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drawings/drawing1.xml" ContentType="application/vnd.openxmlformats-officedocument.drawing+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160" windowHeight="4245" tabRatio="842" firstSheet="47" activeTab="52"/>
  </bookViews>
  <sheets>
    <sheet name="Cover Sheet" sheetId="1" r:id="rId1"/>
    <sheet name="Check List" sheetId="2" r:id="rId2"/>
    <sheet name="B" sheetId="3" r:id="rId3"/>
    <sheet name="Page 1" sheetId="4" r:id="rId4"/>
    <sheet name="Page 2" sheetId="5" r:id="rId5"/>
    <sheet name="Page 3" sheetId="6" r:id="rId6"/>
    <sheet name="Page 4 " sheetId="7" r:id="rId7"/>
    <sheet name="Page 5" sheetId="8" r:id="rId8"/>
    <sheet name="Page 6" sheetId="9" r:id="rId9"/>
    <sheet name="Page 7" sheetId="10" r:id="rId10"/>
    <sheet name="Page 8" sheetId="11" r:id="rId11"/>
    <sheet name="Page 9" sheetId="12" r:id="rId12"/>
    <sheet name="Page 10" sheetId="13" r:id="rId13"/>
    <sheet name="Page 11" sheetId="14" r:id="rId14"/>
    <sheet name="Page 12" sheetId="15" r:id="rId15"/>
    <sheet name="Page 13" sheetId="16" r:id="rId16"/>
    <sheet name="Page 13a" sheetId="17" r:id="rId17"/>
    <sheet name="Page 14" sheetId="18" r:id="rId18"/>
    <sheet name="Page 15" sheetId="19" r:id="rId19"/>
    <sheet name="Page 16" sheetId="20" r:id="rId20"/>
    <sheet name="Page 17" sheetId="21" r:id="rId21"/>
    <sheet name="Page 18" sheetId="22" r:id="rId22"/>
    <sheet name="Page 19" sheetId="23" r:id="rId23"/>
    <sheet name="Page 20" sheetId="24" r:id="rId24"/>
    <sheet name="Page 21" sheetId="25" r:id="rId25"/>
    <sheet name="Page 22" sheetId="26" r:id="rId26"/>
    <sheet name="Page 23" sheetId="27" r:id="rId27"/>
    <sheet name="Page 24" sheetId="28" r:id="rId28"/>
    <sheet name="Page 25" sheetId="29" r:id="rId29"/>
    <sheet name="Page 26" sheetId="30" r:id="rId30"/>
    <sheet name="Page 27" sheetId="31" r:id="rId31"/>
    <sheet name="Page 28" sheetId="32" r:id="rId32"/>
    <sheet name="Page 29" sheetId="33" r:id="rId33"/>
    <sheet name="Page 30" sheetId="34" r:id="rId34"/>
    <sheet name="Page 30A" sheetId="35" r:id="rId35"/>
    <sheet name="Page 31" sheetId="36" r:id="rId36"/>
    <sheet name="Page 32" sheetId="37" r:id="rId37"/>
    <sheet name="Page 33" sheetId="38" r:id="rId38"/>
    <sheet name="Page 34" sheetId="39" r:id="rId39"/>
    <sheet name="Page 35" sheetId="40" r:id="rId40"/>
    <sheet name="Page 35 New" sheetId="41" r:id="rId41"/>
    <sheet name="Page 36" sheetId="42" r:id="rId42"/>
    <sheet name="Page 37" sheetId="43" r:id="rId43"/>
    <sheet name="Pages 38-39" sheetId="44" r:id="rId44"/>
    <sheet name="Pages 40-41" sheetId="45" r:id="rId45"/>
    <sheet name="Page 42" sheetId="46" r:id="rId46"/>
    <sheet name="Pages 43-48" sheetId="47" r:id="rId47"/>
    <sheet name="Pages 49-53" sheetId="48" r:id="rId48"/>
    <sheet name="Pages 54-55" sheetId="49" r:id="rId49"/>
    <sheet name="Oath" sheetId="50" r:id="rId50"/>
    <sheet name="PSC Req" sheetId="51" r:id="rId51"/>
    <sheet name="Supplemental Table 1" sheetId="52" r:id="rId52"/>
    <sheet name="Supplemental Table 2" sheetId="53" r:id="rId53"/>
  </sheets>
  <externalReferences>
    <externalReference r:id="rId56"/>
  </externalReferences>
  <definedNames>
    <definedName name="_xlnm.Print_Area" localSheetId="2">'B'!$A$1:$I$49</definedName>
    <definedName name="_xlnm.Print_Area" localSheetId="0">'Cover Sheet'!$A$1:$H$35</definedName>
    <definedName name="_xlnm.Print_Area" localSheetId="3">'Page 1'!$A$1:$G$44</definedName>
    <definedName name="_xlnm.Print_Area" localSheetId="12">'Page 10'!$A$1:$I$52</definedName>
    <definedName name="_xlnm.Print_Area" localSheetId="13">'Page 11'!$A$1:$I$52</definedName>
    <definedName name="_xlnm.Print_Area" localSheetId="14">'Page 12'!$A$1:$I$54</definedName>
    <definedName name="_xlnm.Print_Area" localSheetId="15">'Page 13'!$A$1:$G$52</definedName>
    <definedName name="_xlnm.Print_Area" localSheetId="16">'Page 13a'!$B$1:$H$41</definedName>
    <definedName name="_xlnm.Print_Area" localSheetId="17">'Page 14'!$A$1:$K$39</definedName>
    <definedName name="_xlnm.Print_Area" localSheetId="19">'Page 16'!$A$1:$H$52</definedName>
    <definedName name="_xlnm.Print_Area" localSheetId="20">'Page 17'!$A$1:$I$52</definedName>
    <definedName name="_xlnm.Print_Area" localSheetId="21">'Page 18'!$A$1:$G$52</definedName>
    <definedName name="_xlnm.Print_Area" localSheetId="22">'Page 19'!$A$1:$G$57</definedName>
    <definedName name="_xlnm.Print_Area" localSheetId="4">'Page 2'!$A$1:$H$50</definedName>
    <definedName name="_xlnm.Print_Area" localSheetId="23">'Page 20'!$A$1:$G$52</definedName>
    <definedName name="_xlnm.Print_Area" localSheetId="25">'Page 22'!$A$1:$G$57</definedName>
    <definedName name="_xlnm.Print_Area" localSheetId="26">'Page 23'!$A$1:$H$52</definedName>
    <definedName name="_xlnm.Print_Area" localSheetId="27">'Page 24'!$A$1:$G$51</definedName>
    <definedName name="_xlnm.Print_Area" localSheetId="28">'Page 25'!$A$1:$H$54</definedName>
    <definedName name="_xlnm.Print_Area" localSheetId="30">'Page 27'!$A$1:$G$46</definedName>
    <definedName name="_xlnm.Print_Area" localSheetId="31">'Page 28'!$A$1:$G$45</definedName>
    <definedName name="_xlnm.Print_Area" localSheetId="32">'Page 29'!$A$1:$I$50</definedName>
    <definedName name="_xlnm.Print_Area" localSheetId="5">'Page 3'!$A$1:$D$51</definedName>
    <definedName name="_xlnm.Print_Area" localSheetId="33">'Page 30'!$A$1:$M$38</definedName>
    <definedName name="_xlnm.Print_Area" localSheetId="34">'Page 30A'!$A$1:$M$38</definedName>
    <definedName name="_xlnm.Print_Area" localSheetId="37">'Page 33'!$A$1:$G$59</definedName>
    <definedName name="_xlnm.Print_Area" localSheetId="41">'Page 36'!$A$1:$H$49</definedName>
    <definedName name="_xlnm.Print_Area" localSheetId="6">'Page 4 '!$A$1:$N$49</definedName>
    <definedName name="_xlnm.Print_Area" localSheetId="7">'Page 5'!$A$1:$M$50</definedName>
    <definedName name="_xlnm.Print_Area" localSheetId="8">'Page 6'!$A$1:$G$68</definedName>
    <definedName name="_xlnm.Print_Area" localSheetId="9">'Page 7'!$A$1:$H$52</definedName>
    <definedName name="_xlnm.Print_Area" localSheetId="10">'Page 8'!$A$1:$I$48</definedName>
    <definedName name="_xlnm.Print_Area" localSheetId="11">'Page 9'!$A$1:$I$52</definedName>
    <definedName name="_xlnm.Print_Area" localSheetId="43">'Pages 38-39'!$A$1:$I$100</definedName>
    <definedName name="_xlnm.Print_Area" localSheetId="47">'Pages 49-53'!$A$1:$H$257</definedName>
    <definedName name="_xlnm.Print_Area" localSheetId="48">'Pages 54-55'!$A$1:$I$49</definedName>
    <definedName name="_xlnm.Print_Titles" localSheetId="1">'Check List'!$1:$5</definedName>
    <definedName name="_xlnm.Print_Titles" localSheetId="44">'Pages 40-41'!$1:$3</definedName>
    <definedName name="_xlnm.Print_Titles" localSheetId="46">'Pages 43-48'!$1:$4</definedName>
    <definedName name="_xlnm.Print_Titles" localSheetId="47">'Pages 49-53'!$1:$3</definedName>
    <definedName name="_xlnm.Print_Titles" localSheetId="48">'Pages 54-55'!$1:$3</definedName>
    <definedName name="Z_12ED35E0_D9EC_11D1_A32B_0008C700D740_.wvu.Cols" localSheetId="19" hidden="1">'Page 16'!$F:$F</definedName>
    <definedName name="Z_12ED35E0_D9EC_11D1_A32B_0008C700D740_.wvu.PrintArea" localSheetId="2" hidden="1">'B'!$A$1:$I$49</definedName>
    <definedName name="Z_12ED35E0_D9EC_11D1_A32B_0008C700D740_.wvu.PrintArea" localSheetId="0" hidden="1">'Cover Sheet'!$A$1:$H$35</definedName>
    <definedName name="Z_12ED35E0_D9EC_11D1_A32B_0008C700D740_.wvu.PrintArea" localSheetId="3" hidden="1">'Page 1'!$A$1:$G$44</definedName>
    <definedName name="Z_12ED35E0_D9EC_11D1_A32B_0008C700D740_.wvu.PrintArea" localSheetId="12" hidden="1">'Page 10'!$A$1:$I$52</definedName>
    <definedName name="Z_12ED35E0_D9EC_11D1_A32B_0008C700D740_.wvu.PrintArea" localSheetId="13" hidden="1">'Page 11'!$A$1:$I$52</definedName>
    <definedName name="Z_12ED35E0_D9EC_11D1_A32B_0008C700D740_.wvu.PrintArea" localSheetId="14" hidden="1">'Page 12'!$A$1:$I$54</definedName>
    <definedName name="Z_12ED35E0_D9EC_11D1_A32B_0008C700D740_.wvu.PrintArea" localSheetId="15" hidden="1">'Page 13'!$A$1:$G$51</definedName>
    <definedName name="Z_12ED35E0_D9EC_11D1_A32B_0008C700D740_.wvu.PrintArea" localSheetId="17" hidden="1">'Page 14'!$A$1:$K$39</definedName>
    <definedName name="Z_12ED35E0_D9EC_11D1_A32B_0008C700D740_.wvu.PrintArea" localSheetId="19" hidden="1">'Page 16'!$A$1:$H$52</definedName>
    <definedName name="Z_12ED35E0_D9EC_11D1_A32B_0008C700D740_.wvu.PrintArea" localSheetId="20" hidden="1">'Page 17'!$A:$XFD</definedName>
    <definedName name="Z_12ED35E0_D9EC_11D1_A32B_0008C700D740_.wvu.PrintArea" localSheetId="21" hidden="1">'Page 18'!$A$1:$G$52</definedName>
    <definedName name="Z_12ED35E0_D9EC_11D1_A32B_0008C700D740_.wvu.PrintArea" localSheetId="22" hidden="1">'Page 19'!$A$1:$G$57</definedName>
    <definedName name="Z_12ED35E0_D9EC_11D1_A32B_0008C700D740_.wvu.PrintArea" localSheetId="4" hidden="1">'Page 2'!$A$1:$H$50</definedName>
    <definedName name="Z_12ED35E0_D9EC_11D1_A32B_0008C700D740_.wvu.PrintArea" localSheetId="23" hidden="1">'Page 20'!$A$1:$G$52</definedName>
    <definedName name="Z_12ED35E0_D9EC_11D1_A32B_0008C700D740_.wvu.PrintArea" localSheetId="27" hidden="1">'Page 24'!$A:$XFD</definedName>
    <definedName name="Z_12ED35E0_D9EC_11D1_A32B_0008C700D740_.wvu.PrintArea" localSheetId="28" hidden="1">'Page 25'!$A$1:$H$54</definedName>
    <definedName name="Z_12ED35E0_D9EC_11D1_A32B_0008C700D740_.wvu.PrintArea" localSheetId="30" hidden="1">'Page 27'!$A$1:$G$46</definedName>
    <definedName name="Z_12ED35E0_D9EC_11D1_A32B_0008C700D740_.wvu.PrintArea" localSheetId="32" hidden="1">'Page 29'!$A$1:$I$50</definedName>
    <definedName name="Z_12ED35E0_D9EC_11D1_A32B_0008C700D740_.wvu.PrintArea" localSheetId="5" hidden="1">'Page 3'!$A$1:$D$51</definedName>
    <definedName name="Z_12ED35E0_D9EC_11D1_A32B_0008C700D740_.wvu.PrintArea" localSheetId="37" hidden="1">'Page 33'!$A$1:$H$55</definedName>
    <definedName name="Z_12ED35E0_D9EC_11D1_A32B_0008C700D740_.wvu.PrintArea" localSheetId="41" hidden="1">'Page 36'!$A$3:$H$49</definedName>
    <definedName name="Z_12ED35E0_D9EC_11D1_A32B_0008C700D740_.wvu.PrintArea" localSheetId="6" hidden="1">'Page 4 '!$A$1:$N$49</definedName>
    <definedName name="Z_12ED35E0_D9EC_11D1_A32B_0008C700D740_.wvu.PrintArea" localSheetId="7" hidden="1">'Page 5'!$A$1:$L$50</definedName>
    <definedName name="Z_12ED35E0_D9EC_11D1_A32B_0008C700D740_.wvu.PrintArea" localSheetId="8" hidden="1">'Page 6'!$A$1:$G$68</definedName>
    <definedName name="Z_12ED35E0_D9EC_11D1_A32B_0008C700D740_.wvu.PrintArea" localSheetId="9" hidden="1">'Page 7'!$A$1:$H$52</definedName>
    <definedName name="Z_12ED35E0_D9EC_11D1_A32B_0008C700D740_.wvu.PrintArea" localSheetId="10" hidden="1">'Page 8'!$A$1:$I$48</definedName>
    <definedName name="Z_12ED35E0_D9EC_11D1_A32B_0008C700D740_.wvu.PrintArea" localSheetId="11" hidden="1">'Page 9'!$A$1:$I$52</definedName>
    <definedName name="Z_12ED35E0_D9EC_11D1_A32B_0008C700D740_.wvu.PrintTitles" localSheetId="1" hidden="1">'Check List'!$1:$5</definedName>
    <definedName name="Z_12ED35E0_D9EC_11D1_A32B_0008C700D740_.wvu.PrintTitles" localSheetId="44" hidden="1">'Pages 40-41'!$1:$3</definedName>
    <definedName name="Z_B4D01C40_D9E9_11D1_A305_0008C700D7FC_.wvu.Cols" localSheetId="19" hidden="1">'Page 16'!$F:$F</definedName>
    <definedName name="Z_B4D01C40_D9E9_11D1_A305_0008C700D7FC_.wvu.PrintArea" localSheetId="2" hidden="1">'B'!$A$1:$I$49</definedName>
    <definedName name="Z_B4D01C40_D9E9_11D1_A305_0008C700D7FC_.wvu.PrintArea" localSheetId="0" hidden="1">'Cover Sheet'!$A$1:$H$35</definedName>
    <definedName name="Z_B4D01C40_D9E9_11D1_A305_0008C700D7FC_.wvu.PrintArea" localSheetId="3" hidden="1">'Page 1'!$A$1:$G$44</definedName>
    <definedName name="Z_B4D01C40_D9E9_11D1_A305_0008C700D7FC_.wvu.PrintArea" localSheetId="12" hidden="1">'Page 10'!$A$1:$I$52</definedName>
    <definedName name="Z_B4D01C40_D9E9_11D1_A305_0008C700D7FC_.wvu.PrintArea" localSheetId="13" hidden="1">'Page 11'!$A$1:$I$52</definedName>
    <definedName name="Z_B4D01C40_D9E9_11D1_A305_0008C700D7FC_.wvu.PrintArea" localSheetId="14" hidden="1">'Page 12'!$A$1:$I$54</definedName>
    <definedName name="Z_B4D01C40_D9E9_11D1_A305_0008C700D7FC_.wvu.PrintArea" localSheetId="15" hidden="1">'Page 13'!$A$1:$G$51</definedName>
    <definedName name="Z_B4D01C40_D9E9_11D1_A305_0008C700D7FC_.wvu.PrintArea" localSheetId="17" hidden="1">'Page 14'!$A$1:$K$39</definedName>
    <definedName name="Z_B4D01C40_D9E9_11D1_A305_0008C700D7FC_.wvu.PrintArea" localSheetId="19" hidden="1">'Page 16'!$A$1:$H$52</definedName>
    <definedName name="Z_B4D01C40_D9E9_11D1_A305_0008C700D7FC_.wvu.PrintArea" localSheetId="20" hidden="1">'Page 17'!$A:$XFD</definedName>
    <definedName name="Z_B4D01C40_D9E9_11D1_A305_0008C700D7FC_.wvu.PrintArea" localSheetId="21" hidden="1">'Page 18'!$A$1:$G$52</definedName>
    <definedName name="Z_B4D01C40_D9E9_11D1_A305_0008C700D7FC_.wvu.PrintArea" localSheetId="22" hidden="1">'Page 19'!$A$1:$G$57</definedName>
    <definedName name="Z_B4D01C40_D9E9_11D1_A305_0008C700D7FC_.wvu.PrintArea" localSheetId="4" hidden="1">'Page 2'!$A$1:$H$50</definedName>
    <definedName name="Z_B4D01C40_D9E9_11D1_A305_0008C700D7FC_.wvu.PrintArea" localSheetId="23" hidden="1">'Page 20'!$A$1:$G$52</definedName>
    <definedName name="Z_B4D01C40_D9E9_11D1_A305_0008C700D7FC_.wvu.PrintArea" localSheetId="27" hidden="1">'Page 24'!$A:$XFD</definedName>
    <definedName name="Z_B4D01C40_D9E9_11D1_A305_0008C700D7FC_.wvu.PrintArea" localSheetId="28" hidden="1">'Page 25'!$A$1:$H$54</definedName>
    <definedName name="Z_B4D01C40_D9E9_11D1_A305_0008C700D7FC_.wvu.PrintArea" localSheetId="30" hidden="1">'Page 27'!$A$1:$G$46</definedName>
    <definedName name="Z_B4D01C40_D9E9_11D1_A305_0008C700D7FC_.wvu.PrintArea" localSheetId="32" hidden="1">'Page 29'!$A$1:$I$50</definedName>
    <definedName name="Z_B4D01C40_D9E9_11D1_A305_0008C700D7FC_.wvu.PrintArea" localSheetId="5" hidden="1">'Page 3'!$A$1:$D$51</definedName>
    <definedName name="Z_B4D01C40_D9E9_11D1_A305_0008C700D7FC_.wvu.PrintArea" localSheetId="37" hidden="1">'Page 33'!$A$1:$H$55</definedName>
    <definedName name="Z_B4D01C40_D9E9_11D1_A305_0008C700D7FC_.wvu.PrintArea" localSheetId="41" hidden="1">'Page 36'!$A$3:$H$49</definedName>
    <definedName name="Z_B4D01C40_D9E9_11D1_A305_0008C700D7FC_.wvu.PrintArea" localSheetId="6" hidden="1">'Page 4 '!$A$1:$N$49</definedName>
    <definedName name="Z_B4D01C40_D9E9_11D1_A305_0008C700D7FC_.wvu.PrintArea" localSheetId="7" hidden="1">'Page 5'!$A$1:$L$50</definedName>
    <definedName name="Z_B4D01C40_D9E9_11D1_A305_0008C700D7FC_.wvu.PrintArea" localSheetId="8" hidden="1">'Page 6'!$A$1:$G$68</definedName>
    <definedName name="Z_B4D01C40_D9E9_11D1_A305_0008C700D7FC_.wvu.PrintArea" localSheetId="9" hidden="1">'Page 7'!$A$1:$H$52</definedName>
    <definedName name="Z_B4D01C40_D9E9_11D1_A305_0008C700D7FC_.wvu.PrintArea" localSheetId="10" hidden="1">'Page 8'!$A$1:$I$48</definedName>
    <definedName name="Z_B4D01C40_D9E9_11D1_A305_0008C700D7FC_.wvu.PrintArea" localSheetId="11" hidden="1">'Page 9'!$A$1:$I$52</definedName>
    <definedName name="Z_B4D01C40_D9E9_11D1_A305_0008C700D7FC_.wvu.PrintTitles" localSheetId="1" hidden="1">'Check List'!$1:$5</definedName>
    <definedName name="Z_B4D01C40_D9E9_11D1_A305_0008C700D7FC_.wvu.PrintTitles" localSheetId="44" hidden="1">'Pages 40-41'!$1:$3</definedName>
  </definedNames>
  <calcPr fullCalcOnLoad="1"/>
</workbook>
</file>

<file path=xl/sharedStrings.xml><?xml version="1.0" encoding="utf-8"?>
<sst xmlns="http://schemas.openxmlformats.org/spreadsheetml/2006/main" count="2752" uniqueCount="1832">
  <si>
    <t>Emergency Generator No. 1 (High Service Pumps) - GM diesel Model 6151E, 440 volt, 115 KW,</t>
  </si>
  <si>
    <t>144 KVA.</t>
  </si>
  <si>
    <t xml:space="preserve">   TOTAL TANK STORAGE</t>
  </si>
  <si>
    <t xml:space="preserve">   TOTAL TANK/CLEARWELL STORAGE</t>
  </si>
  <si>
    <t>Eleven (14) storage tanks ranging in size from 106,000 gallons to 3,000,000 gallons with a total storage capacity of 16,820,000 gallons (does not include clearwell storage).</t>
  </si>
  <si>
    <t>Clearwells - KY River Station</t>
  </si>
  <si>
    <t>Clearwells - Richmond Road Station</t>
  </si>
  <si>
    <t>Clearwells - Storage Tank KRS</t>
  </si>
  <si>
    <t>-38-</t>
  </si>
  <si>
    <t>-41-</t>
  </si>
  <si>
    <t>-55-</t>
  </si>
  <si>
    <t>PLANT STATISTICS (ITEM 9 - Kentucky River Station)</t>
  </si>
  <si>
    <t>PLANT STATISTICS (ITEM 9 - Richmond Road Station)</t>
  </si>
  <si>
    <t>Long Term Debt</t>
  </si>
  <si>
    <t>Statement of Retained Earnings</t>
  </si>
  <si>
    <t>Notes Payable</t>
  </si>
  <si>
    <t>Accounts Payable to Associated Co.</t>
  </si>
  <si>
    <t>Taxes Accrued</t>
  </si>
  <si>
    <t>Cryptosporidium (as of1/1/02 for systems serving &gt;10,000 and 1/14/05 for systems serving &lt;10,000) 99% removal.</t>
  </si>
  <si>
    <t>Viruses: 99.99% removal/inactivation</t>
  </si>
  <si>
    <t>Turbidity: At no time can turbidity (cloudiness of water) go above 5 nephelolometric turbidity units (NTU); systems that filter must ensure that the turbidity go no higher than 1 NTU (0.5 NTU for conventional or direct filtration) in at least 95% of the d</t>
  </si>
  <si>
    <t>HPC: No more than 500 bacterial colonies per milliliter.</t>
  </si>
  <si>
    <t>National Secondary Drinking Water Regulations</t>
  </si>
  <si>
    <t>National Secondary Drinking Water Regulations (NSDWRs or secondary standards) are non-enforceable guidelines regulating contaminants that may cause cosmetic effects (such as skin or tooth discoloration) or aesthetic effects (such as taste, odor, or color)</t>
  </si>
  <si>
    <t>Aesthetics Based (non-enforceable) Standards</t>
  </si>
  <si>
    <t>Contaminant</t>
  </si>
  <si>
    <t>Secondary Standard</t>
  </si>
  <si>
    <t>Aluminum</t>
  </si>
  <si>
    <t>0.05 to 0.2 mg/L</t>
  </si>
  <si>
    <t>Chloride</t>
  </si>
  <si>
    <t>250 mg/L</t>
  </si>
  <si>
    <t>Color</t>
  </si>
  <si>
    <t>15 (color units)</t>
  </si>
  <si>
    <t>1.0 mg/L</t>
  </si>
  <si>
    <t>Corrosivity</t>
  </si>
  <si>
    <t>noncorrosive</t>
  </si>
  <si>
    <t>2.0 mg/L</t>
  </si>
  <si>
    <t>Foaming Agents</t>
  </si>
  <si>
    <t>0.5 mg/L</t>
  </si>
  <si>
    <t>Iron</t>
  </si>
  <si>
    <t>0.3 mg/L</t>
  </si>
  <si>
    <t>Manganese</t>
  </si>
  <si>
    <t>0.05 mg/L</t>
  </si>
  <si>
    <t>Odor</t>
  </si>
  <si>
    <t>3 threshold odor number</t>
  </si>
  <si>
    <t>6.5-8.5</t>
  </si>
  <si>
    <t>Silver</t>
  </si>
  <si>
    <t>0.10 mg/L</t>
  </si>
  <si>
    <t>Sulfate</t>
  </si>
  <si>
    <t>Total Dissolved Solids</t>
  </si>
  <si>
    <t>500 mg/L</t>
  </si>
  <si>
    <t>Zinc</t>
  </si>
  <si>
    <t>5 mg/L</t>
  </si>
  <si>
    <r>
      <t>MCL or TT</t>
    </r>
    <r>
      <rPr>
        <b/>
        <vertAlign val="superscript"/>
        <sz val="10"/>
        <rFont val="Arial"/>
        <family val="2"/>
      </rPr>
      <t>1</t>
    </r>
  </si>
  <si>
    <r>
      <t>(mg/L)</t>
    </r>
    <r>
      <rPr>
        <b/>
        <vertAlign val="superscript"/>
        <sz val="10"/>
        <rFont val="Arial"/>
        <family val="2"/>
      </rPr>
      <t>2</t>
    </r>
  </si>
  <si>
    <r>
      <t>TT</t>
    </r>
    <r>
      <rPr>
        <vertAlign val="superscript"/>
        <sz val="10"/>
        <rFont val="Arial"/>
        <family val="2"/>
      </rPr>
      <t>3</t>
    </r>
  </si>
  <si>
    <r>
      <t xml:space="preserve">Total Coliforms (including fecal coliform and </t>
    </r>
    <r>
      <rPr>
        <i/>
        <sz val="10"/>
        <rFont val="Arial"/>
        <family val="2"/>
      </rPr>
      <t>E. Coli</t>
    </r>
    <r>
      <rPr>
        <sz val="10"/>
        <rFont val="Arial"/>
        <family val="2"/>
      </rPr>
      <t>)</t>
    </r>
  </si>
  <si>
    <r>
      <t>5.0%</t>
    </r>
    <r>
      <rPr>
        <vertAlign val="superscript"/>
        <sz val="10"/>
        <rFont val="Arial"/>
        <family val="2"/>
      </rPr>
      <t>4</t>
    </r>
  </si>
  <si>
    <r>
      <t>Chloramines (as Cl</t>
    </r>
    <r>
      <rPr>
        <vertAlign val="subscript"/>
        <sz val="10"/>
        <rFont val="Arial"/>
        <family val="2"/>
      </rPr>
      <t>2</t>
    </r>
    <r>
      <rPr>
        <sz val="10"/>
        <rFont val="Arial"/>
        <family val="2"/>
      </rPr>
      <t>)</t>
    </r>
  </si>
  <si>
    <r>
      <t>MRDL=4.0</t>
    </r>
    <r>
      <rPr>
        <vertAlign val="superscript"/>
        <sz val="10"/>
        <rFont val="Arial"/>
        <family val="2"/>
      </rPr>
      <t>1</t>
    </r>
  </si>
  <si>
    <r>
      <t>Chlorine (as Cl</t>
    </r>
    <r>
      <rPr>
        <vertAlign val="subscript"/>
        <sz val="10"/>
        <rFont val="Arial"/>
        <family val="2"/>
      </rPr>
      <t>2</t>
    </r>
    <r>
      <rPr>
        <sz val="10"/>
        <rFont val="Arial"/>
        <family val="2"/>
      </rPr>
      <t>)</t>
    </r>
  </si>
  <si>
    <r>
      <t>TT</t>
    </r>
    <r>
      <rPr>
        <vertAlign val="superscript"/>
        <sz val="10"/>
        <rFont val="Arial"/>
        <family val="2"/>
      </rPr>
      <t>6</t>
    </r>
  </si>
  <si>
    <r>
      <t>TT</t>
    </r>
    <r>
      <rPr>
        <vertAlign val="superscript"/>
        <sz val="10"/>
        <rFont val="Arial"/>
        <family val="2"/>
      </rPr>
      <t>7</t>
    </r>
  </si>
  <si>
    <r>
      <t>1</t>
    </r>
    <r>
      <rPr>
        <sz val="10"/>
        <rFont val="Arial"/>
        <family val="2"/>
      </rPr>
      <t xml:space="preserve"> Definitions:</t>
    </r>
  </si>
  <si>
    <r>
      <t>Maximum Contaminant Level (MCL)</t>
    </r>
    <r>
      <rPr>
        <sz val="10"/>
        <rFont val="Arial"/>
        <family val="2"/>
      </rPr>
      <t xml:space="preserve"> - The highest level of a contaminant that is allowed in drinking water. MCLs are set as close to MCLGs as feasible using the best available treatment technology and taking cost into consideration. MCLs are enforceable stand</t>
    </r>
  </si>
  <si>
    <r>
      <t>Maximum Residual Disinfectant Level (MRDL)</t>
    </r>
    <r>
      <rPr>
        <sz val="10"/>
        <rFont val="Arial"/>
        <family val="2"/>
      </rPr>
      <t xml:space="preserve"> - The highest level of a disinfectant allowed in drinking water. There is convincing evidence that addition of a disinfectant is necessary for control of microbial contaminants.</t>
    </r>
  </si>
  <si>
    <r>
      <t>Treatment Technique</t>
    </r>
    <r>
      <rPr>
        <sz val="10"/>
        <rFont val="Arial"/>
        <family val="2"/>
      </rPr>
      <t xml:space="preserve"> - A required process intended to reduce the level of a contaminant in drinking water.</t>
    </r>
  </si>
  <si>
    <r>
      <t>2</t>
    </r>
    <r>
      <rPr>
        <sz val="10"/>
        <rFont val="Arial"/>
        <family val="2"/>
      </rPr>
      <t xml:space="preserve"> Units are in milligrams per liter (mg/L) unless otherwise noted. Milligrams per liter are equivalent to parts per million.</t>
    </r>
  </si>
  <si>
    <r>
      <t>3</t>
    </r>
    <r>
      <rPr>
        <sz val="10"/>
        <rFont val="Arial"/>
        <family val="2"/>
      </rPr>
      <t xml:space="preserve"> EPA's surface water treatment rules require systems using surface water or ground water under the direct influence of surface water to (1) disinfect their water, and (2) filter their water or meet criteria for avoiding filtration so that the following c</t>
    </r>
  </si>
  <si>
    <r>
      <t>Giardia lamblia:</t>
    </r>
    <r>
      <rPr>
        <sz val="10"/>
        <rFont val="Arial"/>
        <family val="2"/>
      </rPr>
      <t xml:space="preserve"> 99.9% removal/inactivation</t>
    </r>
  </si>
  <si>
    <r>
      <t>Legionella:</t>
    </r>
    <r>
      <rPr>
        <sz val="10"/>
        <rFont val="Arial"/>
        <family val="2"/>
      </rPr>
      <t xml:space="preserve"> No limit, but EPA believes that if </t>
    </r>
    <r>
      <rPr>
        <i/>
        <sz val="10"/>
        <rFont val="Arial"/>
        <family val="2"/>
      </rPr>
      <t>Giardia</t>
    </r>
    <r>
      <rPr>
        <sz val="10"/>
        <rFont val="Arial"/>
        <family val="2"/>
      </rPr>
      <t xml:space="preserve"> and viruses are removed/inactivated, </t>
    </r>
    <r>
      <rPr>
        <i/>
        <sz val="10"/>
        <rFont val="Arial"/>
        <family val="2"/>
      </rPr>
      <t>Legionella</t>
    </r>
    <r>
      <rPr>
        <sz val="10"/>
        <rFont val="Arial"/>
        <family val="2"/>
      </rPr>
      <t xml:space="preserve"> will also be controlled.</t>
    </r>
  </si>
  <si>
    <r>
      <t>4</t>
    </r>
    <r>
      <rPr>
        <sz val="10"/>
        <rFont val="Arial"/>
        <family val="2"/>
      </rPr>
      <t xml:space="preserve"> more than 5.0% samples total coliform-positive in a month. (For water systems that collect fewer than 40 routine samples per month, no more than one sample can be total coliform-positive per month.) Every sample that has total coliform must be analyzed </t>
    </r>
  </si>
  <si>
    <r>
      <t>5</t>
    </r>
    <r>
      <rPr>
        <sz val="10"/>
        <rFont val="Arial"/>
        <family val="2"/>
      </rPr>
      <t xml:space="preserve"> Fecal coliform and </t>
    </r>
    <r>
      <rPr>
        <i/>
        <sz val="10"/>
        <rFont val="Arial"/>
        <family val="2"/>
      </rPr>
      <t>E. coli</t>
    </r>
    <r>
      <rPr>
        <sz val="10"/>
        <rFont val="Arial"/>
        <family val="2"/>
      </rPr>
      <t xml:space="preserve"> are bacteria whose presence indicates that the water may be contaminated with human or animal wastes. Disease-causing microbes (pathogens) in these wastes can cause diarrhea, cramps, nausea, headaches, or other symptoms. These</t>
    </r>
  </si>
  <si>
    <r>
      <t>6</t>
    </r>
    <r>
      <rPr>
        <sz val="10"/>
        <rFont val="Arial"/>
        <family val="2"/>
      </rPr>
      <t xml:space="preserve"> Lead and copper are regulated by a Treatment Technique that requires systems to control the corrosiveness of their water. If more than 10% of tap water samples exceed the action level, water systems must take additional steps. For copper, the action lev</t>
    </r>
  </si>
  <si>
    <r>
      <t>7</t>
    </r>
    <r>
      <rPr>
        <sz val="10"/>
        <rFont val="Arial"/>
        <family val="2"/>
      </rPr>
      <t xml:space="preserve"> Each water system must certify, in writing, to the state (using third-party or manufacturer's certification) that when acrylamide and epichlorohydrin are used in drinking water systems, the combination (or product) of dose and monomer level does not exc</t>
    </r>
  </si>
  <si>
    <t>KAWC Operational Measures</t>
  </si>
  <si>
    <t>Item</t>
  </si>
  <si>
    <t>Number of Water Service Interruptions</t>
  </si>
  <si>
    <t>Average number of customers impacted in each water service interruption</t>
  </si>
  <si>
    <t>Average length of time water service interrupted</t>
  </si>
  <si>
    <t>3.11 hours</t>
  </si>
  <si>
    <t>Number of Customer Complaints</t>
  </si>
  <si>
    <t>Customer Inquiry Response Time - KAWC Average Time to Answer Phone</t>
  </si>
  <si>
    <t>66 sec</t>
  </si>
  <si>
    <t>Customer Inquiry Response Time - Number of calls received by KAWC</t>
  </si>
  <si>
    <t>Notes:</t>
  </si>
  <si>
    <t>1 - Based on the number of Boil Water Advisories</t>
  </si>
  <si>
    <t xml:space="preserve">     Includes transmission and distribution main disruptions</t>
  </si>
  <si>
    <t xml:space="preserve">     2002 does not include July 31 systemwide Boil Water Advisory</t>
  </si>
  <si>
    <t>2 - As reported on each Boil Water Advisory</t>
  </si>
  <si>
    <t xml:space="preserve">      The average number of customers impacted in each water service interruption would be 633.75 if the systemwide Boil Water Advisory of July 31 is included</t>
  </si>
  <si>
    <t>3 - Duration of loss of water as reported on Boil Water Advisories, not including the duration of the Boil Water Advisory</t>
  </si>
  <si>
    <t>4 - As reported to PSC</t>
  </si>
  <si>
    <t>Capital Stock Liability for Conversion</t>
  </si>
  <si>
    <t>Premium on Capital Stock</t>
  </si>
  <si>
    <t>Reduction in Par or Stated Value of Capital Stock</t>
  </si>
  <si>
    <t>Gain on Resale or Cancellation of Reacquired Capital Stock</t>
  </si>
  <si>
    <t>Other Paid-In Capital</t>
  </si>
  <si>
    <t>Discount on Capital Stock</t>
  </si>
  <si>
    <t>Capital Stock Expense</t>
  </si>
  <si>
    <t>214-215</t>
  </si>
  <si>
    <t>Retained Earnings</t>
  </si>
  <si>
    <t>Reacquired Capital Stock</t>
  </si>
  <si>
    <t>Proprietary Capital (Proprietorship and Partnership Only)</t>
  </si>
  <si>
    <t>Total Equity Capital</t>
  </si>
  <si>
    <t>LONG-TERM DEBT</t>
  </si>
  <si>
    <t>Bonds</t>
  </si>
  <si>
    <t>Reaquired Bonds</t>
  </si>
  <si>
    <t>Advances from Associated Companies</t>
  </si>
  <si>
    <t>Other Long-Term Debt</t>
  </si>
  <si>
    <t>Total Long-Term Debt</t>
  </si>
  <si>
    <t>CURRENT AND ACCRUED LIABILITIES</t>
  </si>
  <si>
    <t>Accounts Payable</t>
  </si>
  <si>
    <t>Accounts Payable to Associated Co</t>
  </si>
  <si>
    <t>Customer Deposits</t>
  </si>
  <si>
    <t>Accrued Taxes</t>
  </si>
  <si>
    <t>Accrued Dividends</t>
  </si>
  <si>
    <t>Matured Long-Term Debt</t>
  </si>
  <si>
    <t>Schedule of pumping and purchased water statistics has been completed</t>
  </si>
  <si>
    <t>Accrued Interest and Dividends Receivable</t>
  </si>
  <si>
    <t>Other Debits (specify):</t>
  </si>
  <si>
    <t>Other Credits (specify):</t>
  </si>
  <si>
    <t>Matured Interest</t>
  </si>
  <si>
    <t>Tax Collections Payable</t>
  </si>
  <si>
    <t>,20</t>
  </si>
  <si>
    <t>ALLOCATED</t>
  </si>
  <si>
    <t>Miscellaneous Current and Accrued Liabilities</t>
  </si>
  <si>
    <t>Total Current and Accrued Liabilities</t>
  </si>
  <si>
    <t>COMPARATIVE BALANCE SHEET - EQUITY CAPITAL AND LIABILITIES (CONT'D)</t>
  </si>
  <si>
    <t>DEFERRED CREDITS</t>
  </si>
  <si>
    <t>Unamortized Premium on Debt</t>
  </si>
  <si>
    <t>Other Deferred Credits</t>
  </si>
  <si>
    <t>Accumulated Deferred Investment Tax Credits</t>
  </si>
  <si>
    <t>Total Deferred Credits</t>
  </si>
  <si>
    <t>OTHER NON-CURRENT LIABILITIES</t>
  </si>
  <si>
    <t>Accumulated Provision for:</t>
  </si>
  <si>
    <t>Property Insurance</t>
  </si>
  <si>
    <t>Injuries and Damages</t>
  </si>
  <si>
    <t>Pensions and Benefits</t>
  </si>
  <si>
    <t>Miscellaneous Operating Reserves</t>
  </si>
  <si>
    <t>Rate Refunds</t>
  </si>
  <si>
    <t>Total Other Non-Current Liabilities</t>
  </si>
  <si>
    <t>CONTRIBUTIONS IN AID OF CONSTRUCTION</t>
  </si>
  <si>
    <t>28-29</t>
  </si>
  <si>
    <t xml:space="preserve">     Tap-on Fees - Customers</t>
  </si>
  <si>
    <t xml:space="preserve">     Federal Grants in Aid of Construction</t>
  </si>
  <si>
    <t xml:space="preserve">     Other</t>
  </si>
  <si>
    <t xml:space="preserve">Accumulated Amortization of Contributions in Aid of </t>
  </si>
  <si>
    <t xml:space="preserve">     Construction</t>
  </si>
  <si>
    <t>Total Net C.I.A.C.</t>
  </si>
  <si>
    <t>ACCUMULATED DEFERRED INCOME TAXES</t>
  </si>
  <si>
    <t xml:space="preserve">     Accelerated Depreciation</t>
  </si>
  <si>
    <t xml:space="preserve">     Liberalized Depreciation</t>
  </si>
  <si>
    <t>Total Accumulated Deferred Income Taxes</t>
  </si>
  <si>
    <t>TOTAL EQUITY CAPITAL AND LIABILITIES</t>
  </si>
  <si>
    <t>-10-</t>
  </si>
  <si>
    <t>COMPARATIVE OPERATING STATEMENT</t>
  </si>
  <si>
    <t>UTILITY OPERATING INCOME</t>
  </si>
  <si>
    <t>Operating Revenues</t>
  </si>
  <si>
    <t>Operating Expenses</t>
  </si>
  <si>
    <t>Depreciation Expenses</t>
  </si>
  <si>
    <t>Amortization of Utility Plant Acquisition Adjustment</t>
  </si>
  <si>
    <t>Amortization Expense</t>
  </si>
  <si>
    <t>Taxes Other Than Income</t>
  </si>
  <si>
    <t>Income Taxes</t>
  </si>
  <si>
    <t>410.10</t>
  </si>
  <si>
    <t>Deferred Federal Income Taxes</t>
  </si>
  <si>
    <t>Deferred State Income Taxes</t>
  </si>
  <si>
    <t>Deferred Local Income Taxes</t>
  </si>
  <si>
    <t>411.10</t>
  </si>
  <si>
    <t>Provision for Deferred Income Taxes Credit</t>
  </si>
  <si>
    <t>412.10</t>
  </si>
  <si>
    <t>Investment Tax Credits Deferred to Future Periods</t>
  </si>
  <si>
    <t>Notes Payable (ST Bank)</t>
  </si>
  <si>
    <t>Miscellaneous Notes Payable</t>
  </si>
  <si>
    <t>x</t>
  </si>
  <si>
    <t>Investment Tax Credits Restored to Operating Income</t>
  </si>
  <si>
    <t>Utility Operating Expenses</t>
  </si>
  <si>
    <t>Utility Operating Income</t>
  </si>
  <si>
    <t>Income From Utility Plant Leased to Others</t>
  </si>
  <si>
    <t>Gains (Losses) from Disposition of Utility Property</t>
  </si>
  <si>
    <t>Total Utility Operating Income</t>
  </si>
  <si>
    <t>OTHER INCOME AND DEDUCTIONS</t>
  </si>
  <si>
    <t>10)</t>
  </si>
  <si>
    <t>Quantity of Fuel Used:</t>
  </si>
  <si>
    <t>11)</t>
  </si>
  <si>
    <t>Description of Sizable Plant Additions/Retirements:</t>
  </si>
  <si>
    <t>12)</t>
  </si>
  <si>
    <t>Clear Well Capacities:</t>
  </si>
  <si>
    <t>13)</t>
  </si>
  <si>
    <t>Peak Month of Water Sold:</t>
  </si>
  <si>
    <t>14)</t>
  </si>
  <si>
    <t>Peak Day of Water Sold:</t>
  </si>
  <si>
    <t>Revenues from Merchandising, Jobbing and Contract</t>
  </si>
  <si>
    <t xml:space="preserve">     Deductions</t>
  </si>
  <si>
    <t xml:space="preserve">     Contract Work</t>
  </si>
  <si>
    <t>Interest &amp; Dividend Income</t>
  </si>
  <si>
    <t>Lotus Notes Fees</t>
  </si>
  <si>
    <t>SEWER UTILITY PLANT ACCOUNTS</t>
  </si>
  <si>
    <t>Electric Pumping Equipment</t>
  </si>
  <si>
    <t>Total Sewer Plant</t>
  </si>
  <si>
    <t>-30A-</t>
  </si>
  <si>
    <t>Allowance for Funds Used During Construction</t>
  </si>
  <si>
    <t>Nonutility Income</t>
  </si>
  <si>
    <t>Miscellaneous Nonutility Expenses</t>
  </si>
  <si>
    <t>Total Other Income and Deductions</t>
  </si>
  <si>
    <t>-11-</t>
  </si>
  <si>
    <t>COMPARATIVE OPERATING STATEMENT (CONT'D)</t>
  </si>
  <si>
    <t>TAXES APPLICABLE TO OTHER INCOME</t>
  </si>
  <si>
    <t>408.20</t>
  </si>
  <si>
    <t>409.20</t>
  </si>
  <si>
    <t>410.20</t>
  </si>
  <si>
    <t>Provision for Deferred Income Taxes</t>
  </si>
  <si>
    <t>411.20</t>
  </si>
  <si>
    <t>412.20</t>
  </si>
  <si>
    <t>Investment Tax Credits - Net</t>
  </si>
  <si>
    <t>Investment Tax Credits Restored to Nonoperating Income</t>
  </si>
  <si>
    <t>Total Taxes Applicable to Other Income</t>
  </si>
  <si>
    <t>INTEREST EXPENSE</t>
  </si>
  <si>
    <t>Interest Expense</t>
  </si>
  <si>
    <t>Amortization of Debt Discount &amp; Exp.</t>
  </si>
  <si>
    <t>Amortization of Premium on Debt</t>
  </si>
  <si>
    <t>Total Interest Expense</t>
  </si>
  <si>
    <t>EXTRAORDINARY ITEMS</t>
  </si>
  <si>
    <t>Extraordinary Income</t>
  </si>
  <si>
    <t>Extraordinary Deduction</t>
  </si>
  <si>
    <t>409.30</t>
  </si>
  <si>
    <t>Income Taxes, Extraordinary Items</t>
  </si>
  <si>
    <t>Total Extraordinary Items</t>
  </si>
  <si>
    <t>NET INCOME</t>
  </si>
  <si>
    <t>-12-</t>
  </si>
  <si>
    <t>NET UTILITY PLANT (ACCTS. 101 - 106)</t>
  </si>
  <si>
    <t>PLANT ACCOUNTS</t>
  </si>
  <si>
    <t>TOTAL</t>
  </si>
  <si>
    <t>Utility Plant in Service</t>
  </si>
  <si>
    <t>Property Held for Future Use</t>
  </si>
  <si>
    <t>Utility Plant Purchased or Sold</t>
  </si>
  <si>
    <t>Construction Work in Progress</t>
  </si>
  <si>
    <t>Completed Construction Not Classified</t>
  </si>
  <si>
    <t>Total Utility Plant</t>
  </si>
  <si>
    <t>ACCUMULATED DEPRECIATION (ACCT. 108)</t>
  </si>
  <si>
    <t>DESCRIPTION</t>
  </si>
  <si>
    <t>Balance first of year</t>
  </si>
  <si>
    <t>Credit during year:</t>
  </si>
  <si>
    <t>Accruals Charged to Account 108.1</t>
  </si>
  <si>
    <t>Accruals Charged to Account 108.2</t>
  </si>
  <si>
    <t>Accruals Charged to Account 108.3</t>
  </si>
  <si>
    <t>Accruals Charged to Other Accounts (specify)</t>
  </si>
  <si>
    <t>Salvage</t>
  </si>
  <si>
    <t>Other Credits (specify)</t>
  </si>
  <si>
    <t xml:space="preserve">     Total Credits</t>
  </si>
  <si>
    <t>Debits during year:</t>
  </si>
  <si>
    <t>Book Cost of Plant Retired</t>
  </si>
  <si>
    <t>Cost of Removal</t>
  </si>
  <si>
    <t>Other Debits (specify)</t>
  </si>
  <si>
    <t xml:space="preserve">     Total Debits</t>
  </si>
  <si>
    <t>Balance end of year</t>
  </si>
  <si>
    <t>-13-</t>
  </si>
  <si>
    <t>BALANCE</t>
  </si>
  <si>
    <t>CREDITS DURING THE YEAR</t>
  </si>
  <si>
    <t>CHARGES DURING THE YEAR</t>
  </si>
  <si>
    <t>BEGINNING</t>
  </si>
  <si>
    <t>CHARGES TO</t>
  </si>
  <si>
    <t>OTHER</t>
  </si>
  <si>
    <t>PLANT</t>
  </si>
  <si>
    <t>END</t>
  </si>
  <si>
    <t>ACCOUNT</t>
  </si>
  <si>
    <t>OF YEAR</t>
  </si>
  <si>
    <t>DEP. EXP.</t>
  </si>
  <si>
    <t>CREDITS</t>
  </si>
  <si>
    <t>RETIREMENTS</t>
  </si>
  <si>
    <t>CHARGES</t>
  </si>
  <si>
    <t xml:space="preserve"> (f) </t>
  </si>
  <si>
    <t xml:space="preserve"> (g) </t>
  </si>
  <si>
    <t xml:space="preserve"> (h) </t>
  </si>
  <si>
    <t>Organization</t>
  </si>
  <si>
    <t>Franchises</t>
  </si>
  <si>
    <t>Limited Term Interest in Land and Land Rights</t>
  </si>
  <si>
    <t>Structures and Improvements</t>
  </si>
  <si>
    <t>Collecting and Impounding Reservoirs</t>
  </si>
  <si>
    <t>Lake River and Other Intakes</t>
  </si>
  <si>
    <t>Wells and Springs</t>
  </si>
  <si>
    <t>Infiltration Galleries and Tunnels</t>
  </si>
  <si>
    <t>Supply Mains</t>
  </si>
  <si>
    <t>Power Generating Equipment</t>
  </si>
  <si>
    <t>Pumping Equipment</t>
  </si>
  <si>
    <t>Water Treatment Equipment</t>
  </si>
  <si>
    <t>Distribution Reservoirs and Standpipes</t>
  </si>
  <si>
    <t>Transmission and Distribution Mains</t>
  </si>
  <si>
    <t>Services</t>
  </si>
  <si>
    <t>Meters &amp; Meter Installations</t>
  </si>
  <si>
    <t>Hydrants</t>
  </si>
  <si>
    <t>FEET</t>
  </si>
  <si>
    <t>MILES</t>
  </si>
  <si>
    <t>Other Plant and Miscellaneous Equipment</t>
  </si>
  <si>
    <t>Office Furniture and Equipment</t>
  </si>
  <si>
    <t>Transportation Equipment</t>
  </si>
  <si>
    <t>Stores Equipment</t>
  </si>
  <si>
    <t>Tools, Shop and Garage Equipment</t>
  </si>
  <si>
    <t>Laboratory Equipment</t>
  </si>
  <si>
    <t>Power Operated Equipment</t>
  </si>
  <si>
    <t>Communication Equipment</t>
  </si>
  <si>
    <t>Miscellaneous Equipment</t>
  </si>
  <si>
    <t>Other Tangible Plant</t>
  </si>
  <si>
    <t>-14-</t>
  </si>
  <si>
    <t>ACCUMULATED AMORTIZATION (ACCT. 110)</t>
  </si>
  <si>
    <t>Accruals Charged to Account 110.1</t>
  </si>
  <si>
    <t>Accruals Charged to Account 110.2</t>
  </si>
  <si>
    <t>UTILITY PLANT ACQUISITION ADJUSTMENTS (ACCTS. 114 - 115)</t>
  </si>
  <si>
    <t>Report each acquisition adjustment and related accumulated amortization separately.  For any acquisition</t>
  </si>
  <si>
    <t>adjustment approved by the Commission, include the Order Number.</t>
  </si>
  <si>
    <t>Acquisition Adjustments (114)</t>
  </si>
  <si>
    <t xml:space="preserve">     Total Plant Acquisition Adjustments</t>
  </si>
  <si>
    <t>Accumulated Amortization (115)</t>
  </si>
  <si>
    <t xml:space="preserve">     Total Accumulated Amortization</t>
  </si>
  <si>
    <t>Boonesboro Water Association</t>
  </si>
  <si>
    <t>X</t>
  </si>
  <si>
    <t>-9-</t>
  </si>
  <si>
    <t>Briar Hill Tank</t>
  </si>
  <si>
    <t>211 SOWER BLVD.</t>
  </si>
  <si>
    <t>211 Sower Blvd.</t>
  </si>
  <si>
    <t>Completed Construction not Classified</t>
  </si>
  <si>
    <t>02</t>
  </si>
  <si>
    <t>Give the location, including street and number, and telephone number of the principal</t>
  </si>
  <si>
    <t>Give name, title address and telephone number of the officer to whom correspondence</t>
  </si>
  <si>
    <t>None</t>
  </si>
  <si>
    <t>company sells water for resale to customers in Bourbon, Jessamine, Scott, and</t>
  </si>
  <si>
    <t>Bourbon, Fayette, Harrison, Scott, Clark, and Woodford counties.  In addition, the</t>
  </si>
  <si>
    <t>Lexington, KY   40502</t>
  </si>
  <si>
    <t>Send correspondence</t>
  </si>
  <si>
    <t xml:space="preserve">   to:</t>
  </si>
  <si>
    <t>Report prepared by:</t>
  </si>
  <si>
    <t>check</t>
  </si>
  <si>
    <t>assets</t>
  </si>
  <si>
    <t>liab and equity</t>
  </si>
  <si>
    <t>Net Acquisition Adjustments</t>
  </si>
  <si>
    <t>-15-</t>
  </si>
  <si>
    <t>INVESTMENTS AND SPECIAL FUNDS (ACCTS. 123 - 127)</t>
  </si>
  <si>
    <t>FACE OR</t>
  </si>
  <si>
    <t>YEAR END</t>
  </si>
  <si>
    <t>DESCRIPTION OF SECURITY OR SPECIAL FUND</t>
  </si>
  <si>
    <t>PAR VALUE</t>
  </si>
  <si>
    <t>BOOK COST</t>
  </si>
  <si>
    <t>INVESTMENT IN ASSOCIATED COMPANIES (ACCT. 123):</t>
  </si>
  <si>
    <t xml:space="preserve">     Total Investment in Associated Companies:</t>
  </si>
  <si>
    <t>UTILITY INVESTMENTS (ACCT. 124):</t>
  </si>
  <si>
    <t xml:space="preserve">     Total Utility Investments</t>
  </si>
  <si>
    <t>OTHER INVESTMENTS (ACCT. 125):</t>
  </si>
  <si>
    <t xml:space="preserve">   Total Other Investments</t>
  </si>
  <si>
    <t>SPECIAL FUNDS (ACCTS. 126 &amp; 127):</t>
  </si>
  <si>
    <t xml:space="preserve">     Total Special Funds</t>
  </si>
  <si>
    <t>-16-</t>
  </si>
  <si>
    <t>ACCOUNTS AND NOTES RECEIVABLE - NET (ACCOUNTS 141 - 144)</t>
  </si>
  <si>
    <t>AS OF DECEMBER 31, 2002</t>
  </si>
  <si>
    <t>03</t>
  </si>
  <si>
    <t>Report hereunder all accounts and notes receivable included in Accounts 141, 142 and 144.  Amounts</t>
  </si>
  <si>
    <t>included in Accounts 142 and 144 should be listed individually.</t>
  </si>
  <si>
    <t>ACCOUNTS &amp; NOTES RECEIVABLE:</t>
  </si>
  <si>
    <t>Customer Accounts Receivable (Acct. 141)</t>
  </si>
  <si>
    <t>Other Accounts Receivable (Acct. 142)</t>
  </si>
  <si>
    <t>Notes Receivable (Acct. 144)</t>
  </si>
  <si>
    <t>Total Accounts and Notes Receivable</t>
  </si>
  <si>
    <t>Accumulated Provision for Uncollectible Accounts (Acct. 143):</t>
  </si>
  <si>
    <t>Add:  Provision for uncollectibles for current</t>
  </si>
  <si>
    <t xml:space="preserve">                 year</t>
  </si>
  <si>
    <t xml:space="preserve">           Collections of accounts previously</t>
  </si>
  <si>
    <t xml:space="preserve">                 written off</t>
  </si>
  <si>
    <t xml:space="preserve">            Utility Accounts</t>
  </si>
  <si>
    <t xml:space="preserve">            Others</t>
  </si>
  <si>
    <t>Total Additions</t>
  </si>
  <si>
    <t>Types of filters:  gravity or pressure, number of units, and total rated capacity in gallons</t>
  </si>
  <si>
    <t>PLEASE REFER TO PAGES 37 THROUGH 54.</t>
  </si>
  <si>
    <t>Deduct accounts written off during year:</t>
  </si>
  <si>
    <t xml:space="preserve">            Other</t>
  </si>
  <si>
    <t>Total accounts written off</t>
  </si>
  <si>
    <t>Total Accounts and Notes Receivable - Net</t>
  </si>
  <si>
    <t>-17-</t>
  </si>
  <si>
    <t>MATERIALS AND SUPPLIES (151 - 153)</t>
  </si>
  <si>
    <t>Plant Materials and Supplies (Account 151)</t>
  </si>
  <si>
    <t>Merchandise (Account 152)</t>
  </si>
  <si>
    <t>Other Materials and Supplies (Account 153)</t>
  </si>
  <si>
    <t>Total Materials and Supplies</t>
  </si>
  <si>
    <t>PREPAYMENTS (ACCT. 162)</t>
  </si>
  <si>
    <t>Prepaid Insurance</t>
  </si>
  <si>
    <t>Prepaid Rents</t>
  </si>
  <si>
    <t>Prepaid Interest</t>
  </si>
  <si>
    <t>Prepaid Taxes</t>
  </si>
  <si>
    <t>Other Prepayments (Specify)</t>
  </si>
  <si>
    <t>Total Prepayments</t>
  </si>
  <si>
    <t>MISCELLANEOUS DEFERRED DEBITS (ACCT. 186)</t>
  </si>
  <si>
    <t>Miscellaneous Deferred Debits (Acct. 186):</t>
  </si>
  <si>
    <t>Other Deferred Debits (Acct. 186.2)</t>
  </si>
  <si>
    <t>Total Miscellaneous Deferred Debits</t>
  </si>
  <si>
    <t>-18-</t>
  </si>
  <si>
    <t>UNAMORTIZED DEBT DISCOUNT AND EXPENSE AND PREMIUM ON DEBT (ACCTS. 181 &amp; 251)</t>
  </si>
  <si>
    <t>Report the net discount and expense or premium separately for each security issue.</t>
  </si>
  <si>
    <t>AMOUNT</t>
  </si>
  <si>
    <t>WRITTEN OFF</t>
  </si>
  <si>
    <t>DURING YEAR</t>
  </si>
  <si>
    <t>Unamortized Debt Discount and Expense (Acct. 181):</t>
  </si>
  <si>
    <t>Total Unamortized Debt Discount and Expense</t>
  </si>
  <si>
    <t>Unamortized Premium on Debt (Acct. 251):</t>
  </si>
  <si>
    <t>Total Unamortized Premium on Debt</t>
  </si>
  <si>
    <t>EXTRAORDINARY PROPERTY LOSSES (ACCT. 182)</t>
  </si>
  <si>
    <t>Report each item separately.</t>
  </si>
  <si>
    <t>Extraordinary Property Losses (Acct. 182):</t>
  </si>
  <si>
    <t>Total Extraordinary Property Losses</t>
  </si>
  <si>
    <t>ACCUMULATED DEFERRED INCOME TAXES (ACCT. 190)</t>
  </si>
  <si>
    <t>Accumulated Deferred Income Taxes (Acct. 190):</t>
  </si>
  <si>
    <t>Federal (190.1)</t>
  </si>
  <si>
    <t>State (190.2)</t>
  </si>
  <si>
    <t>Local (190.3)</t>
  </si>
  <si>
    <t>-19-</t>
  </si>
  <si>
    <t>ADVANCES FOR CONSTRUCTION (ACCT. 252)</t>
  </si>
  <si>
    <t>Add credits during year</t>
  </si>
  <si>
    <t>Deduct charges during year</t>
  </si>
  <si>
    <t>CAPITAL STOCK (ACCTS. 201 - 204)</t>
  </si>
  <si>
    <t>COMMON</t>
  </si>
  <si>
    <t>PREFERRED</t>
  </si>
  <si>
    <t xml:space="preserve"> </t>
  </si>
  <si>
    <t>STOCK</t>
  </si>
  <si>
    <t xml:space="preserve"> (b)</t>
  </si>
  <si>
    <t>Par or stated value per share</t>
  </si>
  <si>
    <t>Shares authorized</t>
  </si>
  <si>
    <t>Shares issued and outstanding</t>
  </si>
  <si>
    <t>Total par value of stock issued</t>
  </si>
  <si>
    <t>Dividends declared per share for year</t>
  </si>
  <si>
    <t>-20-</t>
  </si>
  <si>
    <t>Ten Aldrich Units (hydrotreators) equipped with automatic sludge removal and mixed media filters and equipped with Dorr-Oliver variable frequency drives.  Each unit 69’ 8-inches in diameter and 17’ 9-inches high.</t>
  </si>
  <si>
    <t>H.S. Pump No. 10, Peerless discharge, flung bowls, 3 stage, 5560 GPM (8.0 MGD) vs. 380’ TDH, Siemaen electric motor, 700 h.p., 4160 volts.</t>
  </si>
  <si>
    <t>H.S. Pump No. 11, Patterson vertical turbine, PVT, Size/Type-19 RMC, 5556 G.P.M. (8 MGD), 380' TDH, U.S. Electric Motor, 700 H.P., 4160-volt, 1780 R.P.M. (Purchased in 1998 under BP 98-03, W.O. No. A-8919)</t>
  </si>
  <si>
    <t>H.S. Pump No. 12, DeLaval Pump, 2 stage, 5600 GPM (8.5 MGD) vs. 380’ TDH, Ideal motor, 700 h.p., 4160 volts. (Purchased in 1966 under Work Order No. A-1872).</t>
  </si>
  <si>
    <t>H.S. Pump No. 13, DeLaval P16/14D, 7000 GPM (10 MGD), vs. 380' TDH, Continental Electric motor, 800 h.p., 4160 volts. (Purchased in 1966 under Work Order No. A-1967).</t>
  </si>
  <si>
    <t>H.S. Pump No. 15 - Allis Chalmers vertical turbine VTMC-7, 7000 GPD (10 MGD) vs. 380’ TDH, diesel driven by Detroit Diesel V-16, through a right angle drive, 765 h.p. (Purchased in 1981 under Work Order No. A-4804).</t>
  </si>
  <si>
    <t>Kentucky River - See Plant Statistics (Item 9.C Intake &lt;LOW SERVICE&gt; -Kentucky River</t>
  </si>
  <si>
    <t>Target Balances from Subsidiary Reports</t>
  </si>
  <si>
    <t>Differences due to rounding</t>
  </si>
  <si>
    <t>kWh</t>
  </si>
  <si>
    <t>See attached audited financial statements for notes related to Balance Sheet items.</t>
  </si>
  <si>
    <t>LONG TERM DEBT (ACCT. 224)</t>
  </si>
  <si>
    <t>INTEREST</t>
  </si>
  <si>
    <t>PRINCIPAL</t>
  </si>
  <si>
    <t>DESCRIPTION OF OBLIGATION (INCLUDING NOMINAL</t>
  </si>
  <si>
    <t>PER BALANCE</t>
  </si>
  <si>
    <t>DATE OF ISSUE AND DATE OF MATURITY)</t>
  </si>
  <si>
    <t xml:space="preserve">    KENTUCKY-AMERICAN WATER COMPANY</t>
  </si>
  <si>
    <t>RATE</t>
  </si>
  <si>
    <t>SHEET DATE</t>
  </si>
  <si>
    <t xml:space="preserve"> (c)</t>
  </si>
  <si>
    <t xml:space="preserve"> (d)</t>
  </si>
  <si>
    <t>Total</t>
  </si>
  <si>
    <t>-21-</t>
  </si>
  <si>
    <t>Par Value of</t>
  </si>
  <si>
    <t>Interest During Year</t>
  </si>
  <si>
    <t>Line</t>
  </si>
  <si>
    <t>Cash Realized on</t>
  </si>
  <si>
    <t>Amount Held by or</t>
  </si>
  <si>
    <t>Actually Outstanding</t>
  </si>
  <si>
    <t>Accrued</t>
  </si>
  <si>
    <t>Actually</t>
  </si>
  <si>
    <t>No.</t>
  </si>
  <si>
    <t>Actual Issue</t>
  </si>
  <si>
    <t>for Respondent</t>
  </si>
  <si>
    <t>At Close of Year</t>
  </si>
  <si>
    <t>Paid</t>
  </si>
  <si>
    <t xml:space="preserve"> (1)</t>
  </si>
  <si>
    <t xml:space="preserve"> (2) </t>
  </si>
  <si>
    <t xml:space="preserve"> (3) </t>
  </si>
  <si>
    <t xml:space="preserve"> (4) </t>
  </si>
  <si>
    <t xml:space="preserve"> (5)</t>
  </si>
  <si>
    <t xml:space="preserve"> (6)</t>
  </si>
  <si>
    <t>SCHEDULE OF BOND MATURITIES</t>
  </si>
  <si>
    <t xml:space="preserve"> (The total of column 12 must agree with the total of column 4)</t>
  </si>
  <si>
    <t>Bond</t>
  </si>
  <si>
    <t>Maturity</t>
  </si>
  <si>
    <t>Interest</t>
  </si>
  <si>
    <t>Principal</t>
  </si>
  <si>
    <t>Amounts</t>
  </si>
  <si>
    <t>Remaining Bonds</t>
  </si>
  <si>
    <t>Numbers</t>
  </si>
  <si>
    <t>Date</t>
  </si>
  <si>
    <t>Rate</t>
  </si>
  <si>
    <t>Amount</t>
  </si>
  <si>
    <t>Outstanding</t>
  </si>
  <si>
    <t xml:space="preserve"> (7)</t>
  </si>
  <si>
    <t xml:space="preserve"> (8)</t>
  </si>
  <si>
    <t xml:space="preserve"> (9)</t>
  </si>
  <si>
    <t xml:space="preserve"> (10)</t>
  </si>
  <si>
    <t xml:space="preserve"> (11)</t>
  </si>
  <si>
    <t xml:space="preserve"> (12)</t>
  </si>
  <si>
    <t>-22-</t>
  </si>
  <si>
    <t>STATEMENT OF RETAINED EARNINGS</t>
  </si>
  <si>
    <t>Dividends should be shown for each class and series of capital stock.  Show amounts of</t>
  </si>
  <si>
    <t>dividends per share.</t>
  </si>
  <si>
    <t>Show separately the state and federal income tax effect of items shown in Account No. 439.</t>
  </si>
  <si>
    <t>AMOUNTS</t>
  </si>
  <si>
    <t xml:space="preserve"> (a)</t>
  </si>
  <si>
    <t>Unappropriated Retained Earnings:</t>
  </si>
  <si>
    <t xml:space="preserve">     Balance beginning of year</t>
  </si>
  <si>
    <t>Changes to account:</t>
  </si>
  <si>
    <t>Adjustments to Retained Earnings (requires</t>
  </si>
  <si>
    <t>Commission Approval prior to use):</t>
  </si>
  <si>
    <t>Credits</t>
  </si>
  <si>
    <t>Total Credits</t>
  </si>
  <si>
    <t>Debits</t>
  </si>
  <si>
    <t>Total Debits</t>
  </si>
  <si>
    <t xml:space="preserve">     Balance Transferred from Income</t>
  </si>
  <si>
    <t xml:space="preserve">     Appropriations of Retained Earnings:</t>
  </si>
  <si>
    <t>Total Appropriations of Retained Earnings</t>
  </si>
  <si>
    <t xml:space="preserve">     Dividends Declared:</t>
  </si>
  <si>
    <t>Preferred Stock Dividends Declared</t>
  </si>
  <si>
    <t>Common Stock Dividends Declared</t>
  </si>
  <si>
    <t xml:space="preserve">     Balance end of year</t>
  </si>
  <si>
    <t xml:space="preserve">     Appropriated Retained Earnings (state balance and purpose</t>
  </si>
  <si>
    <t xml:space="preserve">     of each appropriated amount at year end):</t>
  </si>
  <si>
    <t xml:space="preserve">          Total Appropriated Retained Earnings</t>
  </si>
  <si>
    <t>Total Retained Earnings</t>
  </si>
  <si>
    <t>Notes to Statement of Retained Earnings:</t>
  </si>
  <si>
    <t>-23-</t>
  </si>
  <si>
    <t>NOTES PAYABLE (ACCOUNTS 232 &amp; 234)</t>
  </si>
  <si>
    <t>NOMINAL</t>
  </si>
  <si>
    <t>DATE</t>
  </si>
  <si>
    <t>AMOUNT PER</t>
  </si>
  <si>
    <t>ISSUE</t>
  </si>
  <si>
    <t>MATURITY</t>
  </si>
  <si>
    <t>OF PAYMENT</t>
  </si>
  <si>
    <t>BALANCE SHEET</t>
  </si>
  <si>
    <t xml:space="preserve"> (e)</t>
  </si>
  <si>
    <t xml:space="preserve"> (f)</t>
  </si>
  <si>
    <t>Account 232 - Notes Payable:</t>
  </si>
  <si>
    <t>Total Account 232</t>
  </si>
  <si>
    <t xml:space="preserve">Account 234 - Notes Payable to </t>
  </si>
  <si>
    <t xml:space="preserve">   Associated Companies:</t>
  </si>
  <si>
    <t>Total Account 234</t>
  </si>
  <si>
    <t>ACCOUNTS PAYABLE TO ASSOCIATED COMPANIES (ACCOUNT 233)</t>
  </si>
  <si>
    <t>SHOW PAYABLE TO EACH ASSOCIATED COMPANY SEPARATELY</t>
  </si>
  <si>
    <t>-24-</t>
  </si>
  <si>
    <t>TAXES ACCRUED (ACCOUNT 236)</t>
  </si>
  <si>
    <t>Accruals Charged:</t>
  </si>
  <si>
    <t xml:space="preserve">     Utility regulatory assessment fees</t>
  </si>
  <si>
    <t xml:space="preserve">     Property taxes</t>
  </si>
  <si>
    <t>FOR THE YEAR ENDING DECEMBER 31, 2002</t>
  </si>
  <si>
    <t xml:space="preserve">     Payroll taxes</t>
  </si>
  <si>
    <t xml:space="preserve">     Other taxes and licenses</t>
  </si>
  <si>
    <t xml:space="preserve">     Taxes other than income, other income and deductions</t>
  </si>
  <si>
    <t>Vice President,</t>
  </si>
  <si>
    <t xml:space="preserve"> Treasurer &amp; Comptroller</t>
  </si>
  <si>
    <t>Roy L. Ferrell, Sr.</t>
  </si>
  <si>
    <t>John G. Easlick</t>
  </si>
  <si>
    <t>1025 Laurel Oak Rd.</t>
  </si>
  <si>
    <t>Voorhees, NJ</t>
  </si>
  <si>
    <t>Benjamin J. Tartaglia, Jr.</t>
  </si>
  <si>
    <t>Doneen S. Hobbs</t>
  </si>
  <si>
    <t>3906 Church Rd.</t>
  </si>
  <si>
    <t>Mt. Laurel, NJ 08054</t>
  </si>
  <si>
    <t>Robin N. Quinn</t>
  </si>
  <si>
    <t>Basil J. D'Antonio</t>
  </si>
  <si>
    <t>Rate Team Lead</t>
  </si>
  <si>
    <t>Winchester Municipal Utilities     City of Owenton</t>
  </si>
  <si>
    <t>HARRISON COUNTY WATER DISTRICT (NEW AS OF OCT. 2001</t>
  </si>
  <si>
    <t>Long Ridge Tank - 100,000 Gallon Standpipe</t>
  </si>
  <si>
    <t>Glencoe Tank - 100,000 Gallon Standpipe</t>
  </si>
  <si>
    <t>Sparta Tank - 50,000 Gallon Standpipe</t>
  </si>
  <si>
    <t>Brombley Tank - 177,000 Gallon Standpipe</t>
  </si>
  <si>
    <t>Hesler Tank - 237,000 Gallon Standpipe</t>
  </si>
  <si>
    <t>Monterey Tank - 117,000 Gallon Standpipe</t>
  </si>
  <si>
    <t>Wheatley Tank - 186,000 Gallon Standpipe</t>
  </si>
  <si>
    <t>Tri Village</t>
  </si>
  <si>
    <t>TRI-VILLAGE</t>
  </si>
  <si>
    <t>Long Ridge</t>
  </si>
  <si>
    <t>Wallace &amp; Tiernan</t>
  </si>
  <si>
    <t>Hwy. 22 &amp; 127</t>
  </si>
  <si>
    <t xml:space="preserve">     Federal income taxes</t>
  </si>
  <si>
    <t xml:space="preserve">     State income taxes</t>
  </si>
  <si>
    <t xml:space="preserve">     Local income taxes</t>
  </si>
  <si>
    <t xml:space="preserve">     Income taxes, other income taxes, other income and deductions</t>
  </si>
  <si>
    <t xml:space="preserve">     Income taxes, extraordinary items</t>
  </si>
  <si>
    <t xml:space="preserve">The Articles of Incorporation of Lexington Hydraulic and Manufacturing Company were </t>
  </si>
  <si>
    <t>amended 10/20/1922 to change name to Lexington Water Company.  By Agreement of</t>
  </si>
  <si>
    <t xml:space="preserve">Consolidation dated 9/15/1927, Lexington Water Company and Blue Grass State Water </t>
  </si>
  <si>
    <t xml:space="preserve">Company were consolidated into one corporation known as the Lexington Water Company. </t>
  </si>
  <si>
    <t xml:space="preserve">The Articles of Incorporation of the Lexington Water Company were amended 3/30/1973 to </t>
  </si>
  <si>
    <t>change name to Kentucky-American Water Company.</t>
  </si>
  <si>
    <t>October 20, 1922 - Name change by amendment of Articles of Incorporation</t>
  </si>
  <si>
    <t>September 15, 1927 - Agreement of Consolidation</t>
  </si>
  <si>
    <t>ok</t>
  </si>
  <si>
    <t>March 30, 1973 - Name change by amendment of Articles of Incorporation</t>
  </si>
  <si>
    <t>Corporation</t>
  </si>
  <si>
    <t>See No. 8, above</t>
  </si>
  <si>
    <t>2300 Richmond Rd.</t>
  </si>
  <si>
    <t>Roy W. Mundy II</t>
  </si>
  <si>
    <t>President</t>
  </si>
  <si>
    <t>Lexington, KY 40502-1308</t>
  </si>
  <si>
    <t>XXXXXXXXXXX</t>
  </si>
  <si>
    <t>Comptroller</t>
  </si>
  <si>
    <t>Nick O. Rowe</t>
  </si>
  <si>
    <t>Misc Deposits</t>
  </si>
  <si>
    <t>Vice President</t>
  </si>
  <si>
    <t>Herbert A. Miller, Jr.</t>
  </si>
  <si>
    <t>Assistant Secretary</t>
  </si>
  <si>
    <t>Assistant</t>
  </si>
  <si>
    <t>American Water Works</t>
  </si>
  <si>
    <t>1025 Laurel Oak Road</t>
  </si>
  <si>
    <t>Company, Inc.</t>
  </si>
  <si>
    <t>P.O.Box 1770, Voorhes, NJ 08043</t>
  </si>
  <si>
    <t>N/A</t>
  </si>
  <si>
    <t>&amp; Secretary</t>
  </si>
  <si>
    <t>Operations</t>
  </si>
  <si>
    <t>Treasurer</t>
  </si>
  <si>
    <t>Coal:</t>
  </si>
  <si>
    <t>Gas:</t>
  </si>
  <si>
    <t xml:space="preserve">     Deferred federal income taxes</t>
  </si>
  <si>
    <t xml:space="preserve">     Deferred state income taxes</t>
  </si>
  <si>
    <t xml:space="preserve">     Deferred local income taxes</t>
  </si>
  <si>
    <t xml:space="preserve">     Provisions for deferred income taxes, other income and deductions</t>
  </si>
  <si>
    <t xml:space="preserve">     Deferred income taxes - credit</t>
  </si>
  <si>
    <t xml:space="preserve">     Provisions for deferred income taxes - credit, other income and deductions</t>
  </si>
  <si>
    <t xml:space="preserve">     ITC deferred to future periods</t>
  </si>
  <si>
    <t xml:space="preserve">     ITC restored to operating income</t>
  </si>
  <si>
    <t xml:space="preserve">     ITC - Net nonutility operatons</t>
  </si>
  <si>
    <t xml:space="preserve">     ITC - Restored to nonoperating inc., util. operations</t>
  </si>
  <si>
    <t>Total taxes accrued</t>
  </si>
  <si>
    <t>Taxes paid during year:</t>
  </si>
  <si>
    <t>Total taxes paid</t>
  </si>
  <si>
    <t xml:space="preserve"> -25-</t>
  </si>
  <si>
    <t>ACCRUED INTEREST (ACCOUNT 237)</t>
  </si>
  <si>
    <t>ACCRUED</t>
  </si>
  <si>
    <t>PAID</t>
  </si>
  <si>
    <t>DURING</t>
  </si>
  <si>
    <t>END OF</t>
  </si>
  <si>
    <t>DESCRIPTION OF DEBT</t>
  </si>
  <si>
    <t>Account No. 237.1 -</t>
  </si>
  <si>
    <t xml:space="preserve">     Accrued Interest on Long-Term Debt:</t>
  </si>
  <si>
    <t>Total Acct. No. 237.1</t>
  </si>
  <si>
    <t>Account No. 237.2 -</t>
  </si>
  <si>
    <t xml:space="preserve">     Accrued Interest on Other Liabilities:</t>
  </si>
  <si>
    <t>Total Acct. No. 237.2</t>
  </si>
  <si>
    <t>Total Acct. No. 237</t>
  </si>
  <si>
    <t>-26-</t>
  </si>
  <si>
    <t>MISCELLANEOUS CURRENT AND ACCRUED LIABILITIES (ACCOUNT 242)</t>
  </si>
  <si>
    <t>END OF YEAR</t>
  </si>
  <si>
    <t>Utility Plant Leased to Others (Regulatory Asset - AFUDC-Debt)</t>
  </si>
  <si>
    <t>Total Miscellaneous Current and Accrued Liabilities</t>
  </si>
  <si>
    <t>-27-</t>
  </si>
  <si>
    <t>OF RATE CASE EXPENSE (ACCOUNTS 665 &amp; 667)</t>
  </si>
  <si>
    <t>EXPENSE</t>
  </si>
  <si>
    <t>CHARGED OFF DURING</t>
  </si>
  <si>
    <t>INCURRED</t>
  </si>
  <si>
    <t>TRANSFERRED</t>
  </si>
  <si>
    <t xml:space="preserve">DURING </t>
  </si>
  <si>
    <t>TO ACCOUNT</t>
  </si>
  <si>
    <t>DESCRIPTION OF CASE (DOCKET NO.)</t>
  </si>
  <si>
    <t>NO.186.1</t>
  </si>
  <si>
    <t xml:space="preserve"> WITH TAXABLE INCOME FOR FEDERAL INCOME TAXES</t>
  </si>
  <si>
    <t>RECONCILIATION OF REPORTED NET INCOME</t>
  </si>
  <si>
    <t xml:space="preserve">income for the year.  Descriptions should clearly indicate the nature of each reconciling </t>
  </si>
  <si>
    <t>amount and show the computation of all tax accruals.</t>
  </si>
  <si>
    <t>1)</t>
  </si>
  <si>
    <t>Number of public fire hydrants:</t>
  </si>
  <si>
    <t>2)</t>
  </si>
  <si>
    <t>Number of private fire hydrants:</t>
  </si>
  <si>
    <t>3)</t>
  </si>
  <si>
    <t>HARRISON COUNTY WATER DISTRICT (NEW AS OF OCT 2001)</t>
  </si>
  <si>
    <t>Added Tri-Village pumpage on 06/12/02</t>
  </si>
  <si>
    <t>WATER SALES:</t>
  </si>
  <si>
    <t xml:space="preserve">     Residential</t>
  </si>
  <si>
    <t xml:space="preserve">     Commercial</t>
  </si>
  <si>
    <t xml:space="preserve">     Industrial</t>
  </si>
  <si>
    <t xml:space="preserve">     Irrigation</t>
  </si>
  <si>
    <t xml:space="preserve">     Resale</t>
  </si>
  <si>
    <t xml:space="preserve">     Other Sales (Public Authorities)</t>
  </si>
  <si>
    <t>TOTAL WATER SALES</t>
  </si>
  <si>
    <t xml:space="preserve">     Utility/Water Treatment Plant</t>
  </si>
  <si>
    <t xml:space="preserve">     Wastewater Treatment Plant</t>
  </si>
  <si>
    <t xml:space="preserve">     System Flushing</t>
  </si>
  <si>
    <t xml:space="preserve">     Water Main Breaks/Leaks</t>
  </si>
  <si>
    <t xml:space="preserve">     Storage Tank Overflow</t>
  </si>
  <si>
    <t xml:space="preserve">     Fire Department</t>
  </si>
  <si>
    <t>UNACCOUNTED FOR WATER LOSS:</t>
  </si>
  <si>
    <t xml:space="preserve">     Line 4 - (Line 13 + Line 23)</t>
  </si>
  <si>
    <t>UNACCOUNTED FOR WATER LOSS PERCENTAGE:</t>
  </si>
  <si>
    <t xml:space="preserve">     Line 26 divided by Line 4</t>
  </si>
  <si>
    <t>-35A-</t>
  </si>
  <si>
    <t>Becknerville Tank - Retired from service</t>
  </si>
  <si>
    <t>Clintonville Tank - Retired from service</t>
  </si>
  <si>
    <t>Tri-Village System</t>
  </si>
  <si>
    <t>2 @ 3,000 and 3 @ 1,000 pounds per day</t>
  </si>
  <si>
    <t>9,000 pounds per day</t>
  </si>
  <si>
    <t>The Lake Ellerslie Reservoir intake has two (2) 24-inch lines leaving the intake to feed the suction of L.S. pumps No. 4 and 5.  From the discharge side two (2) lines go to the chemical feed vault, a 12-inch and 20-inch.  Potassium permanganate is added to the raw water at the intake for taste and odor control.</t>
  </si>
  <si>
    <t>Becknerville Standpipe - Retired</t>
  </si>
  <si>
    <t>Clintonville Standpipe - Retired</t>
  </si>
  <si>
    <t>Brombley</t>
  </si>
  <si>
    <t>Sparta</t>
  </si>
  <si>
    <t>Glencoe</t>
  </si>
  <si>
    <t>New Wheatley</t>
  </si>
  <si>
    <t>Hesler</t>
  </si>
  <si>
    <t>Monterey</t>
  </si>
  <si>
    <t>Began installation of hydraulic improvements to the Richmond Road Station in mid 2001</t>
  </si>
  <si>
    <t>which will be completed in mid-2002.</t>
  </si>
  <si>
    <t>Based on our peak day delivery of 71,820,000 gallons on August 5, 2002 and using an 85.9 % sales/delivery ratio, our estimated peak day sales would be 61,693,380 gallons.</t>
  </si>
  <si>
    <t>Source of water supply:</t>
  </si>
  <si>
    <t>Regulatory Assets</t>
  </si>
  <si>
    <t>4)</t>
  </si>
  <si>
    <t>Method of water supply:</t>
  </si>
  <si>
    <t>5)</t>
  </si>
  <si>
    <t>Reservoir Statistics:</t>
  </si>
  <si>
    <t xml:space="preserve">Total Public </t>
  </si>
  <si>
    <t>Total Private</t>
  </si>
  <si>
    <t>6)</t>
  </si>
  <si>
    <t>Miles of Main:</t>
  </si>
  <si>
    <t>7)</t>
  </si>
  <si>
    <t>Types of filters:</t>
  </si>
  <si>
    <t>8)</t>
  </si>
  <si>
    <t>Chlorinators:</t>
  </si>
  <si>
    <t>acct 101 plus acct 106</t>
  </si>
  <si>
    <t>PLANT STATISTICS (ITEMS 1 THROUGH 4)</t>
  </si>
  <si>
    <t>PLANT STATISTICS (ITEM 5)</t>
  </si>
  <si>
    <t>9)</t>
  </si>
  <si>
    <t>Station Equipment</t>
  </si>
  <si>
    <t>CONTRIBUTIONS IN AID OF CONSTRUCTION (ACCOUNT 271)</t>
  </si>
  <si>
    <t>Net Contributions in Aid of Construction</t>
  </si>
  <si>
    <t>-28-</t>
  </si>
  <si>
    <t>The reconciliation should include the same detail as furnished on Schedule M-1 of the Federal</t>
  </si>
  <si>
    <t>tax return for the year.  The reconciliation shall be submitted even though there is no taxable</t>
  </si>
  <si>
    <t>If the utility is a member of a group which files a consolidated Federal tax return, reconcile</t>
  </si>
  <si>
    <t>reported net income with taxable net income as if a separate return were to be filed, indicating</t>
  </si>
  <si>
    <t>intercompany amounts to be eliminated in such consolidated return.  State name of group</t>
  </si>
  <si>
    <t>members, tax assigned to each group member, and basis of allocation, assignment, or</t>
  </si>
  <si>
    <t>sharing of the consolidated tax among the group members.</t>
  </si>
  <si>
    <t>Net income for the year</t>
  </si>
  <si>
    <t xml:space="preserve">     Reconciling items for the year:</t>
  </si>
  <si>
    <t>Taxable income not reported on books:</t>
  </si>
  <si>
    <t>Deductions recorded on books not deducted for return:</t>
  </si>
  <si>
    <t>Income recorded on books not included in return:</t>
  </si>
  <si>
    <t>Deduction on return not charged against book income:</t>
  </si>
  <si>
    <t>Federal tax net income</t>
  </si>
  <si>
    <t>Computation of tax:</t>
  </si>
  <si>
    <t>-29-</t>
  </si>
  <si>
    <t>WATER UTILITY PLANT ACCOUNTS</t>
  </si>
  <si>
    <t>.1</t>
  </si>
  <si>
    <t>.2</t>
  </si>
  <si>
    <t>.3</t>
  </si>
  <si>
    <t>.4</t>
  </si>
  <si>
    <t>.5</t>
  </si>
  <si>
    <t>SOURCE</t>
  </si>
  <si>
    <t>INTAN-</t>
  </si>
  <si>
    <t>OF SUPPLY</t>
  </si>
  <si>
    <t>TRANS. &amp;</t>
  </si>
  <si>
    <t>RETIRE-</t>
  </si>
  <si>
    <t>GIBLE</t>
  </si>
  <si>
    <t>&amp; PUMPING</t>
  </si>
  <si>
    <t>TREATMENT</t>
  </si>
  <si>
    <t>DISTRIBU.</t>
  </si>
  <si>
    <t>GENERAL</t>
  </si>
  <si>
    <t>ADDITIONS</t>
  </si>
  <si>
    <t>MENTS</t>
  </si>
  <si>
    <t xml:space="preserve"> (g)</t>
  </si>
  <si>
    <t xml:space="preserve"> (h)</t>
  </si>
  <si>
    <t xml:space="preserve"> (i)</t>
  </si>
  <si>
    <t xml:space="preserve"> (j)</t>
  </si>
  <si>
    <t xml:space="preserve"> (k)</t>
  </si>
  <si>
    <t>Land and Land Rights</t>
  </si>
  <si>
    <t>Collecting &amp; Impounding Reservoirs</t>
  </si>
  <si>
    <t>Lake River &amp; Other Intakes</t>
  </si>
  <si>
    <t>Wells &amp; Springs</t>
  </si>
  <si>
    <t>Infiltration Galleries &amp; Tunnels</t>
  </si>
  <si>
    <t>Power Generation Equipment</t>
  </si>
  <si>
    <t>Distribution Reservoirs &amp; Standpipes</t>
  </si>
  <si>
    <t>n/a</t>
  </si>
  <si>
    <t>Water</t>
  </si>
  <si>
    <t>Sewer</t>
  </si>
  <si>
    <t>Fayette County</t>
  </si>
  <si>
    <t>Scott County</t>
  </si>
  <si>
    <t>Bourbon County</t>
  </si>
  <si>
    <t>Woodford County</t>
  </si>
  <si>
    <t>Kentucky-American Water Company's major source of supply is the Kentucky River, located twelve miles southeast of downtown Lexington.  The company also utilizes Lake Ellerslie which impounds West Hickman Creek and Jacobson Reservoir which impounds East Hickman Creek.</t>
  </si>
  <si>
    <t>Series 6.99%</t>
  </si>
  <si>
    <t>Water from the Kentucky River is pumped up a 400 foot cliff through three water lines to the adjacent treatment facility (Kentucky River Station).  Raw water from the Kentucky River can also be pumped to Jacobson Reservoir or directly to the Richmond Road Station.  The impounded waters of Jacobson Reservoir are pumped to a treatment facility in Lexington (Richmond Road Station).  Lake Ellerslie, located adjacent to the Richmond Road Station, is used only as a standby supply.</t>
  </si>
  <si>
    <t>Tates Creek Tank - 500,000 Gallon Elevated</t>
  </si>
  <si>
    <t>Overflow Elevation</t>
  </si>
  <si>
    <t>York Street Tank - 1,000,000 Gallon Ground Storage</t>
  </si>
  <si>
    <t>Cox Street Tank - 1,000,000 Gallon Ground Storage</t>
  </si>
  <si>
    <t>Cox Street Tank - 1,000,000 Gallon Elevated</t>
  </si>
  <si>
    <t>Mercer Road Tank - 2,000,000 Gallon Elevated</t>
  </si>
  <si>
    <t>Parkers Mill Road Tank - 3,000,000 Gallon Ground Storage</t>
  </si>
  <si>
    <t>Hume Road Rank - 3,000,000 Gallon Ground Storage</t>
  </si>
  <si>
    <t>Hall Tank - 210,000 Gallon Standpipe</t>
  </si>
  <si>
    <t>Muddy Ford Tank - 750,000 Gallon Elevated</t>
  </si>
  <si>
    <t>Sadieville Tank - 380,000 Gallon Standpipe</t>
  </si>
  <si>
    <t>Clays Mill Tank - 3,000,000 Gallon Ground Storage</t>
  </si>
  <si>
    <t>Kentucky River Station</t>
  </si>
  <si>
    <t>Type:</t>
  </si>
  <si>
    <t>Gravity</t>
  </si>
  <si>
    <t>Units:</t>
  </si>
  <si>
    <t>Capacity Per Unit Per Minute:</t>
  </si>
  <si>
    <t>Total Capacity Per Minute:</t>
  </si>
  <si>
    <t>Richmond Road Station</t>
  </si>
  <si>
    <t>Capacity:</t>
  </si>
  <si>
    <t>Total Capacity:</t>
  </si>
  <si>
    <t>Foundation Elevation</t>
  </si>
  <si>
    <t>Reservoir Statistics (cont'd.):</t>
  </si>
  <si>
    <t>Briar HillTank - 750,000 Gallon Elevated</t>
  </si>
  <si>
    <t>MG/min</t>
  </si>
  <si>
    <t>DOW Temporary High Rate:</t>
  </si>
  <si>
    <t>Wallace &amp; Tiernan Model V-2020</t>
  </si>
  <si>
    <t>12,000 pounds per day</t>
  </si>
  <si>
    <t>(on peak)</t>
  </si>
  <si>
    <t>DOW TEMPORARY HIGH RATE -</t>
  </si>
  <si>
    <t>45,000,000 gallons  (on peak)</t>
  </si>
  <si>
    <t>One low energy mix tank equipped with 15 h.p., U.S. motor drive, adjustable speed.  Chlorine, coagulant aid, polyaluminum chloride, carbon ferric chloride, caustic soda, polymer and lime slurry are added to raw water.  After mixing, water leaves tanks via two 30-inch mains to the ten (10) Aldrich units.</t>
  </si>
  <si>
    <t>FILTERS (outside portion of Aldrich Units)</t>
  </si>
  <si>
    <t>Total of ten filters.  4 MGD rating.  720 square feet of filter area per unit.  40 MGD total.</t>
  </si>
  <si>
    <t>Two wash water pumps, Worthington 10 HH-110-3 (1.44 MGD), US motor, 25 h.p., 440 volts.  Purchased in 1958 under Work Order No. A-665.  Pumps to two ground storage tanks with 0.53 MG of capacity.</t>
  </si>
  <si>
    <t>tanks with 0.53 MG of capacity.</t>
  </si>
  <si>
    <t>One concrete clearwell located under control building.  (0.485 MG capacity).</t>
  </si>
  <si>
    <t>H.S. Pump No. 14 - Peerless vertical turbine, 24 MA/H X B, 7000 GPM (10 MGD) vs. 380’ TDH, Westinghouse motor, 800 h.p., 4160 volts. (Purchased in 1970 under Work Order No. A-2536).</t>
  </si>
  <si>
    <t>H.S. Pump No. 15 - Allis Chalmers vertical turbine, H20 x 16, VTMC-7, 7000 GPM (10 MGD) vs. 380' TDH, Continental electric motor, 900 h.p., 4160 volts.</t>
  </si>
  <si>
    <t xml:space="preserve">- Filter Backwash Water Handling </t>
  </si>
  <si>
    <t>PH</t>
  </si>
  <si>
    <t>Chlorine Residual</t>
  </si>
  <si>
    <t>- Raw Water</t>
  </si>
  <si>
    <t>- Treated Water (After Rapid Mix)</t>
  </si>
  <si>
    <t>- Each Filter</t>
  </si>
  <si>
    <t>- Filter Operations</t>
  </si>
  <si>
    <t>- Clearwell Levels</t>
  </si>
  <si>
    <t>L.S. Pump Unit No. 1, DeLaval A-1018L, 2800 GPM (6 MGD) vs. 110’ TDH, Westinghouse motor, 100 h.p., 440 volts. (Purchased in 1966 under Work Order No. A-2050).</t>
  </si>
  <si>
    <t>L.S. Pump Unit No. 2, DeLaval A-1018L, 2800 GPM (6 MGD), vs. 110 ‘ TDH, Westinghouse motor, 100 h.p., 440 volts. (Purchased in 1966 under Work Order No. A-2050).</t>
  </si>
  <si>
    <t>The 30-inch, 20-inch and 16-inch raw water mains from Jacobson Reservoir combine into one (1) 24-inch main inside the plant property.  The 24-inch main goes through a vault which has a flow controller.</t>
  </si>
  <si>
    <t>RAPID MIX FLOCCULATORS AND SEDIMENTATION BASINS</t>
  </si>
  <si>
    <t>There are two (2) - 1.5 MG concrete settling basins each equipped with rapid mix at the point of application and eight (8) flocculators in each chamber passage directly in front of the Riffle plate aerators.  Water is carried to these basins by a 30-inch and 24-inch main.  Water departs these basins in a 30-inch main which splits into two 24-inch mains which loop the filter building.  At the rapid mix, aluminum sulfate, caustic, ferric chloride, carbon, cationic polymer, and chlorine are applied.</t>
  </si>
  <si>
    <t>Accrued Interest</t>
  </si>
  <si>
    <t>Misc. Current &amp; Accrued Liabilities</t>
  </si>
  <si>
    <t xml:space="preserve">Regulatory Commission Expense - </t>
  </si>
  <si>
    <t xml:space="preserve">   Amortization of Rate Case Expense</t>
  </si>
  <si>
    <t>Contributions in Aid of Construction</t>
  </si>
  <si>
    <t>Reconciliation of Reported Net Income</t>
  </si>
  <si>
    <t xml:space="preserve">   Income Taxes (Utility Operations)</t>
  </si>
  <si>
    <t>-3-</t>
  </si>
  <si>
    <t>HISTORY</t>
  </si>
  <si>
    <t>Exact name of utility making this report.  (Use the words "The", "Company" or "Incorporated"</t>
  </si>
  <si>
    <t>only when a part of the corporate name.)</t>
  </si>
  <si>
    <t>Give the location including city, street and number, of the executive office.</t>
  </si>
  <si>
    <t>office in Kentucky.</t>
  </si>
  <si>
    <t>Name and address of principal officer within Kentucky.</t>
  </si>
  <si>
    <t>Deferred Rate Case Expense (Acct. 186.1)</t>
  </si>
  <si>
    <t xml:space="preserve">    Total Dividends Declared</t>
  </si>
  <si>
    <t>concerning this report should be addressed.</t>
  </si>
  <si>
    <t>Date of organization.</t>
  </si>
  <si>
    <t>CITY OF MIDWAY</t>
  </si>
  <si>
    <t>CITY OF NORTH MIDDLETOWN</t>
  </si>
  <si>
    <t>CITY OF VERSAILLES</t>
  </si>
  <si>
    <t>SPEARS WATER COMPANY</t>
  </si>
  <si>
    <t>GEORGETOWN MUNICIPAL WATER AND SEWER SERVICE</t>
  </si>
  <si>
    <t>LEXINGTON SOUTH ELKHORN WATER DISTRICT (2)</t>
  </si>
  <si>
    <t>-4-</t>
  </si>
  <si>
    <t>If a consolidated or merger company, name all contingent and all merged companies.</t>
  </si>
  <si>
    <t>Give reference to charters or general laws governing each, and all amendments of same.</t>
  </si>
  <si>
    <t>9.</t>
  </si>
  <si>
    <t>Date and authority for each consolidation and each merger.</t>
  </si>
  <si>
    <t>10.</t>
  </si>
  <si>
    <t>1 meter location in Clark County; 2 in the City of Owentown</t>
  </si>
  <si>
    <t>State whether respondent is a corporation, a joint stock association, a firm or partnership,</t>
  </si>
  <si>
    <t>or an individual.</t>
  </si>
  <si>
    <t>11.</t>
  </si>
  <si>
    <t>If a reorganized company, give name of original corporation, refer to laws under which it</t>
  </si>
  <si>
    <t>was organized and the occasion for the reorganization.</t>
  </si>
  <si>
    <t>12.</t>
  </si>
  <si>
    <t>Name all other operating departments.</t>
  </si>
  <si>
    <t>13.</t>
  </si>
  <si>
    <t>Name of counties in which you furnish water service.</t>
  </si>
  <si>
    <t>-5-</t>
  </si>
  <si>
    <t>REPORT OF</t>
  </si>
  <si>
    <t>Location where books and records are located:</t>
  </si>
  <si>
    <t>Salary</t>
  </si>
  <si>
    <t>Charged</t>
  </si>
  <si>
    <t>Name</t>
  </si>
  <si>
    <t>Title</t>
  </si>
  <si>
    <t>Principal Business Address</t>
  </si>
  <si>
    <t>Utility</t>
  </si>
  <si>
    <t>Officers &amp; Managers:</t>
  </si>
  <si>
    <t>Report every corporation or person owning or holding directly or indirectly 5 percent or more of the voting</t>
  </si>
  <si>
    <t>securities of the reporting utility:</t>
  </si>
  <si>
    <t>Percent</t>
  </si>
  <si>
    <t>Ownership</t>
  </si>
  <si>
    <t>in Utility</t>
  </si>
  <si>
    <t>-6-</t>
  </si>
  <si>
    <t>COMPARATIVE BALANCE SHEET - ASSETS AND OTHER DEBITS</t>
  </si>
  <si>
    <t>ACCT.</t>
  </si>
  <si>
    <t>REF.</t>
  </si>
  <si>
    <t>PREVIOUS</t>
  </si>
  <si>
    <t>CURRENT</t>
  </si>
  <si>
    <t>NO.</t>
  </si>
  <si>
    <t>ACCOUNT NAME</t>
  </si>
  <si>
    <t>PAGE</t>
  </si>
  <si>
    <t>YEAR</t>
  </si>
  <si>
    <t xml:space="preserve"> (a) </t>
  </si>
  <si>
    <t xml:space="preserve"> (b) </t>
  </si>
  <si>
    <t xml:space="preserve"> (c) </t>
  </si>
  <si>
    <t xml:space="preserve"> (d) </t>
  </si>
  <si>
    <t xml:space="preserve"> (e) </t>
  </si>
  <si>
    <t>UTILITY PLANT</t>
  </si>
  <si>
    <t>101-106</t>
  </si>
  <si>
    <t>Utility Plant</t>
  </si>
  <si>
    <t>108-110</t>
  </si>
  <si>
    <t>Less:  Accumulated Depreciation and Amortization</t>
  </si>
  <si>
    <t>13-15</t>
  </si>
  <si>
    <t>Net Plant</t>
  </si>
  <si>
    <t>114-115</t>
  </si>
  <si>
    <t>Utility Plant Acquisition</t>
  </si>
  <si>
    <t xml:space="preserve">   Adjustments (Net)</t>
  </si>
  <si>
    <t>Other Utility Plant Adjustments</t>
  </si>
  <si>
    <t>Total Net Utility Plant</t>
  </si>
  <si>
    <t>OTHER PROPERTY AND INVESTMENTS</t>
  </si>
  <si>
    <t>Nonutility Property</t>
  </si>
  <si>
    <t>Net Nonutility Property</t>
  </si>
  <si>
    <t>Investment in Associated Companies</t>
  </si>
  <si>
    <t>Utility Investments</t>
  </si>
  <si>
    <t>Other Investments</t>
  </si>
  <si>
    <t>126-127</t>
  </si>
  <si>
    <t>Special Funds</t>
  </si>
  <si>
    <t>Total Other Property &amp; Investments</t>
  </si>
  <si>
    <t>CURRENT AND ACCRUED ASSETS</t>
  </si>
  <si>
    <t>Cash</t>
  </si>
  <si>
    <t>Special Deposits</t>
  </si>
  <si>
    <t>Other Special Deposits</t>
  </si>
  <si>
    <t>Working Funds</t>
  </si>
  <si>
    <t>Temporary Cash Investments</t>
  </si>
  <si>
    <t>141-144</t>
  </si>
  <si>
    <t>Accounts and Notes Receivable, Less Accumulated</t>
  </si>
  <si>
    <t xml:space="preserve">     Provision for Uncollectible Accounts</t>
  </si>
  <si>
    <t>Accounts Receivable from Associated Companies</t>
  </si>
  <si>
    <t>Notes Receivable from Associated Companies</t>
  </si>
  <si>
    <t>151-153</t>
  </si>
  <si>
    <t>Rents Receivable</t>
  </si>
  <si>
    <t>Accrued Utility Revenues</t>
  </si>
  <si>
    <t>Misc. Current and Accrued Assets</t>
  </si>
  <si>
    <t>Total Current and Accrued Assets</t>
  </si>
  <si>
    <t>-7-</t>
  </si>
  <si>
    <t>COMPARATIVE BALANCE SHEET - ASSETS AND OTHER DEBITS (CONT'D)</t>
  </si>
  <si>
    <t>DEFERRED DEBITS</t>
  </si>
  <si>
    <t>Kentucky-American Water Company</t>
  </si>
  <si>
    <t>2300 Richmond Road</t>
  </si>
  <si>
    <t>Lexington, Kentucky  40502</t>
  </si>
  <si>
    <t>Same as above</t>
  </si>
  <si>
    <t>2300 Richmond Road, Lexington, KY.  40502</t>
  </si>
  <si>
    <t>Incorporated as Lexington Hydraulic &amp; Manufacturing Company by Acts of General</t>
  </si>
  <si>
    <t>Unamortized Debt Discount &amp; Expense</t>
  </si>
  <si>
    <t>Preliminary Survey &amp; Investigation Charges</t>
  </si>
  <si>
    <t>Clearing Accounts</t>
  </si>
  <si>
    <t>Temporary Facilities</t>
  </si>
  <si>
    <t>Misc. Deferred Debits</t>
  </si>
  <si>
    <t>Research &amp; Development Expenditures</t>
  </si>
  <si>
    <t>Total Deferred Debits</t>
  </si>
  <si>
    <t>TOTAL ASSETS AND OTHER DEBITS</t>
  </si>
  <si>
    <t>NOTES TO THE BALANCE SHEET</t>
  </si>
  <si>
    <t>-8-</t>
  </si>
  <si>
    <t>COMPARATIVE BALANCE SHEET - EQUITY CAPITAL AND LIABILITIES</t>
  </si>
  <si>
    <t>EQUITY CAPITAL</t>
  </si>
  <si>
    <t>Common Stock Issued</t>
  </si>
  <si>
    <t>Preferred Stock Issues</t>
  </si>
  <si>
    <t>202,205</t>
  </si>
  <si>
    <t>Capital Stock Subscribed</t>
  </si>
  <si>
    <t>203,206</t>
  </si>
  <si>
    <t>The attached Supplements #1 and #2 are in response to ordering paragraph #7 and Condition #35 in Public Service Commission Case # 2002-00018.  They are submitted in accordance with PSC Case #2002-00277.</t>
  </si>
  <si>
    <t>A total of 16 filters rated at 1.56 MGD each, 20’ x 17’ or 340 sq. ft. each, with Leopold bottoms and air wash backwash.  The media consists of 24 inches of granular activated carbon and six inches of sand.  Filter aid can be applied to each filter when necessary.</t>
  </si>
  <si>
    <t>One wash pump, Allis Chalmers Model C-3, 1000 GPM (1.44 MGD) vs. 90’ TH, GE motor, 20 h.p., 440 volts which pumps to a steel 50,000 gallon wash water tank, 24’ in diameter by 14’ 10 - ½ inch high.  The filter water gravity drips into a 0.6 MG clearwell under the filter building and flows by gravity through two 30-inch mains to a below-ground concrete clearwell of 0.45 MG capacity.  Caustic soda, hydrofluorosilicic acid, ammonia, and zinc orthophosphate are added to the filtered water prior to entering the 0.45m clearwell.  Chlorine is added prior to and after the 0.6 MG clearwell.</t>
  </si>
  <si>
    <t>H.S. Pump No. 8, Ingersoll Rand, 2780 GPM (4.0 MGD) vs. 240’ TH, Continental motor, 200 h.p., 460 volts. (Purchased in 1955 under Work Order No. A-452).</t>
  </si>
  <si>
    <t>KENTUCKY RIVER STATION</t>
  </si>
  <si>
    <t>CONDENSED SYSTEM DATA</t>
  </si>
  <si>
    <t>A.</t>
  </si>
  <si>
    <t xml:space="preserve">PLANT CAPACITY - </t>
  </si>
  <si>
    <t>40,000,000 gallons</t>
  </si>
  <si>
    <t>B.</t>
  </si>
  <si>
    <t>SOURCE OF SUPPLY -</t>
  </si>
  <si>
    <t>Kentucky River</t>
  </si>
  <si>
    <t>C.</t>
  </si>
  <si>
    <t>INTAKE (Low Service) -</t>
  </si>
  <si>
    <t>Pump No. 1:</t>
  </si>
  <si>
    <t>Peerless Vertical Turbine Pump</t>
  </si>
  <si>
    <t>8680 GPM (12.50 MGD)</t>
  </si>
  <si>
    <t>401.6 Feet Total Dynamic Head</t>
  </si>
  <si>
    <t>Model No. 27MA and Serial No. 258669</t>
  </si>
  <si>
    <t>Purchased in 1990 under Work Order No. A-7218</t>
  </si>
  <si>
    <t>1250 H.P. General Electric Induction Motor</t>
  </si>
  <si>
    <t>Model No. 8436468601 and Serial No. 840384</t>
  </si>
  <si>
    <t>FOR THE YEAR ENDED DECEMBER 31, 2002</t>
  </si>
  <si>
    <t>YEAR ENDED DECEMBER 31, 2002</t>
  </si>
  <si>
    <t>For Year Ended December 31, 2002</t>
  </si>
  <si>
    <t>In Service April 1992</t>
  </si>
  <si>
    <t>Pump No. 2:</t>
  </si>
  <si>
    <t>8680 GPM (12.50 MGD)-</t>
  </si>
  <si>
    <t>Model No. 27MA and Serial No. 258672</t>
  </si>
  <si>
    <t>Model No. 8436468601 and Serial No. 840380</t>
  </si>
  <si>
    <t>Pump No. 3:</t>
  </si>
  <si>
    <t>Model No. 27MA and Serial No. 258667</t>
  </si>
  <si>
    <t>Model No. 8436468601 and Serial No. 840383</t>
  </si>
  <si>
    <t>INTAKE (Low Service) - (Continued)</t>
  </si>
  <si>
    <t>Pump No. 4:</t>
  </si>
  <si>
    <t>Model No. 27MA and Serial No. 258668</t>
  </si>
  <si>
    <t>Model No. 8436468601 and Serial No. 840382</t>
  </si>
  <si>
    <t>National Primary Drinking Water Regulations</t>
  </si>
  <si>
    <t>Health-based Standards</t>
  </si>
  <si>
    <t xml:space="preserve">Microbials </t>
  </si>
  <si>
    <t>Cryptosporidium</t>
  </si>
  <si>
    <t>Giardia lamblia</t>
  </si>
  <si>
    <t>Heterotrophic plate count</t>
  </si>
  <si>
    <t>Legionella</t>
  </si>
  <si>
    <t>Viruses (enteric)</t>
  </si>
  <si>
    <t>Disinfection Byproducts</t>
  </si>
  <si>
    <t>Haloacetic acids (HAA5)</t>
  </si>
  <si>
    <t>Total Trihalomethanes (TTHMs)</t>
  </si>
  <si>
    <t>Disinfectants</t>
  </si>
  <si>
    <t>Inorganic Chemicals</t>
  </si>
  <si>
    <t>Antimony</t>
  </si>
  <si>
    <t>Arsenic</t>
  </si>
  <si>
    <t>Asbestos (fiber &gt;10 micrometers)</t>
  </si>
  <si>
    <t>7 MFL</t>
  </si>
  <si>
    <t>Barium</t>
  </si>
  <si>
    <t>Beryllium</t>
  </si>
  <si>
    <t>Cadmium</t>
  </si>
  <si>
    <t>Chromium (total)</t>
  </si>
  <si>
    <t>Copper</t>
  </si>
  <si>
    <t>Cyanide (as free cyanide)</t>
  </si>
  <si>
    <t>Lead</t>
  </si>
  <si>
    <t>Mercury (inorganic)</t>
  </si>
  <si>
    <t>Nitrate (measured as Nitrogen)</t>
  </si>
  <si>
    <t>Nitrite (measured as Nitrogen)</t>
  </si>
  <si>
    <t>Selenium</t>
  </si>
  <si>
    <t>Thallium</t>
  </si>
  <si>
    <t>Organic Chemicals</t>
  </si>
  <si>
    <t>Acrylamide</t>
  </si>
  <si>
    <t>Alachlor</t>
  </si>
  <si>
    <t>Atrazine</t>
  </si>
  <si>
    <t>Benzene</t>
  </si>
  <si>
    <t>Benzo(a)pyrene (PAHs)</t>
  </si>
  <si>
    <t>Carbofuran</t>
  </si>
  <si>
    <t>Carbon tetrachloride</t>
  </si>
  <si>
    <t>Chlordane</t>
  </si>
  <si>
    <t>Chlorobenzene</t>
  </si>
  <si>
    <t>2,4-D</t>
  </si>
  <si>
    <t>Dalapon</t>
  </si>
  <si>
    <t>1,2-Dibromo-3-chloropropane (DBCP)</t>
  </si>
  <si>
    <t>o-Dichlorobenzene</t>
  </si>
  <si>
    <t>p-Dichlorobenzene</t>
  </si>
  <si>
    <t>1,2-Dichloroethane</t>
  </si>
  <si>
    <t>1,1-Dichloroethylene</t>
  </si>
  <si>
    <t>cis-1,2-Dichloroethylene</t>
  </si>
  <si>
    <t>trans-1,2-Dichloroethylene</t>
  </si>
  <si>
    <t>Dichloromethane</t>
  </si>
  <si>
    <t>1,2-Dichloropropane</t>
  </si>
  <si>
    <t>Di(2-ethylhexyl) adipate</t>
  </si>
  <si>
    <t>Di(2-ethylhexyl) phthalate</t>
  </si>
  <si>
    <t>Dinoseb</t>
  </si>
  <si>
    <t>Dioxin (2,3,7,8-TCDD)</t>
  </si>
  <si>
    <t>Diquat</t>
  </si>
  <si>
    <t>Endothall</t>
  </si>
  <si>
    <t>Endrin</t>
  </si>
  <si>
    <t>Epichlorohydrin</t>
  </si>
  <si>
    <t>Ethylbenzene</t>
  </si>
  <si>
    <t>Ethylene dibromide</t>
  </si>
  <si>
    <t>Glyphosate</t>
  </si>
  <si>
    <t>Heptachlor</t>
  </si>
  <si>
    <t>Heptachlor epoxide</t>
  </si>
  <si>
    <t>Hexachlorobenzene</t>
  </si>
  <si>
    <t>Hexachlorocyclopentadiene</t>
  </si>
  <si>
    <t>Lindane</t>
  </si>
  <si>
    <t>Methoxychlor</t>
  </si>
  <si>
    <t>Oxamyl (Vydate)</t>
  </si>
  <si>
    <t>Polychlorinated biphenyls (PCBs)</t>
  </si>
  <si>
    <t>Pentachlorophenol</t>
  </si>
  <si>
    <t>Picloram</t>
  </si>
  <si>
    <t>Simazine</t>
  </si>
  <si>
    <t>Styrene</t>
  </si>
  <si>
    <t>Tetrachloroethylene</t>
  </si>
  <si>
    <t>Toluene</t>
  </si>
  <si>
    <t>Toxaphene</t>
  </si>
  <si>
    <t>2,4,5-TP (Silvex)</t>
  </si>
  <si>
    <t>1,2,4-Trichlorobenzene</t>
  </si>
  <si>
    <t>1,1,1-Trichloroethane</t>
  </si>
  <si>
    <t>1,1,2-Trichloroethane</t>
  </si>
  <si>
    <t>Trichloroethylene</t>
  </si>
  <si>
    <t>Vinyl chloride</t>
  </si>
  <si>
    <t>Xylenes (total)</t>
  </si>
  <si>
    <t>Radionuclides</t>
  </si>
  <si>
    <t>Alpha particles</t>
  </si>
  <si>
    <t>15 picocuries per Liter (pCi/L)</t>
  </si>
  <si>
    <t>Beta particles and photon emitters</t>
  </si>
  <si>
    <t>4 millirems per year</t>
  </si>
  <si>
    <t>Radium 226 and Radium 228 (combined)</t>
  </si>
  <si>
    <t>5 pCi/L</t>
  </si>
  <si>
    <t>Notes</t>
  </si>
  <si>
    <t>In Service February 1992</t>
  </si>
  <si>
    <t>Pump No. 5:</t>
  </si>
  <si>
    <t>Model No. 27MA and Serial No. 258670</t>
  </si>
  <si>
    <t>Model No. 8436468601 and Serial No. 840381</t>
  </si>
  <si>
    <t>Pump No. 6:</t>
  </si>
  <si>
    <t>Model No. 27MA and Serial No. 258671</t>
  </si>
  <si>
    <t>Model No. 8436468601 and Serial No. 840385</t>
  </si>
  <si>
    <t>D.</t>
  </si>
  <si>
    <t>RAW WATER TRANSFER STATION</t>
  </si>
  <si>
    <t>Pump No. 8:</t>
  </si>
  <si>
    <t>Patterson Pump, Centrifugal Split Case</t>
  </si>
  <si>
    <t>Size/ 18x14 MABS</t>
  </si>
  <si>
    <t>Check Figure</t>
  </si>
  <si>
    <t xml:space="preserve">  Subtotal</t>
  </si>
  <si>
    <t>7600 GPM (11 MGD), 315 TDH</t>
  </si>
  <si>
    <t>Serial No. 91PT16109A14</t>
  </si>
  <si>
    <t>Purchased in 1992 under BP 91-8 (A-7421)</t>
  </si>
  <si>
    <t>900 H.P. General Electric Induction Motor</t>
  </si>
  <si>
    <t xml:space="preserve">Type K, Frame 8309S </t>
  </si>
  <si>
    <t>Serial No. 831036</t>
  </si>
  <si>
    <t>In Service September 1992</t>
  </si>
  <si>
    <t>RAW WATER TRANSFER STATION - (Continued)</t>
  </si>
  <si>
    <t>Pump No. 9:</t>
  </si>
  <si>
    <t>Serial No. 91PT16108A14</t>
  </si>
  <si>
    <t>Serial No. 831037</t>
  </si>
  <si>
    <t>E.</t>
  </si>
  <si>
    <t>RAW WATER CONTROL VAULT</t>
  </si>
  <si>
    <t>The 36-inch raw water line enters the control vault which contains a Pratt Rubber Seated Butterfly, electric operated, size 30-inch serial No. 8-1067-86, year 1991, PSIG MAX,150.  This valve is controlled from the computer located in the control room.</t>
  </si>
  <si>
    <t>Purchased in 1980 under Work Order No. A-4810</t>
  </si>
  <si>
    <t>F.</t>
  </si>
  <si>
    <t>CHEMICAL RAPID MIX BASINS</t>
  </si>
  <si>
    <t>There are two mix tanks.  One high energy mix tank equipped with lightning mixer with 50 h.p., U.S. motor drive adjustable speed.</t>
  </si>
  <si>
    <t>G.</t>
  </si>
  <si>
    <t>ALDRICH UNITS</t>
  </si>
  <si>
    <t>1, 2, 3, 4 - Purchased in 1958 under Work Order No. A-521</t>
  </si>
  <si>
    <t>5, 6 - Purchased in 1966 under Work Order No. A-1919</t>
  </si>
  <si>
    <t>ALDRICH UNITS - (Continued)</t>
  </si>
  <si>
    <t>7,8 - Purchased in 1970 under Work Order No. A-2535</t>
  </si>
  <si>
    <t>9, 10 - Purchased in 1980 under Work Order No. A-4808</t>
  </si>
  <si>
    <t>H.</t>
  </si>
  <si>
    <t>FILTERS</t>
  </si>
  <si>
    <t>All filters are equipped with surface wash capability; chlorine and filter aid can be applied to the settled water prior to filtration.</t>
  </si>
  <si>
    <t>I.</t>
  </si>
  <si>
    <t>CLEARWELLS</t>
  </si>
  <si>
    <t>Ammonia, zinc orthophosphate, caustic soda and hydrofluorosilicic acid are applied to the filtered water just prior to the clearwells.</t>
  </si>
  <si>
    <t>Purchased in 1958 under Work Order No. A-746</t>
  </si>
  <si>
    <t>One concrete clearwell located under control building.  (.490 MG) and is connected to first clearwell by (2) 36-inch sluice gates and (1) 48-inch sluice gate.</t>
  </si>
  <si>
    <t>Purchased in 1970 under Work Order No. A-2537</t>
  </si>
  <si>
    <t xml:space="preserve">One above ground steel clearwell 110’ in diameter by 30’ high holding 2.0 MG is connected to No. 1 and No. 2 well by 24-inch pipeline. </t>
  </si>
  <si>
    <t>Purchased in 1982 under Work Order No. A-4806</t>
  </si>
  <si>
    <t>J.</t>
  </si>
  <si>
    <t>CLEARWELL TRANSFER PUMP</t>
  </si>
  <si>
    <t>Unknown Difference</t>
  </si>
  <si>
    <t>Pump used to fill No. 3 clearwell, Allis Chalmers vertical pump model 500, 3500 GPM (5 MGD) vs. 25' TDH, GE motor, 40 h.p., 460 volts.</t>
  </si>
  <si>
    <t>K.</t>
  </si>
  <si>
    <t>HIGH SERVICE PUMPS</t>
  </si>
  <si>
    <t>Purchased in 1988 under Work Order No. A-6425</t>
  </si>
  <si>
    <t>Purchased in 1981 under Work Order No. A-4812.</t>
  </si>
  <si>
    <t>L.</t>
  </si>
  <si>
    <t>STANDBY EQUIPMENT</t>
  </si>
  <si>
    <t>Emergency Generator No. 1 - Detroit Diesel, 4 Cyl., 90 k.w., 480 volts. (Purchased in 1981 under Work Order No. A-4805).</t>
  </si>
  <si>
    <t>Emergency Generator No. 2 - Detroit Diesel, 4 Cyl, 75 k.w., 480 volts.(Purchased in 1981 under Work Order No. A-4811).</t>
  </si>
  <si>
    <t>M.</t>
  </si>
  <si>
    <t>IN-PLANT MONITORING EQUIPMENT</t>
  </si>
  <si>
    <t>Level</t>
  </si>
  <si>
    <t>- Kentucky River</t>
  </si>
  <si>
    <t xml:space="preserve">Chemtrac Streaming Current Monitor </t>
  </si>
  <si>
    <t>- Treated Water</t>
  </si>
  <si>
    <t>Loss of Head</t>
  </si>
  <si>
    <t>- Filters</t>
  </si>
  <si>
    <t>Rate of Flow</t>
  </si>
  <si>
    <t>- Filtered Water (each filter)</t>
  </si>
  <si>
    <t>- Entrance to Clearwell</t>
  </si>
  <si>
    <t>- Distributed Water</t>
  </si>
  <si>
    <t>Turbidity</t>
  </si>
  <si>
    <t>SCADA</t>
  </si>
  <si>
    <t>- Intake Pumps</t>
  </si>
  <si>
    <t>- Raw Water Flow Control</t>
  </si>
  <si>
    <t>- Transfer Pumps</t>
  </si>
  <si>
    <t>- Supernatant Pit Pumps</t>
  </si>
  <si>
    <t xml:space="preserve">  System</t>
  </si>
  <si>
    <t>Tri-Village</t>
  </si>
  <si>
    <t>- Dechlorination System</t>
  </si>
  <si>
    <t>- Distributed Water Venturis</t>
  </si>
  <si>
    <t>- Chemical Feed Systems</t>
  </si>
  <si>
    <t>Particle counter, Particle Measuring</t>
  </si>
  <si>
    <t>RICHMOND ROAD STATION</t>
  </si>
  <si>
    <t>25,000,000 gallons</t>
  </si>
  <si>
    <t xml:space="preserve">SOURCE OF SUPPLY - </t>
  </si>
  <si>
    <t>Lake Ellerslie Reservoir - 88.7 MG</t>
  </si>
  <si>
    <t>Jacobson Reservoir - 745 MG</t>
  </si>
  <si>
    <t>INTAKE (Low Service)</t>
  </si>
  <si>
    <t>Jacobson Reservoir</t>
  </si>
  <si>
    <t>a.</t>
  </si>
  <si>
    <t>b.</t>
  </si>
  <si>
    <t>c.</t>
  </si>
  <si>
    <t>L.S. Pump Unit No. 3, Allis Chalmers Model, 205-848-503, 8350 GPM (16.1 MGD) vs. 180’ TH, Ideal motor, 400 h.p., 2300 volts. (Purchased in 1956 under Work Order No. A-472).</t>
  </si>
  <si>
    <t>Two (2) Ingersoll-Rand rotary screw air compressors with capacities of 117 CFM and 30 HP each supply the aeration system for Jacobson Reservoir.  The aerator lines consist of two runs of tubing, 3,600 feet each, complete with buoyancy hose.</t>
  </si>
  <si>
    <t>Lake Ellerslie Reservoir</t>
  </si>
  <si>
    <t>L.S. Pump Unit No. 5, Ingersoll-Rand 12 AFV, 4160 GPM (6 MGD) vs. 50’ TH, GE motor, 60 h.p., 440 volts. (Purchased in 1948 under Work Order No. E-152).</t>
  </si>
  <si>
    <t>L.S. Pump Unit No. 4, DeLaval 250544, 2800 GPM (4 MGD) vs. 50’ TH, GE motor, 40 h.p., 440 volts. (Purchased in 1938).</t>
  </si>
  <si>
    <t>JACOBSON RESERVOIR INTAKE</t>
  </si>
  <si>
    <t>The 24-inch line from the Jacobson Reservoir intake feeds a 16-inch, 20-inch, and a 24-inch main which, in turn, feeds to the suction side of the Jacobson Reservoir L.S. pumps, 1, 2, and 3.  Also connected into the 24-inch line is a 30-inch raw water line from the Kentucky River.</t>
  </si>
  <si>
    <t>INFLUENT RAW WATER VAULT</t>
  </si>
  <si>
    <t>JESSAMINE SOUTH ELKHORN WATER DIST (2 ACCTS)</t>
  </si>
  <si>
    <t>Clark County</t>
  </si>
  <si>
    <t>Nancy Strickland</t>
  </si>
  <si>
    <t>Diff. of $50,835 is Sewer Utility</t>
  </si>
  <si>
    <t>163-165</t>
  </si>
  <si>
    <t>book depreciation, income stmt</t>
  </si>
  <si>
    <t>book depreciation, sch m-1</t>
  </si>
  <si>
    <t>depn, AFUDC debt, sch m-1</t>
  </si>
  <si>
    <t xml:space="preserve">  Total, add to other tax exp</t>
  </si>
  <si>
    <t>Withheld Payroll - Garnishment</t>
  </si>
  <si>
    <t>Withheld Payroll - Tax Coll Pay LIT</t>
  </si>
  <si>
    <t>CFO - Mgmt Contracts</t>
  </si>
  <si>
    <t>Other Current Liabilities Analyzed</t>
  </si>
  <si>
    <t>Treatment chemicals are added at the influent of each sedimentation basin.</t>
  </si>
  <si>
    <t>FILTERS - (Continued)</t>
  </si>
  <si>
    <t>Page 11</t>
  </si>
  <si>
    <t>H.S. Pump No. 7, DeLaval, 8333 GPM (12.0 MGD) vs. 240’ TH, Continental motor, 500 h.p., 460 volts. (Purchased in 1955 under Work Order No. A-452).</t>
  </si>
  <si>
    <t xml:space="preserve"> 3)</t>
  </si>
  <si>
    <t>H.S. Pump No. 6, DeLaval, 4520 GPM (6.5 MGD) vs. 190’ TH, Continental motor, 250 h.p., 460 volts. (Purchased in 1953 under Work Order No. A-252).</t>
  </si>
  <si>
    <t>HIGH SERVICE PUMPS WITH STANDBY DIESEL EQUIPMENT</t>
  </si>
  <si>
    <t>H.S. diesel driven pump No. 9, Patterson Pump, 4862 GPM (7.0 MGD) VS 235, Cummins diesel 372 HP. (Purchased in 1993 under Work Order No. A-7322).</t>
  </si>
  <si>
    <t>- Jacobson Reservoir</t>
  </si>
  <si>
    <t>pH</t>
  </si>
  <si>
    <t>Series 6.87%</t>
  </si>
  <si>
    <t>Withheld Payroll - ESOP</t>
  </si>
  <si>
    <t>Turbidimeters (16)</t>
  </si>
  <si>
    <t>Chlorine residual analyzers (3)</t>
  </si>
  <si>
    <t>- Settled Water</t>
  </si>
  <si>
    <t xml:space="preserve">Turbidity </t>
  </si>
  <si>
    <t>- Dristributed Water</t>
  </si>
  <si>
    <t>- Filter Operation</t>
  </si>
  <si>
    <t xml:space="preserve">Particle Counts </t>
  </si>
  <si>
    <t xml:space="preserve">- Filter Backwash Water handling </t>
  </si>
  <si>
    <t>Fluoride</t>
  </si>
  <si>
    <t>- Distributed Water @ RRS</t>
  </si>
  <si>
    <t>- Distribution System Operation</t>
  </si>
  <si>
    <t>SYSTEM STORAGE</t>
  </si>
  <si>
    <t>TANK</t>
  </si>
  <si>
    <t>MG</t>
  </si>
  <si>
    <t>Tates Creek Road Elevated</t>
  </si>
  <si>
    <t>Cox Street Elevated</t>
  </si>
  <si>
    <t>Cox Street Ground</t>
  </si>
  <si>
    <t>York Street Ground</t>
  </si>
  <si>
    <t>Mercer Road Elevated</t>
  </si>
  <si>
    <t>Parkers Mill Road Ground</t>
  </si>
  <si>
    <t>Sadieville Standpipe</t>
  </si>
  <si>
    <t>Hall Standpipe</t>
  </si>
  <si>
    <t>Muddy Ford Standpipe</t>
  </si>
  <si>
    <t>Hume Road Ground</t>
  </si>
  <si>
    <t>Clays Mill Tank</t>
  </si>
  <si>
    <t>Clearwell No. 1 - Concrete structure under control building</t>
  </si>
  <si>
    <t>Gallons</t>
  </si>
  <si>
    <t>Clearwell No. 2 - Concrete structure under and adjacent to building</t>
  </si>
  <si>
    <t>Clearwell No. 3 - Steel above ground reservoir</t>
  </si>
  <si>
    <t>Clearwell No. 1 - Concrete structure underneath filters</t>
  </si>
  <si>
    <t>Clearwell No. 2 - Concrete structure adjacent to pumping station</t>
  </si>
  <si>
    <t>Transmission &amp; Distribution Mains</t>
  </si>
  <si>
    <t>(Insert here the name of the affiant)</t>
  </si>
  <si>
    <t>(Insert here the official title of the affiant)</t>
  </si>
  <si>
    <t>-37-</t>
  </si>
  <si>
    <t>-40-</t>
  </si>
  <si>
    <t>-39-</t>
  </si>
  <si>
    <t>-42-</t>
  </si>
  <si>
    <t>-43-</t>
  </si>
  <si>
    <t>-44-</t>
  </si>
  <si>
    <t>-45-</t>
  </si>
  <si>
    <t>-46-</t>
  </si>
  <si>
    <t>-47-</t>
  </si>
  <si>
    <t>-48-</t>
  </si>
  <si>
    <t>-49-</t>
  </si>
  <si>
    <t>-50-</t>
  </si>
  <si>
    <t>-51-</t>
  </si>
  <si>
    <t>-52-</t>
  </si>
  <si>
    <t>-53-</t>
  </si>
  <si>
    <t>-54-</t>
  </si>
  <si>
    <t>Account</t>
  </si>
  <si>
    <t>409.1</t>
  </si>
  <si>
    <t>409.2</t>
  </si>
  <si>
    <t>Meters and Meter Installations</t>
  </si>
  <si>
    <t>Total Water Plant</t>
  </si>
  <si>
    <t>-30-</t>
  </si>
  <si>
    <t>WATER OPERATING REVENUE</t>
  </si>
  <si>
    <t>YEAR NO.</t>
  </si>
  <si>
    <t>NUMBER</t>
  </si>
  <si>
    <t>CUSTOMERS</t>
  </si>
  <si>
    <t>Unmetered Water Revenue</t>
  </si>
  <si>
    <t>Metered Water Revenue:</t>
  </si>
  <si>
    <t xml:space="preserve">     Sales to Residential Customers</t>
  </si>
  <si>
    <t xml:space="preserve">     Sales to Commercial Customers</t>
  </si>
  <si>
    <t xml:space="preserve">     Sales to Industrial Customers</t>
  </si>
  <si>
    <t xml:space="preserve">     Sales to Public Authorities</t>
  </si>
  <si>
    <t xml:space="preserve">     Sales to Multiple Family Dwellings</t>
  </si>
  <si>
    <t xml:space="preserve">     Sales through Bulk Loading Stations</t>
  </si>
  <si>
    <t xml:space="preserve">     Total Metered Sales</t>
  </si>
  <si>
    <t>Fire Protection Revenue:</t>
  </si>
  <si>
    <t xml:space="preserve">     Public Fire Protection</t>
  </si>
  <si>
    <t xml:space="preserve">     Private Fire Protection</t>
  </si>
  <si>
    <t xml:space="preserve">     Total Fire Protection Revenue</t>
  </si>
  <si>
    <t>Other Sales to Public Authorities</t>
  </si>
  <si>
    <t>Sales to Irrigation Customers</t>
  </si>
  <si>
    <t>Sales for Resale</t>
  </si>
  <si>
    <t>Interdepartmental Sales</t>
  </si>
  <si>
    <t xml:space="preserve">     Total Sale of Water</t>
  </si>
  <si>
    <t>Other Water Revenues:</t>
  </si>
  <si>
    <t>Forfeited Discounts</t>
  </si>
  <si>
    <t>Miscellaneous Service Revenues</t>
  </si>
  <si>
    <t>Rents from Water Property</t>
  </si>
  <si>
    <t>Interdepartmental Rents</t>
  </si>
  <si>
    <t>Other Water Revenues</t>
  </si>
  <si>
    <t>Costs and Expenses of Merchandising, Jobbing and</t>
  </si>
  <si>
    <t>Report hereunder all investments and special funds carried in Accounts 123 through 127.</t>
  </si>
  <si>
    <t>PUMPING AND PURCHASED WATER STATISTICS</t>
  </si>
  <si>
    <t>BONDS (ACCT. 221)</t>
  </si>
  <si>
    <t>Total Account 233</t>
  </si>
  <si>
    <t>PLANT STATISTICS (ITEMS 10 THROUGH 14)</t>
  </si>
  <si>
    <t>PLANT STATISTICS (ITEM 6)</t>
  </si>
  <si>
    <t>PLANT STATISTICS (ITEMS 7 THROUGH 8)</t>
  </si>
  <si>
    <t>Provision for Rate Refunds</t>
  </si>
  <si>
    <t xml:space="preserve">     Total Other Water Revenues</t>
  </si>
  <si>
    <t>Total Water Operating Revenues</t>
  </si>
  <si>
    <t>-31-</t>
  </si>
  <si>
    <t>WATER UTILITY EXPENSE ACCOUNTS</t>
  </si>
  <si>
    <t>WATER EXPENSE ACCOUNT MATRIX</t>
  </si>
  <si>
    <t>.6</t>
  </si>
  <si>
    <t>.7</t>
  </si>
  <si>
    <t>.8</t>
  </si>
  <si>
    <t>SOURCE OF</t>
  </si>
  <si>
    <t>ADMINIS-</t>
  </si>
  <si>
    <t>CUSTOMER</t>
  </si>
  <si>
    <t>TRATIVE &amp;</t>
  </si>
  <si>
    <t>EXPENSES-</t>
  </si>
  <si>
    <t>EXPENSES</t>
  </si>
  <si>
    <t>ACCOUNTS</t>
  </si>
  <si>
    <t>OPERATION</t>
  </si>
  <si>
    <t>MAINTEN.</t>
  </si>
  <si>
    <t>Salaries &amp; Wages - Employees</t>
  </si>
  <si>
    <t>Salaries &amp; Wages - Officers, Directors &amp;</t>
  </si>
  <si>
    <t xml:space="preserve">     Majority Stockholders</t>
  </si>
  <si>
    <t>Employee Pensions &amp; Benefits</t>
  </si>
  <si>
    <t>Purchased Water</t>
  </si>
  <si>
    <t>Purchased Power</t>
  </si>
  <si>
    <t>Fuel for Power Production</t>
  </si>
  <si>
    <t>Chemicals</t>
  </si>
  <si>
    <t>Contractual Services - Eng</t>
  </si>
  <si>
    <t>Contractual Services - Acct</t>
  </si>
  <si>
    <t>Contractual Services - Legal</t>
  </si>
  <si>
    <t>Contractual Services - Management Fees</t>
  </si>
  <si>
    <t>Contractual Services - Other</t>
  </si>
  <si>
    <t>Rental of Bldg./Real Property</t>
  </si>
  <si>
    <t>Rental of Equipment</t>
  </si>
  <si>
    <t>Transportation Expenses</t>
  </si>
  <si>
    <t>Insurance - Vehicle</t>
  </si>
  <si>
    <t>Insurance - General Liability</t>
  </si>
  <si>
    <t>Insurance - Worker's Compensation</t>
  </si>
  <si>
    <t>Insurance - Other</t>
  </si>
  <si>
    <t>Advertising Expense</t>
  </si>
  <si>
    <t>Regulatory Commission Expense</t>
  </si>
  <si>
    <t xml:space="preserve">     -  Amortization of Rate Case Expense</t>
  </si>
  <si>
    <t xml:space="preserve">     -  Other</t>
  </si>
  <si>
    <t>Bad Debt Expense</t>
  </si>
  <si>
    <t>Miscellaneous Expenses</t>
  </si>
  <si>
    <t>Total Water Utility Expenses</t>
  </si>
  <si>
    <t>-32-</t>
  </si>
  <si>
    <t>TOTAL WATER</t>
  </si>
  <si>
    <t>WATER SOLD</t>
  </si>
  <si>
    <t>PURCHASED</t>
  </si>
  <si>
    <t>PUMPED</t>
  </si>
  <si>
    <t>PUMPED AND</t>
  </si>
  <si>
    <t xml:space="preserve">TO </t>
  </si>
  <si>
    <t>FOR RESALE</t>
  </si>
  <si>
    <t xml:space="preserve"> (Omit 000's)</t>
  </si>
  <si>
    <t>January</t>
  </si>
  <si>
    <t>February</t>
  </si>
  <si>
    <t>March</t>
  </si>
  <si>
    <t>April</t>
  </si>
  <si>
    <t>May</t>
  </si>
  <si>
    <t>June</t>
  </si>
  <si>
    <t>July</t>
  </si>
  <si>
    <t>August</t>
  </si>
  <si>
    <t>September</t>
  </si>
  <si>
    <t>October</t>
  </si>
  <si>
    <t>November</t>
  </si>
  <si>
    <t>December</t>
  </si>
  <si>
    <t>Total for year</t>
  </si>
  <si>
    <t>Boonesboro Acquisition</t>
  </si>
  <si>
    <t>Subtotal</t>
  </si>
  <si>
    <t>TOTALS</t>
  </si>
  <si>
    <t>Maximum gallons pumped by all methods in any one day (Omit 000's):</t>
  </si>
  <si>
    <t>Minimum gallons pumped by all methods in any one day (Omit 000's):</t>
  </si>
  <si>
    <t>2300 Richmond Road, Lexington, Kentucky 40502</t>
  </si>
  <si>
    <t>FOR THE</t>
  </si>
  <si>
    <t xml:space="preserve"> Salary Charged</t>
  </si>
  <si>
    <t>If water is purchased for resale, indicate the following:</t>
  </si>
  <si>
    <t>Vendor:</t>
  </si>
  <si>
    <t>Point of Delivery:</t>
  </si>
  <si>
    <t>If water is sold to other water utilities for redistribution, list names of such utilities below:</t>
  </si>
  <si>
    <t xml:space="preserve">     Taxes other than income, net change in sales tax accruals</t>
  </si>
  <si>
    <t>Checklist for the Annual Report</t>
  </si>
  <si>
    <t>For A and B Water Companies</t>
  </si>
  <si>
    <t>Thomas C. Spitz</t>
  </si>
  <si>
    <t>Shola O. Agbaje</t>
  </si>
  <si>
    <t>ANALYSIS OF ACCUMULATED DEPRECIATION AND AMORTIZATION BY PRIMARY ACCOUNT 2002</t>
  </si>
  <si>
    <t>SEE ATTACHED</t>
  </si>
  <si>
    <t>To Be Completed and Returned with the Annual Report</t>
  </si>
  <si>
    <t>Page No.</t>
  </si>
  <si>
    <t>Account No.</t>
  </si>
  <si>
    <t>Yes</t>
  </si>
  <si>
    <t>No</t>
  </si>
  <si>
    <t>If no, explain why</t>
  </si>
  <si>
    <t>The identification pages have been completed.</t>
  </si>
  <si>
    <t>123</t>
  </si>
  <si>
    <t>124</t>
  </si>
  <si>
    <t>125</t>
  </si>
  <si>
    <t>182</t>
  </si>
  <si>
    <t>186</t>
  </si>
  <si>
    <t>201</t>
  </si>
  <si>
    <t>204</t>
  </si>
  <si>
    <t>221</t>
  </si>
  <si>
    <t>190</t>
  </si>
  <si>
    <t>181</t>
  </si>
  <si>
    <t>Total 301-348 Cols c &amp; h</t>
  </si>
  <si>
    <t>Total 101-106</t>
  </si>
  <si>
    <t>Net Balance 114-115</t>
  </si>
  <si>
    <t>Total 124</t>
  </si>
  <si>
    <t>Total 125</t>
  </si>
  <si>
    <t>Total 123</t>
  </si>
  <si>
    <t>Total 126-127</t>
  </si>
  <si>
    <t>Total 151-153</t>
  </si>
  <si>
    <t>Total 162</t>
  </si>
  <si>
    <t>Total 181</t>
  </si>
  <si>
    <t>Total 182</t>
  </si>
  <si>
    <t>Total 186</t>
  </si>
  <si>
    <t>Total 190</t>
  </si>
  <si>
    <t>Total Par Value of Stk Issued Col b</t>
  </si>
  <si>
    <t>Total Par Value of Stk Issued Col c</t>
  </si>
  <si>
    <t>Total 214-215</t>
  </si>
  <si>
    <t>Total Line 10 col 4</t>
  </si>
  <si>
    <t>Total col 12</t>
  </si>
  <si>
    <t>224</t>
  </si>
  <si>
    <t>232</t>
  </si>
  <si>
    <t>233</t>
  </si>
  <si>
    <t>234</t>
  </si>
  <si>
    <t>236</t>
  </si>
  <si>
    <t>237</t>
  </si>
  <si>
    <t>242</t>
  </si>
  <si>
    <t>agrees with</t>
  </si>
  <si>
    <t>Total 224 col d</t>
  </si>
  <si>
    <t>Total 232 col f</t>
  </si>
  <si>
    <t>Total 233</t>
  </si>
  <si>
    <t>Total 234 col f</t>
  </si>
  <si>
    <t>Beginning &amp; ending balance 236</t>
  </si>
  <si>
    <t>Total 237 cols b &amp; e</t>
  </si>
  <si>
    <t>Total 242</t>
  </si>
  <si>
    <t>Total 251</t>
  </si>
  <si>
    <t>Total 252</t>
  </si>
  <si>
    <t>Beginning &amp; ending balance 271</t>
  </si>
  <si>
    <t>Total water operating revenue col e</t>
  </si>
  <si>
    <t>Accumulated amortization 271</t>
  </si>
  <si>
    <t>Total col c</t>
  </si>
  <si>
    <t>Total 301-348 col f</t>
  </si>
  <si>
    <t>Net Income</t>
  </si>
  <si>
    <t>The analysis of accumulated depreciation and amort. by primary acct. has been completed</t>
  </si>
  <si>
    <t>Total accumulated amortization 115</t>
  </si>
  <si>
    <t>Total 237 col c</t>
  </si>
  <si>
    <t>Balance trans. From inc. 435 col c</t>
  </si>
  <si>
    <t>Total 186.1 col c</t>
  </si>
  <si>
    <t>Diff</t>
  </si>
  <si>
    <t>Microsoft Fees</t>
  </si>
  <si>
    <t>JDE Maintenance Fees</t>
  </si>
  <si>
    <t>Line of Credit Fees</t>
  </si>
  <si>
    <t>024 Expense of Rate Proceedings</t>
  </si>
  <si>
    <t>027 Other Deferred Debits</t>
  </si>
  <si>
    <t xml:space="preserve">    Total</t>
  </si>
  <si>
    <t>Trial Bal</t>
  </si>
  <si>
    <t>Accrued ESOP Contribution</t>
  </si>
  <si>
    <t>Accrued Water</t>
  </si>
  <si>
    <t>Accrued Power</t>
  </si>
  <si>
    <t>Accrued Wages</t>
  </si>
  <si>
    <t>Accrued Insurance</t>
  </si>
  <si>
    <t>Accrued Rents</t>
  </si>
  <si>
    <t>Accrued Preferred Dividend Requirements</t>
  </si>
  <si>
    <t>Accrued Bank Fees</t>
  </si>
  <si>
    <t>Accrued Credit Line Fees</t>
  </si>
  <si>
    <t>Accrued Vacation Payable</t>
  </si>
  <si>
    <t>Withheld Payroll - Insurance Premium</t>
  </si>
  <si>
    <t>Withheld Payroll - Union Dues</t>
  </si>
  <si>
    <t>Withheld Payroll - Savings Bonds</t>
  </si>
  <si>
    <t>Diff. of $50657 is Sewer Utility</t>
  </si>
  <si>
    <t>Net Balance 141-145</t>
  </si>
  <si>
    <t>Withheld Payroll - Charitable Contributions</t>
  </si>
  <si>
    <t>Withheld Payroll - Savings Account</t>
  </si>
  <si>
    <t>Withheld Payroll - Credit Union</t>
  </si>
  <si>
    <t>Withheld Payroll - Miscellaneous</t>
  </si>
  <si>
    <t>Withheld Payroll - Flexible Spending Accounts</t>
  </si>
  <si>
    <t>Construction Costs Payable</t>
  </si>
  <si>
    <t>Unclaimed Credits</t>
  </si>
  <si>
    <t>Uncliamed Extension Deposit Refunds</t>
  </si>
  <si>
    <t>Contract Liab Property Purchase Payments</t>
  </si>
  <si>
    <t>Withheld Payroll - 401k</t>
  </si>
  <si>
    <t>Accrued 401k Expense</t>
  </si>
  <si>
    <t>Bank Clearing</t>
  </si>
  <si>
    <t>Accrued Unbilled Items</t>
  </si>
  <si>
    <t>Unbilled Stock E</t>
  </si>
  <si>
    <t>Unbilled Stock C</t>
  </si>
  <si>
    <t>REGULATORY COMMISSION EXPENSE - AMORTIZATION</t>
  </si>
  <si>
    <t>Rate Case Expense</t>
  </si>
  <si>
    <t>Cost of Service Study</t>
  </si>
  <si>
    <t>001 utility plant</t>
  </si>
  <si>
    <t>plant this report</t>
  </si>
  <si>
    <t>difference</t>
  </si>
  <si>
    <t>Difference</t>
  </si>
  <si>
    <t>SUPPLY</t>
  </si>
  <si>
    <t>Schedule of long-term debt has been completed</t>
  </si>
  <si>
    <t>Station)</t>
  </si>
  <si>
    <t xml:space="preserve">d. </t>
  </si>
  <si>
    <t>Aeriation System</t>
  </si>
  <si>
    <t>Schedule of bond maturities has been completed</t>
  </si>
  <si>
    <t>If the long-term debt consists of notes payable rather than bonds, then the notes payable</t>
  </si>
  <si>
    <t>schedule has been substituted for the schedule of bond maturities.</t>
  </si>
  <si>
    <t>The analysis of water utility plant accounts cols c through k has been completed</t>
  </si>
  <si>
    <t>Taxes collected (example:  school tax, sales tax, franchise tax) have been excluded from</t>
  </si>
  <si>
    <t>operating revenue</t>
  </si>
  <si>
    <t>Schedule of Bond Maturities</t>
  </si>
  <si>
    <t>Sewer Utility Plant Accounts</t>
  </si>
  <si>
    <t>30A</t>
  </si>
  <si>
    <t>Pumping and Purchased Water</t>
  </si>
  <si>
    <t>Water Statistics</t>
  </si>
  <si>
    <t>Plant Statistics</t>
  </si>
  <si>
    <t xml:space="preserve">   with Taxable Income for Federal</t>
  </si>
  <si>
    <t>The analysis of water operating revenue cols c, d, and e has been completed</t>
  </si>
  <si>
    <t>The analysis of water utility expense accounts cols c through k has been completed</t>
  </si>
  <si>
    <t>Line 13</t>
  </si>
  <si>
    <t>Account 466</t>
  </si>
  <si>
    <t>Line 4 total produces and purchased</t>
  </si>
  <si>
    <t>Oath page has been completed</t>
  </si>
  <si>
    <t>YES</t>
  </si>
  <si>
    <t>NO</t>
  </si>
  <si>
    <t>PSC Case No.</t>
  </si>
  <si>
    <t>Audit</t>
  </si>
  <si>
    <t>Compilation</t>
  </si>
  <si>
    <t>Review</t>
  </si>
  <si>
    <t>Contacts:</t>
  </si>
  <si>
    <t>Less Accumulated Amortization</t>
  </si>
  <si>
    <t>-33-</t>
  </si>
  <si>
    <t>SALES FOR RESALE (466)</t>
  </si>
  <si>
    <t>AVG.</t>
  </si>
  <si>
    <t>LINE</t>
  </si>
  <si>
    <t xml:space="preserve"> #</t>
  </si>
  <si>
    <t>COMPANY</t>
  </si>
  <si>
    <t>GALLONS</t>
  </si>
  <si>
    <t xml:space="preserve"> (CENTS)</t>
  </si>
  <si>
    <t>WATER PRODUCED, PURCHASED AND DISTRIBUTED</t>
  </si>
  <si>
    <t>ITEM</t>
  </si>
  <si>
    <t>WATER PRODUCED AND PURCHASED:</t>
  </si>
  <si>
    <t xml:space="preserve">     Water Produced</t>
  </si>
  <si>
    <t xml:space="preserve">     Water Purchased</t>
  </si>
  <si>
    <t>TOTAL PRODUCED AND PURCHASED</t>
  </si>
  <si>
    <t>DISTRIBUTION OF WATER PRODUCED AND PURCHASED:</t>
  </si>
  <si>
    <t xml:space="preserve">     Water Sold</t>
  </si>
  <si>
    <t>TOTAL SALES OF WATER</t>
  </si>
  <si>
    <t>OTHER WATER USED:</t>
  </si>
  <si>
    <t xml:space="preserve">     Free Customers (estimate portion not metered)</t>
  </si>
  <si>
    <t xml:space="preserve">     Water Used by Company (estimate portion not metered)</t>
  </si>
  <si>
    <t>February 27, 1882.</t>
  </si>
  <si>
    <t>Roy W. Mundy, II, President</t>
  </si>
  <si>
    <t>Woodford counties.</t>
  </si>
  <si>
    <t>Assembly of the Commonwealth of Ky. Chap 22, Approved February 27, 1882.</t>
  </si>
  <si>
    <t>Under the laws of what Government, State or Territory organized?  (If more than one,</t>
  </si>
  <si>
    <t>name all.  Give reference to each statute and amendments thereof.)</t>
  </si>
  <si>
    <t>Detail for Other Debits</t>
  </si>
  <si>
    <t>Total Accumulated Depreciation - Other Debits</t>
  </si>
  <si>
    <t>-13a-</t>
  </si>
  <si>
    <t>American Water Works Service Co., Inc.</t>
  </si>
  <si>
    <t>Electricity:</t>
  </si>
  <si>
    <t>Kentucky</t>
  </si>
  <si>
    <t>Fayette</t>
  </si>
  <si>
    <t>January 1</t>
  </si>
  <si>
    <t>December 31</t>
  </si>
  <si>
    <t>Notary Public</t>
  </si>
  <si>
    <t xml:space="preserve">     Line Loss and Other Unaccounted for Water (estimate)</t>
  </si>
  <si>
    <t>TOTAL OTHER WATER USED</t>
  </si>
  <si>
    <t>TOTAL (must agree with line 4 above)</t>
  </si>
  <si>
    <t>PERCENTAGE OF LINE LOSS (line 11 divided by line 4)</t>
  </si>
  <si>
    <t>-34-</t>
  </si>
  <si>
    <t>WATER STATISTICS</t>
  </si>
  <si>
    <t>CUSTOMER TYPE</t>
  </si>
  <si>
    <t>SOLD</t>
  </si>
  <si>
    <t>Residential (460)</t>
  </si>
  <si>
    <t>Commercial (460)</t>
  </si>
  <si>
    <t>Industrial (460)</t>
  </si>
  <si>
    <t>TOTAL (460)</t>
  </si>
  <si>
    <t>Residential (461)</t>
  </si>
  <si>
    <t>Commercial (461)</t>
  </si>
  <si>
    <t>Industrial (461)</t>
  </si>
  <si>
    <t>TOTAL (461)</t>
  </si>
  <si>
    <t>Private Fire-Protection Service (462)</t>
  </si>
  <si>
    <t>Public Fire-Protection Service (463)</t>
  </si>
  <si>
    <t>Other Sales to Public Authorities (464)</t>
  </si>
  <si>
    <t>Sales to Irrigation Customers (465)</t>
  </si>
  <si>
    <t>Sales for Resale (466)</t>
  </si>
  <si>
    <t>NO PAR</t>
  </si>
  <si>
    <t>TOTAL GALLONS OF WATER SOLD</t>
  </si>
  <si>
    <t>-35-</t>
  </si>
  <si>
    <t>PLANT STATISTICS</t>
  </si>
  <si>
    <t xml:space="preserve"> 1.</t>
  </si>
  <si>
    <t xml:space="preserve"> 2.</t>
  </si>
  <si>
    <t xml:space="preserve"> 3.</t>
  </si>
  <si>
    <t>Whether water supply is river, impounded streams, wells, springs, artificial lake or collector</t>
  </si>
  <si>
    <t xml:space="preserve"> 4.</t>
  </si>
  <si>
    <t xml:space="preserve"> 5.</t>
  </si>
  <si>
    <t xml:space="preserve"> 6.</t>
  </si>
  <si>
    <t xml:space="preserve"> 7.</t>
  </si>
  <si>
    <t xml:space="preserve"> 8.</t>
  </si>
  <si>
    <t xml:space="preserve"> 9.</t>
  </si>
  <si>
    <t>Nick Rowe</t>
  </si>
  <si>
    <t>Vice President - Operations</t>
  </si>
  <si>
    <t>Station equipment.  List each pump separately, giving type and capacity and H.P. of driving</t>
  </si>
  <si>
    <t>OATH</t>
  </si>
  <si>
    <t xml:space="preserve">Commonwealth of </t>
  </si>
  <si>
    <t>)</t>
  </si>
  <si>
    <t>County of</t>
  </si>
  <si>
    <t>Tri-Village Pressure Pump</t>
  </si>
  <si>
    <t>PACO LC</t>
  </si>
  <si>
    <t>3070 225 GPM</t>
  </si>
  <si>
    <t>130 TDH</t>
  </si>
  <si>
    <t>Electric High Efficiency</t>
  </si>
  <si>
    <t>PACO 3070-7</t>
  </si>
  <si>
    <t>806 GPM 145 TDH</t>
  </si>
  <si>
    <t>Pump 2 - 127  &amp; 22</t>
  </si>
  <si>
    <t>Pump 1 - 127 N.</t>
  </si>
  <si>
    <t>July was the peak month for water sold with sales of 1,359,440 gallons.  The peak month of system delivery was June with 1,456,756 gallons.</t>
  </si>
  <si>
    <t>makes oath and says</t>
  </si>
  <si>
    <t>that he is</t>
  </si>
  <si>
    <t>of</t>
  </si>
  <si>
    <t>(Insert her the exact legal title or name of the respondent)</t>
  </si>
  <si>
    <t>Preferred Stock Series 7.9%</t>
  </si>
  <si>
    <t>Preferred Stock Series 8.47%</t>
  </si>
  <si>
    <t>Thomas Bailey</t>
  </si>
  <si>
    <t>Rachel S. Cole</t>
  </si>
  <si>
    <t>that it is his duty to have supervision over the books of account of the respondent and to control the manner in which such books are kept; that he knows that such books have, during the period covered by the foregoing report, been kept in good faith in accordance with the accounting and other orders of the Public Service Commission of Kentucky, effective during the said period; that he has carefully examined the said report and to the best of his knowledge and belief the entries contained in the said report have, so far as they relate to matters of account, been accurately taken from the said books of account and are in exact accordance therewith; that he believes that all other statements of fact contained in the said report are true; and that the said report is a correct and complete statement of the business and affairs of the above-named respondent during the period of time from and including</t>
  </si>
  <si>
    <t>, to and including</t>
  </si>
  <si>
    <t>(Signature of official)</t>
  </si>
  <si>
    <t>Subscribed and sworn to before me, a</t>
  </si>
  <si>
    <t>, in and for the</t>
  </si>
  <si>
    <t>, 20</t>
  </si>
  <si>
    <t>State and County above named, this</t>
  </si>
  <si>
    <t>day of</t>
  </si>
  <si>
    <t>(APPLY SEAL HERE)</t>
  </si>
  <si>
    <t xml:space="preserve">My commission expires </t>
  </si>
  <si>
    <t>(Signature of officer authorized to administer oaths)</t>
  </si>
  <si>
    <t>unit and character of driving unit (steam, electric, or internal combustion).  State whether pump</t>
  </si>
  <si>
    <t>is high or low duty.</t>
  </si>
  <si>
    <t xml:space="preserve"> 10.</t>
  </si>
  <si>
    <t xml:space="preserve"> 11.</t>
  </si>
  <si>
    <t>-1-</t>
  </si>
  <si>
    <t>Give a description and total cost of any sizable additions or retirements to plant in service</t>
  </si>
  <si>
    <t>outside the normal system growth for the period covered by this report.</t>
  </si>
  <si>
    <t xml:space="preserve"> 12.</t>
  </si>
  <si>
    <t xml:space="preserve"> 13.</t>
  </si>
  <si>
    <t xml:space="preserve"> 14.</t>
  </si>
  <si>
    <t>-36-</t>
  </si>
  <si>
    <t>SIZE</t>
  </si>
  <si>
    <t>KIND</t>
  </si>
  <si>
    <t>36" R/W</t>
  </si>
  <si>
    <t>L.J.</t>
  </si>
  <si>
    <t>36"</t>
  </si>
  <si>
    <t>D.I.</t>
  </si>
  <si>
    <t>30"</t>
  </si>
  <si>
    <t>CON.</t>
  </si>
  <si>
    <t>30" R/W</t>
  </si>
  <si>
    <t>24"</t>
  </si>
  <si>
    <t>Capacity of clear well.</t>
  </si>
  <si>
    <t>Peak day, in gallons of water sold.</t>
  </si>
  <si>
    <t>Peak month, in gallons of water sold.</t>
  </si>
  <si>
    <t>Quantity of fuel used:  coal in pounds, gas in cu.ft., oil in gallons, and electric in kWh.</t>
  </si>
  <si>
    <t>Type of chlorinators, number of units and capacity in pounds per 24 hours.</t>
  </si>
  <si>
    <t>per minute.</t>
  </si>
  <si>
    <t>Miles of main by size and kind.</t>
  </si>
  <si>
    <t>566000.16-</t>
  </si>
  <si>
    <t>541301-541400.15</t>
  </si>
  <si>
    <t>575030.1605-575030.1640</t>
  </si>
  <si>
    <t>558000.16-558003.16</t>
  </si>
  <si>
    <t>531000.16+536001.13</t>
  </si>
  <si>
    <t>550200.14-550250.16</t>
  </si>
  <si>
    <t>534000.15+534000.16</t>
  </si>
  <si>
    <t>504000-508000</t>
  </si>
  <si>
    <t>535000-535100</t>
  </si>
  <si>
    <t>(520100-520140)+(620100-620800)</t>
  </si>
  <si>
    <t>(575100-575999)+(640000-699999)</t>
  </si>
  <si>
    <t>Type, capacity, and elevation of reservoirs at overflow and ground level.</t>
  </si>
  <si>
    <t>Whether supply is by gravity, pumping, or a combination.</t>
  </si>
  <si>
    <t>type well.</t>
  </si>
  <si>
    <t>Number of private fire hydrants, by size.</t>
  </si>
  <si>
    <t>Number of public fire hydrants, by size.</t>
  </si>
  <si>
    <t>Provide the following information:</t>
  </si>
  <si>
    <t>20"</t>
  </si>
  <si>
    <t>20" R/W</t>
  </si>
  <si>
    <t>AC</t>
  </si>
  <si>
    <t>C.I.</t>
  </si>
  <si>
    <t>STEEL</t>
  </si>
  <si>
    <t>14"</t>
  </si>
  <si>
    <t>PEP</t>
  </si>
  <si>
    <t>16"</t>
  </si>
  <si>
    <t>16" R/W</t>
  </si>
  <si>
    <t>12"</t>
  </si>
  <si>
    <t>PVC</t>
  </si>
  <si>
    <t>10"</t>
  </si>
  <si>
    <t>8"</t>
  </si>
  <si>
    <t>6"</t>
  </si>
  <si>
    <t>4"</t>
  </si>
  <si>
    <t>GAL.</t>
  </si>
  <si>
    <t>3"</t>
  </si>
  <si>
    <t>GAL</t>
  </si>
  <si>
    <t>2.5"</t>
  </si>
  <si>
    <t>2.2"</t>
  </si>
  <si>
    <t>2"</t>
  </si>
  <si>
    <t>VARIOUS</t>
  </si>
  <si>
    <t>1.2"</t>
  </si>
  <si>
    <t>1"</t>
  </si>
  <si>
    <t>WATER</t>
  </si>
  <si>
    <t>CLASS A &amp; B WATER COMPANIES</t>
  </si>
  <si>
    <t>ANNUAL REPORT</t>
  </si>
  <si>
    <t>OF</t>
  </si>
  <si>
    <t>KENTUCKY-AMERICAN WATER COMPANY</t>
  </si>
  <si>
    <t>TO THE</t>
  </si>
  <si>
    <t>PUBLIC SERVICE COMMISSION</t>
  </si>
  <si>
    <t>OF THE</t>
  </si>
  <si>
    <t>COMMONWEALTH OF KENTUCKY</t>
  </si>
  <si>
    <t>P. O. BOX 615</t>
  </si>
  <si>
    <t>FRANKFORT, KENTUCKY 40602</t>
  </si>
  <si>
    <t>PUBLIC SERVICE COMMISSION OF KENTUCKY</t>
  </si>
  <si>
    <t>PRINCIPAL PAYMENT AND INTEREST INFORMATION</t>
  </si>
  <si>
    <t>1.</t>
  </si>
  <si>
    <t>Amount of Principal Payment during calendar year</t>
  </si>
  <si>
    <t>2.</t>
  </si>
  <si>
    <t>Is Principal current?</t>
  </si>
  <si>
    <t>3.</t>
  </si>
  <si>
    <t>Is Interest current?</t>
  </si>
  <si>
    <t>4.</t>
  </si>
  <si>
    <t>Has all long-term debt been approved by the Public Service Commission?</t>
  </si>
  <si>
    <t>SERVICES PERFORMED BY</t>
  </si>
  <si>
    <t>INDEPENDENT CERTIFIED PUBLIC ACCOUNTANT</t>
  </si>
  <si>
    <t>Are the financial statements examined by a Certified Public Accountant?</t>
  </si>
  <si>
    <t>If YES, which service is performed?</t>
  </si>
  <si>
    <t>Please enclose a copy of the accountant's report with annual report.</t>
  </si>
  <si>
    <t>CLASS "A &amp; B"</t>
  </si>
  <si>
    <t>WATER COMPANIES</t>
  </si>
  <si>
    <t>Exact Legal Name of Respondent</t>
  </si>
  <si>
    <t>NOTICE</t>
  </si>
  <si>
    <t>Prepare this report in conformity with the 1984 National Association of Utility Regulatory</t>
  </si>
  <si>
    <t>Commissioners Uniform System of Accounts for Water Utilities as adopted by this</t>
  </si>
  <si>
    <t>Commission for Class A &amp; B water companies.</t>
  </si>
  <si>
    <t>Interpret all accounting words and phrases in accordance with the USOA.</t>
  </si>
  <si>
    <t>Complete each question fully and accurately, even if it has been answered in a previous</t>
  </si>
  <si>
    <t>Amortization Boones boro Water Association</t>
  </si>
  <si>
    <t>annual report.  Enter the work "None" where it truly and completely states the fact.</t>
  </si>
  <si>
    <t>Series 8.50%</t>
  </si>
  <si>
    <t>Series 7.21%</t>
  </si>
  <si>
    <t>Series 6.96%</t>
  </si>
  <si>
    <t>Series 6.79%</t>
  </si>
  <si>
    <t>Series 7.15%</t>
  </si>
  <si>
    <t>For any question, section, or page which is not applicable to the respondent, enter the</t>
  </si>
  <si>
    <t>words "Not Applicable" or "NA".  Do not omit any pages.</t>
  </si>
  <si>
    <t>5.</t>
  </si>
  <si>
    <t>Where dates are called for, the month and day should be stated as well as the year.</t>
  </si>
  <si>
    <t>6.</t>
  </si>
  <si>
    <t>Complete this report by means which result in a permanent record, such as by typewriter.</t>
  </si>
  <si>
    <t>Money items (except averages) throughout the report should be shown in units of dollars</t>
  </si>
  <si>
    <t>adjusted to accord with footings.</t>
  </si>
  <si>
    <t>7.</t>
  </si>
  <si>
    <t>If there is not enough room on any schedule, an additional page or pages may be added</t>
  </si>
  <si>
    <t xml:space="preserve">provided the format of the added schedule matches the format of the schedule with not </t>
  </si>
  <si>
    <t>enough room.  Such a schedule should reference the appropriate schedules, state</t>
  </si>
  <si>
    <t>the name of the utility, and state the year of the report.</t>
  </si>
  <si>
    <t>8.</t>
  </si>
  <si>
    <t xml:space="preserve">The report should be filled out in duplicate and one copy returned by March 31 of the </t>
  </si>
  <si>
    <t>year following the date of the report.  The report should be returned to:</t>
  </si>
  <si>
    <t>Public Service Commission</t>
  </si>
  <si>
    <t>P. O. Box 615</t>
  </si>
  <si>
    <t>Frankfort, Kentucky 40602</t>
  </si>
  <si>
    <t>-2-</t>
  </si>
  <si>
    <t>TABLE OF CONTENTS</t>
  </si>
  <si>
    <t>FINANCIAL SECTION</t>
  </si>
  <si>
    <t>Page</t>
  </si>
  <si>
    <t>WATER OPERATING SECTION</t>
  </si>
  <si>
    <t>Identification</t>
  </si>
  <si>
    <t>4-6</t>
  </si>
  <si>
    <t>Water Utility Plant Accounts</t>
  </si>
  <si>
    <t>Comparative Balance Sheet - Assets</t>
  </si>
  <si>
    <t xml:space="preserve">   and Other Debits</t>
  </si>
  <si>
    <t>7-8</t>
  </si>
  <si>
    <t>Water Operating Revenue</t>
  </si>
  <si>
    <t>Comparative Balance Sheet - Equity</t>
  </si>
  <si>
    <t xml:space="preserve">   Capital and Liabilities</t>
  </si>
  <si>
    <t>9-10</t>
  </si>
  <si>
    <t>Water Utility Expense Accounts</t>
  </si>
  <si>
    <t>Comparative Operating Statement</t>
  </si>
  <si>
    <t>11-12</t>
  </si>
  <si>
    <t>Net Utility Plant</t>
  </si>
  <si>
    <t>Accumulated Depreciation</t>
  </si>
  <si>
    <t xml:space="preserve">   Statistics</t>
  </si>
  <si>
    <t>Analysis of Accumulated Depreciation</t>
  </si>
  <si>
    <t xml:space="preserve">   by Primary Account</t>
  </si>
  <si>
    <t>3,000 pounds per day</t>
  </si>
  <si>
    <t>SPEARS WATER COMPANY (2)</t>
  </si>
  <si>
    <t>Assistant Treasurer</t>
  </si>
  <si>
    <t>James R. Hamilton</t>
  </si>
  <si>
    <t>1325 Virginia Street</t>
  </si>
  <si>
    <t>Charleston, WV  25301</t>
  </si>
  <si>
    <t>Stephen Chambers</t>
  </si>
  <si>
    <t>Michael C. Miller</t>
  </si>
  <si>
    <t>Current Long Term Debt</t>
  </si>
  <si>
    <t>(859) 268 - 6320</t>
  </si>
  <si>
    <t>101 &amp; 106</t>
  </si>
  <si>
    <t>141-145</t>
  </si>
  <si>
    <t>Acc Depr Reg Asset</t>
  </si>
  <si>
    <t>Acc Amort UPIS</t>
  </si>
  <si>
    <t>Current Portion of Long Term Debt</t>
  </si>
  <si>
    <t>Accumulated Amortization</t>
  </si>
  <si>
    <t>Utility Plant Acquisition Adjustments</t>
  </si>
  <si>
    <t>Investments and Special Funds</t>
  </si>
  <si>
    <t>Accounts and Notes Receivable - Net</t>
  </si>
  <si>
    <t>Materials and Supplies</t>
  </si>
  <si>
    <t>Prepayments</t>
  </si>
  <si>
    <t>Miscellaneous Deferred Debits</t>
  </si>
  <si>
    <t>Unamortized Debt Discount and</t>
  </si>
  <si>
    <t xml:space="preserve">   Expense and Premium on Debt</t>
  </si>
  <si>
    <t>Extraordinary Property Losses</t>
  </si>
  <si>
    <t>Accumulated Deferred Income Taxes</t>
  </si>
  <si>
    <t>Advances for Construction</t>
  </si>
  <si>
    <t>Capital Stock</t>
  </si>
  <si>
    <t>H.S. diesel driven pump No. 11, Peerless, 2800 GPM (4.03 MGD) vs. 220’ TH, 180 h.p. diesel driver. (Purchased in 1965 under Work Order No. A-1784).</t>
  </si>
  <si>
    <t>H.S. diesel driven pump No. 10, DeLaval, 3850 GPM (5.54 MGD) vs 231’ TH, GM diesel, 580 h.p., or electric driven by Continental motor, 250 h.p., 460 volts. (Purchased in 1988 under Work Order No. A-6424 under BP-84-10).</t>
  </si>
  <si>
    <t>Emergency Generator No. 2 (Chemical Feed Systems) - Onan Mocel 250 ODFM17R/3028N,</t>
  </si>
  <si>
    <t>Emergency Generator No. 3 (Sludge Processing Systems) - Onan Model 500, ODFY-4xR/</t>
  </si>
  <si>
    <t>30285E, 500 KW, 625 KVA, 760 h.p. (prucahsed in 1988 under Work Order No. A-6218).</t>
  </si>
  <si>
    <t>250 KW, 312.5 KVA, 390 h.p. (Purchased in 1988 under Work Order No. A-6218).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</si>
</sst>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0.0\)"/>
    <numFmt numFmtId="166" formatCode="mm/dd/yy_)"/>
    <numFmt numFmtId="167" formatCode="0.0%"/>
    <numFmt numFmtId="168" formatCode="#,##0;[Red]#,##0"/>
    <numFmt numFmtId="169" formatCode="0.0000000000"/>
    <numFmt numFmtId="170" formatCode="0.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_(* #,##0.0_);_(* \(#,##0.0\);_(* &quot;-&quot;??_);_(@_)"/>
    <numFmt numFmtId="179" formatCode="_(* #,##0_);_(* \(#,##0\);_(* &quot;-&quot;??_);_(@_)"/>
    <numFmt numFmtId="180" formatCode="_(* #,##0.000_);_(* \(#,##0.000\);_(* &quot;-&quot;??_);_(@_)"/>
    <numFmt numFmtId="181" formatCode="#.00"/>
    <numFmt numFmtId="182" formatCode="#.##"/>
    <numFmt numFmtId="183" formatCode="#,###"/>
    <numFmt numFmtId="184" formatCode="0.0"/>
    <numFmt numFmtId="185" formatCode="#,##0.000_);\(#,##0.000\)"/>
    <numFmt numFmtId="186" formatCode="#,##0.0000_);\(#,##0.0000\)"/>
    <numFmt numFmtId="187" formatCode="_(&quot;$&quot;* #,##0.0_);_(&quot;$&quot;* \(#,##0.0\);_(&quot;$&quot;* &quot;-&quot;??_);_(@_)"/>
    <numFmt numFmtId="188" formatCode="_(&quot;$&quot;* #,##0_);_(&quot;$&quot;* \(#,##0\);_(&quot;$&quot;* &quot;-&quot;??_);_(@_)"/>
    <numFmt numFmtId="189" formatCode="0_);\(0\)"/>
    <numFmt numFmtId="190" formatCode="#,##0.0000000000_);\(#,##0.0000000000\)"/>
    <numFmt numFmtId="191" formatCode="#,##0.000000000_);\(#,##0.000000000\)"/>
    <numFmt numFmtId="192" formatCode="&quot;Yes&quot;;&quot;Yes&quot;;&quot;No&quot;"/>
    <numFmt numFmtId="193" formatCode="&quot;True&quot;;&quot;True&quot;;&quot;False&quot;"/>
    <numFmt numFmtId="194" formatCode="&quot;On&quot;;&quot;On&quot;;&quot;Off&quot;"/>
  </numFmts>
  <fonts count="46">
    <font>
      <sz val="12"/>
      <name val="Arial"/>
      <family val="0"/>
    </font>
    <font>
      <sz val="10"/>
      <name val="Arial"/>
      <family val="0"/>
    </font>
    <font>
      <b/>
      <sz val="14"/>
      <name val="Arial"/>
      <family val="2"/>
    </font>
    <font>
      <b/>
      <sz val="12"/>
      <name val="Arial"/>
      <family val="2"/>
    </font>
    <font>
      <b/>
      <sz val="24"/>
      <name val="Arial"/>
      <family val="2"/>
    </font>
    <font>
      <b/>
      <sz val="18"/>
      <name val="Arial"/>
      <family val="2"/>
    </font>
    <font>
      <sz val="8"/>
      <name val="Arial"/>
      <family val="2"/>
    </font>
    <font>
      <sz val="6"/>
      <name val="Arial"/>
      <family val="2"/>
    </font>
    <font>
      <b/>
      <sz val="10"/>
      <name val="Arial"/>
      <family val="2"/>
    </font>
    <font>
      <b/>
      <sz val="28"/>
      <name val="Arial"/>
      <family val="2"/>
    </font>
    <font>
      <b/>
      <sz val="22"/>
      <name val="Arial"/>
      <family val="2"/>
    </font>
    <font>
      <sz val="22"/>
      <name val="Arial"/>
      <family val="2"/>
    </font>
    <font>
      <sz val="11"/>
      <name val="Arial"/>
      <family val="2"/>
    </font>
    <font>
      <b/>
      <sz val="11"/>
      <name val="Arial"/>
      <family val="2"/>
    </font>
    <font>
      <b/>
      <u val="single"/>
      <sz val="11"/>
      <name val="Arial"/>
      <family val="2"/>
    </font>
    <font>
      <u val="single"/>
      <sz val="10"/>
      <name val="Arial"/>
      <family val="2"/>
    </font>
    <font>
      <b/>
      <sz val="9"/>
      <name val="Arial"/>
      <family val="2"/>
    </font>
    <font>
      <sz val="9"/>
      <name val="Arial"/>
      <family val="2"/>
    </font>
    <font>
      <b/>
      <sz val="18"/>
      <color indexed="12"/>
      <name val="Arial"/>
      <family val="2"/>
    </font>
    <font>
      <b/>
      <sz val="14"/>
      <color indexed="12"/>
      <name val="Arial"/>
      <family val="2"/>
    </font>
    <font>
      <b/>
      <sz val="12"/>
      <color indexed="12"/>
      <name val="Arial"/>
      <family val="2"/>
    </font>
    <font>
      <sz val="11"/>
      <color indexed="12"/>
      <name val="Arial"/>
      <family val="2"/>
    </font>
    <font>
      <sz val="10"/>
      <color indexed="12"/>
      <name val="Arial"/>
      <family val="2"/>
    </font>
    <font>
      <b/>
      <sz val="11"/>
      <color indexed="12"/>
      <name val="Arial"/>
      <family val="2"/>
    </font>
    <font>
      <sz val="10"/>
      <color indexed="10"/>
      <name val="Arial"/>
      <family val="2"/>
    </font>
    <font>
      <i/>
      <sz val="10"/>
      <color indexed="12"/>
      <name val="Arial"/>
      <family val="2"/>
    </font>
    <font>
      <sz val="9"/>
      <color indexed="12"/>
      <name val="Arial"/>
      <family val="2"/>
    </font>
    <font>
      <u val="single"/>
      <sz val="11"/>
      <name val="Arial"/>
      <family val="2"/>
    </font>
    <font>
      <sz val="12"/>
      <color indexed="12"/>
      <name val="Arial"/>
      <family val="2"/>
    </font>
    <font>
      <b/>
      <u val="single"/>
      <sz val="11"/>
      <color indexed="12"/>
      <name val="Arial"/>
      <family val="2"/>
    </font>
    <font>
      <u val="single"/>
      <sz val="11"/>
      <color indexed="12"/>
      <name val="Arial"/>
      <family val="2"/>
    </font>
    <font>
      <sz val="10"/>
      <color indexed="8"/>
      <name val="Arial"/>
      <family val="2"/>
    </font>
    <font>
      <b/>
      <sz val="8"/>
      <name val="Arial"/>
      <family val="2"/>
    </font>
    <font>
      <i/>
      <sz val="12"/>
      <name val="Arial"/>
      <family val="2"/>
    </font>
    <font>
      <b/>
      <i/>
      <sz val="11"/>
      <color indexed="12"/>
      <name val="Arial"/>
      <family val="2"/>
    </font>
    <font>
      <sz val="12"/>
      <color indexed="8"/>
      <name val="Arial"/>
      <family val="2"/>
    </font>
    <font>
      <i/>
      <sz val="12"/>
      <color indexed="12"/>
      <name val="Arial"/>
      <family val="2"/>
    </font>
    <font>
      <b/>
      <sz val="10"/>
      <color indexed="12"/>
      <name val="Arial"/>
      <family val="2"/>
    </font>
    <font>
      <sz val="10"/>
      <color indexed="48"/>
      <name val="Arial"/>
      <family val="2"/>
    </font>
    <font>
      <sz val="11"/>
      <color indexed="48"/>
      <name val="Arial"/>
      <family val="2"/>
    </font>
    <font>
      <b/>
      <sz val="16"/>
      <name val="Arial"/>
      <family val="2"/>
    </font>
    <font>
      <b/>
      <vertAlign val="superscript"/>
      <sz val="10"/>
      <name val="Arial"/>
      <family val="2"/>
    </font>
    <font>
      <i/>
      <sz val="10"/>
      <name val="Arial"/>
      <family val="2"/>
    </font>
    <font>
      <vertAlign val="superscript"/>
      <sz val="10"/>
      <name val="Arial"/>
      <family val="2"/>
    </font>
    <font>
      <vertAlign val="subscript"/>
      <sz val="10"/>
      <name val="Arial"/>
      <family val="2"/>
    </font>
    <font>
      <sz val="20"/>
      <name val="Times New Roman"/>
      <family val="1"/>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dotted">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double"/>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thin">
        <color indexed="63"/>
      </top>
      <bottom style="double">
        <color indexed="63"/>
      </bottom>
    </border>
    <border>
      <left>
        <color indexed="63"/>
      </left>
      <right>
        <color indexed="63"/>
      </right>
      <top style="thin">
        <color indexed="8"/>
      </top>
      <bottom style="double">
        <color indexed="8"/>
      </bottom>
    </border>
    <border>
      <left style="thin"/>
      <right>
        <color indexed="63"/>
      </right>
      <top>
        <color indexed="63"/>
      </top>
      <bottom style="thin">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thin"/>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right>
        <color indexed="63"/>
      </right>
      <top>
        <color indexed="63"/>
      </top>
      <bottom style="medium">
        <color indexed="8"/>
      </bottom>
    </border>
    <border>
      <left>
        <color indexed="63"/>
      </left>
      <right style="thin"/>
      <top style="thin">
        <color indexed="8"/>
      </top>
      <bottom style="thin">
        <color indexed="8"/>
      </bottom>
    </border>
    <border>
      <left style="thin">
        <color indexed="8"/>
      </left>
      <right style="thin"/>
      <top style="thin">
        <color indexed="8"/>
      </top>
      <bottom style="thin">
        <color indexed="8"/>
      </bottom>
    </border>
    <border>
      <left style="thin">
        <color indexed="8"/>
      </left>
      <right style="thin"/>
      <top>
        <color indexed="63"/>
      </top>
      <bottom>
        <color indexed="63"/>
      </bottom>
    </border>
    <border>
      <left>
        <color indexed="63"/>
      </left>
      <right style="thin"/>
      <top style="thin">
        <color indexed="8"/>
      </top>
      <bottom>
        <color indexed="63"/>
      </bottom>
    </border>
    <border>
      <left style="thin">
        <color indexed="8"/>
      </left>
      <right style="thin"/>
      <top style="thin">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0" fillId="0" borderId="0">
      <alignment/>
      <protection/>
    </xf>
    <xf numFmtId="9" fontId="1" fillId="0" borderId="0" applyFont="0" applyFill="0" applyBorder="0" applyAlignment="0" applyProtection="0"/>
  </cellStyleXfs>
  <cellXfs count="749">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2" xfId="0" applyBorder="1" applyAlignment="1" applyProtection="1">
      <alignment horizontal="center"/>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2" xfId="0" applyBorder="1" applyAlignment="1" applyProtection="1">
      <alignment horizontal="centerContinuous"/>
      <protection/>
    </xf>
    <xf numFmtId="37" fontId="1" fillId="0" borderId="2" xfId="0" applyNumberFormat="1" applyFont="1" applyBorder="1" applyAlignment="1" applyProtection="1">
      <alignment/>
      <protection/>
    </xf>
    <xf numFmtId="37" fontId="1" fillId="0" borderId="3" xfId="0" applyNumberFormat="1" applyFont="1" applyBorder="1" applyAlignment="1" applyProtection="1">
      <alignment/>
      <protection/>
    </xf>
    <xf numFmtId="37" fontId="1" fillId="0" borderId="0" xfId="0" applyNumberFormat="1" applyFont="1" applyAlignment="1" applyProtection="1">
      <alignment/>
      <protection/>
    </xf>
    <xf numFmtId="37" fontId="1" fillId="0" borderId="1" xfId="0" applyNumberFormat="1" applyFont="1" applyBorder="1" applyAlignment="1" applyProtection="1">
      <alignment/>
      <protection/>
    </xf>
    <xf numFmtId="37" fontId="1" fillId="0" borderId="5" xfId="0" applyNumberFormat="1" applyFont="1" applyBorder="1" applyAlignment="1" applyProtection="1">
      <alignment/>
      <protection/>
    </xf>
    <xf numFmtId="0" fontId="0" fillId="0" borderId="7" xfId="0" applyBorder="1" applyAlignment="1" applyProtection="1">
      <alignment horizontal="centerContinuous"/>
      <protection/>
    </xf>
    <xf numFmtId="0" fontId="1" fillId="0" borderId="2" xfId="0" applyFont="1" applyBorder="1" applyAlignment="1" applyProtection="1">
      <alignment/>
      <protection/>
    </xf>
    <xf numFmtId="0" fontId="1" fillId="0" borderId="3" xfId="0" applyFont="1" applyBorder="1" applyAlignment="1" applyProtection="1">
      <alignment/>
      <protection/>
    </xf>
    <xf numFmtId="0" fontId="1" fillId="0" borderId="5"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37" fontId="1" fillId="0" borderId="2" xfId="0" applyNumberFormat="1" applyFont="1" applyBorder="1" applyAlignment="1" applyProtection="1">
      <alignment horizontal="center"/>
      <protection/>
    </xf>
    <xf numFmtId="37" fontId="1" fillId="0" borderId="0" xfId="0" applyNumberFormat="1" applyFont="1" applyAlignment="1" applyProtection="1">
      <alignment horizontal="centerContinuous"/>
      <protection/>
    </xf>
    <xf numFmtId="39" fontId="1" fillId="0" borderId="3" xfId="0" applyNumberFormat="1" applyFont="1" applyBorder="1" applyAlignment="1" applyProtection="1">
      <alignment/>
      <protection/>
    </xf>
    <xf numFmtId="0" fontId="1" fillId="0" borderId="9" xfId="0" applyFont="1" applyBorder="1" applyAlignment="1" applyProtection="1">
      <alignment/>
      <protection/>
    </xf>
    <xf numFmtId="0" fontId="7" fillId="0" borderId="8" xfId="0" applyFont="1" applyBorder="1" applyAlignment="1" applyProtection="1">
      <alignment horizontal="centerContinuous"/>
      <protection/>
    </xf>
    <xf numFmtId="0" fontId="7" fillId="0" borderId="1" xfId="0" applyFont="1" applyBorder="1" applyAlignment="1" applyProtection="1">
      <alignment horizontal="centerContinuous"/>
      <protection/>
    </xf>
    <xf numFmtId="0" fontId="1" fillId="0" borderId="4" xfId="0" applyFont="1" applyBorder="1" applyAlignment="1" applyProtection="1">
      <alignment horizontal="center"/>
      <protection/>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0" xfId="0" applyFont="1" applyAlignment="1" applyProtection="1">
      <alignment horizontal="center"/>
      <protection/>
    </xf>
    <xf numFmtId="0" fontId="1" fillId="0" borderId="7" xfId="0" applyFont="1" applyBorder="1" applyAlignment="1" applyProtection="1">
      <alignment horizontal="centerContinuous"/>
      <protection/>
    </xf>
    <xf numFmtId="0" fontId="1" fillId="0" borderId="0" xfId="0" applyFont="1" applyAlignment="1" applyProtection="1">
      <alignment horizontal="centerContinuous"/>
      <protection/>
    </xf>
    <xf numFmtId="0" fontId="1" fillId="0" borderId="2" xfId="0" applyFont="1" applyBorder="1" applyAlignment="1" applyProtection="1">
      <alignment horizontal="centerContinuous"/>
      <protection/>
    </xf>
    <xf numFmtId="0" fontId="1" fillId="0" borderId="8" xfId="0" applyFont="1" applyBorder="1" applyAlignment="1" applyProtection="1">
      <alignment horizontal="centerContinuous"/>
      <protection/>
    </xf>
    <xf numFmtId="0" fontId="1" fillId="0" borderId="1" xfId="0" applyFont="1" applyBorder="1" applyAlignment="1" applyProtection="1">
      <alignment horizontal="centerContinuous"/>
      <protection/>
    </xf>
    <xf numFmtId="0" fontId="1" fillId="0" borderId="3" xfId="0" applyFont="1" applyBorder="1" applyAlignment="1" applyProtection="1">
      <alignment horizontal="centerContinuous"/>
      <protection/>
    </xf>
    <xf numFmtId="0" fontId="7" fillId="0" borderId="4" xfId="0" applyFont="1" applyBorder="1" applyAlignment="1" applyProtection="1">
      <alignment/>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Continuous"/>
      <protection/>
    </xf>
    <xf numFmtId="0" fontId="8" fillId="0" borderId="0" xfId="0" applyFont="1" applyAlignment="1" applyProtection="1">
      <alignment horizontal="centerContinuous"/>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6" xfId="0" applyFont="1" applyBorder="1" applyAlignment="1" applyProtection="1">
      <alignment/>
      <protection/>
    </xf>
    <xf numFmtId="0" fontId="1" fillId="0" borderId="5" xfId="0" applyFont="1" applyBorder="1" applyAlignment="1" applyProtection="1">
      <alignment/>
      <protection/>
    </xf>
    <xf numFmtId="37" fontId="1" fillId="2" borderId="2" xfId="0" applyNumberFormat="1" applyFont="1" applyFill="1" applyBorder="1" applyAlignment="1" applyProtection="1">
      <alignment/>
      <protection/>
    </xf>
    <xf numFmtId="0" fontId="0" fillId="0" borderId="0" xfId="0" applyFont="1" applyAlignment="1">
      <alignment/>
    </xf>
    <xf numFmtId="0" fontId="11" fillId="0" borderId="0" xfId="0" applyFont="1" applyAlignment="1">
      <alignment/>
    </xf>
    <xf numFmtId="0" fontId="0" fillId="0" borderId="13" xfId="0" applyBorder="1" applyAlignment="1" applyProtection="1">
      <alignment/>
      <protection/>
    </xf>
    <xf numFmtId="0" fontId="0" fillId="0" borderId="14" xfId="0" applyBorder="1" applyAlignment="1" applyProtection="1">
      <alignment/>
      <protection/>
    </xf>
    <xf numFmtId="0" fontId="2" fillId="0" borderId="15" xfId="0" applyFont="1"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2" fillId="0" borderId="16" xfId="0" applyFont="1" applyBorder="1" applyAlignment="1" applyProtection="1">
      <alignment horizontal="centerContinuous"/>
      <protection/>
    </xf>
    <xf numFmtId="0" fontId="3" fillId="0" borderId="0" xfId="0" applyFont="1" applyBorder="1" applyAlignment="1" applyProtection="1">
      <alignment horizontal="centerContinuous"/>
      <protection/>
    </xf>
    <xf numFmtId="0" fontId="3" fillId="0" borderId="17" xfId="0" applyFont="1" applyBorder="1" applyAlignment="1" applyProtection="1">
      <alignment horizontal="centerContinuous"/>
      <protection/>
    </xf>
    <xf numFmtId="0" fontId="3" fillId="0" borderId="16" xfId="0" applyFont="1" applyBorder="1" applyAlignment="1" applyProtection="1">
      <alignment horizontal="centerContinuous"/>
      <protection/>
    </xf>
    <xf numFmtId="0" fontId="4" fillId="0" borderId="16" xfId="0" applyFont="1" applyBorder="1" applyAlignment="1" applyProtection="1">
      <alignment horizontal="centerContinuous"/>
      <protection/>
    </xf>
    <xf numFmtId="0" fontId="9" fillId="0" borderId="16" xfId="0" applyFont="1" applyBorder="1" applyAlignment="1" applyProtection="1">
      <alignment horizontal="centerContinuous"/>
      <protection/>
    </xf>
    <xf numFmtId="0" fontId="10" fillId="0" borderId="16" xfId="0" applyFont="1" applyBorder="1" applyAlignment="1" applyProtection="1">
      <alignment horizontal="centerContinuous"/>
      <protection/>
    </xf>
    <xf numFmtId="0" fontId="10" fillId="0" borderId="0" xfId="0" applyFont="1" applyBorder="1" applyAlignment="1" applyProtection="1">
      <alignment horizontal="centerContinuous"/>
      <protection/>
    </xf>
    <xf numFmtId="0" fontId="10" fillId="0" borderId="17" xfId="0" applyFont="1" applyBorder="1" applyAlignment="1" applyProtection="1">
      <alignment horizontal="centerContinuous"/>
      <protection/>
    </xf>
    <xf numFmtId="0" fontId="5" fillId="0" borderId="16" xfId="0" applyFont="1" applyBorder="1" applyAlignment="1" applyProtection="1">
      <alignment horizontal="centerContinuous"/>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3" fillId="0" borderId="0" xfId="0" applyFont="1" applyAlignment="1" applyProtection="1">
      <alignment horizontal="center"/>
      <protection/>
    </xf>
    <xf numFmtId="0" fontId="12" fillId="0" borderId="0" xfId="0" applyFont="1" applyAlignment="1" applyProtection="1">
      <alignment horizontal="centerContinuous"/>
      <protection/>
    </xf>
    <xf numFmtId="0" fontId="12" fillId="0" borderId="0" xfId="0" applyFont="1" applyAlignment="1">
      <alignment/>
    </xf>
    <xf numFmtId="0" fontId="12" fillId="0" borderId="0" xfId="0" applyFont="1" applyAlignment="1" applyProtection="1">
      <alignment horizontal="center"/>
      <protection/>
    </xf>
    <xf numFmtId="0" fontId="13" fillId="0" borderId="0" xfId="0" applyFont="1" applyAlignment="1" applyProtection="1">
      <alignment horizontal="centerContinuous"/>
      <protection/>
    </xf>
    <xf numFmtId="0" fontId="12" fillId="0" borderId="1" xfId="0" applyFont="1" applyBorder="1" applyAlignment="1" applyProtection="1">
      <alignment/>
      <protection/>
    </xf>
    <xf numFmtId="0" fontId="1" fillId="0" borderId="0" xfId="0" applyFont="1" applyAlignment="1">
      <alignment/>
    </xf>
    <xf numFmtId="0" fontId="1" fillId="0" borderId="11" xfId="0" applyFont="1" applyBorder="1" applyAlignment="1" applyProtection="1">
      <alignment/>
      <protection/>
    </xf>
    <xf numFmtId="0" fontId="1" fillId="0" borderId="12" xfId="0" applyFont="1" applyBorder="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xf>
    <xf numFmtId="0" fontId="0" fillId="0" borderId="0" xfId="0" applyAlignment="1">
      <alignment/>
    </xf>
    <xf numFmtId="0" fontId="12" fillId="0" borderId="21" xfId="0" applyFont="1" applyBorder="1" applyAlignment="1" applyProtection="1">
      <alignment/>
      <protection/>
    </xf>
    <xf numFmtId="0" fontId="8" fillId="0" borderId="9" xfId="0" applyFont="1" applyBorder="1" applyAlignment="1" applyProtection="1">
      <alignment horizontal="center"/>
      <protection/>
    </xf>
    <xf numFmtId="0" fontId="8" fillId="0" borderId="22" xfId="0" applyFont="1" applyBorder="1" applyAlignment="1" applyProtection="1">
      <alignment horizontal="center"/>
      <protection/>
    </xf>
    <xf numFmtId="0" fontId="12" fillId="0" borderId="0" xfId="0" applyFont="1" applyBorder="1" applyAlignment="1" applyProtection="1">
      <alignment/>
      <protection/>
    </xf>
    <xf numFmtId="0" fontId="12" fillId="0" borderId="0" xfId="0" applyFont="1" applyBorder="1" applyAlignment="1">
      <alignment/>
    </xf>
    <xf numFmtId="0" fontId="1" fillId="0" borderId="4" xfId="0" applyFont="1" applyBorder="1" applyAlignment="1" applyProtection="1">
      <alignment/>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5" xfId="0" applyFont="1" applyBorder="1" applyAlignment="1" applyProtection="1">
      <alignment horizontal="centerContinuous"/>
      <protection/>
    </xf>
    <xf numFmtId="0" fontId="1" fillId="0" borderId="6" xfId="0" applyFont="1" applyBorder="1" applyAlignment="1" applyProtection="1">
      <alignment horizontal="centerContinuous"/>
      <protection/>
    </xf>
    <xf numFmtId="0" fontId="1" fillId="0" borderId="23" xfId="0" applyFont="1" applyBorder="1" applyAlignment="1" applyProtection="1">
      <alignment/>
      <protection/>
    </xf>
    <xf numFmtId="0" fontId="15" fillId="0" borderId="4" xfId="0" applyFont="1" applyBorder="1" applyAlignment="1" applyProtection="1">
      <alignment horizontal="centerContinuous"/>
      <protection/>
    </xf>
    <xf numFmtId="0" fontId="1" fillId="0" borderId="8" xfId="0" applyFont="1" applyBorder="1" applyAlignment="1" applyProtection="1">
      <alignment horizontal="center"/>
      <protection/>
    </xf>
    <xf numFmtId="0" fontId="1" fillId="0" borderId="0" xfId="0" applyFont="1" applyBorder="1" applyAlignment="1" applyProtection="1">
      <alignment horizontal="centerContinuous"/>
      <protection/>
    </xf>
    <xf numFmtId="0" fontId="1" fillId="0" borderId="0" xfId="0" applyFont="1" applyBorder="1" applyAlignment="1" applyProtection="1">
      <alignment/>
      <protection/>
    </xf>
    <xf numFmtId="0" fontId="8" fillId="0" borderId="0" xfId="0" applyFont="1" applyBorder="1" applyAlignment="1" applyProtection="1">
      <alignment/>
      <protection/>
    </xf>
    <xf numFmtId="0" fontId="1" fillId="0" borderId="0" xfId="0" applyFont="1" applyBorder="1" applyAlignment="1" applyProtection="1">
      <alignment horizontal="left"/>
      <protection/>
    </xf>
    <xf numFmtId="0" fontId="8" fillId="0" borderId="0" xfId="0" applyFont="1" applyAlignment="1" applyProtection="1">
      <alignment/>
      <protection/>
    </xf>
    <xf numFmtId="37" fontId="1" fillId="0" borderId="0" xfId="0" applyNumberFormat="1" applyFont="1" applyBorder="1" applyAlignment="1" applyProtection="1">
      <alignment/>
      <protection/>
    </xf>
    <xf numFmtId="0" fontId="1" fillId="0" borderId="0" xfId="0" applyFont="1" applyAlignment="1" applyProtection="1">
      <alignment horizontal="left"/>
      <protection/>
    </xf>
    <xf numFmtId="0" fontId="1" fillId="0" borderId="1" xfId="0" applyFont="1" applyBorder="1" applyAlignment="1" applyProtection="1">
      <alignment horizontal="left"/>
      <protection/>
    </xf>
    <xf numFmtId="0" fontId="8" fillId="0" borderId="6" xfId="0" applyFont="1" applyBorder="1" applyAlignment="1" applyProtection="1">
      <alignment horizontal="centerContinuous"/>
      <protection/>
    </xf>
    <xf numFmtId="0" fontId="1" fillId="0" borderId="4" xfId="0" applyFont="1" applyBorder="1" applyAlignment="1" applyProtection="1">
      <alignment horizontal="left"/>
      <protection/>
    </xf>
    <xf numFmtId="0" fontId="1" fillId="0" borderId="6" xfId="0" applyFont="1" applyBorder="1" applyAlignment="1" applyProtection="1">
      <alignment horizontal="left"/>
      <protection/>
    </xf>
    <xf numFmtId="0" fontId="1" fillId="0" borderId="8" xfId="0" applyFont="1" applyBorder="1" applyAlignment="1" applyProtection="1">
      <alignment horizontal="left"/>
      <protection/>
    </xf>
    <xf numFmtId="0" fontId="1" fillId="0" borderId="7" xfId="0" applyFont="1" applyBorder="1" applyAlignment="1" applyProtection="1">
      <alignment horizontal="left"/>
      <protection/>
    </xf>
    <xf numFmtId="0" fontId="1" fillId="0" borderId="7" xfId="0" applyFont="1" applyBorder="1" applyAlignment="1" applyProtection="1">
      <alignment/>
      <protection/>
    </xf>
    <xf numFmtId="0" fontId="8" fillId="0" borderId="0" xfId="0" applyFont="1" applyBorder="1" applyAlignment="1" applyProtection="1">
      <alignment horizontal="left"/>
      <protection/>
    </xf>
    <xf numFmtId="0" fontId="1" fillId="0" borderId="2" xfId="0" applyFont="1" applyBorder="1" applyAlignment="1" applyProtection="1">
      <alignment horizontal="left"/>
      <protection/>
    </xf>
    <xf numFmtId="0" fontId="1" fillId="0" borderId="3" xfId="0" applyFont="1" applyBorder="1" applyAlignment="1" applyProtection="1">
      <alignment horizontal="left"/>
      <protection/>
    </xf>
    <xf numFmtId="0" fontId="1" fillId="0" borderId="5" xfId="0" applyFont="1" applyBorder="1" applyAlignment="1" applyProtection="1">
      <alignment horizontal="left"/>
      <protection/>
    </xf>
    <xf numFmtId="0" fontId="1" fillId="0" borderId="0" xfId="0" applyFont="1" applyBorder="1" applyAlignment="1" applyProtection="1">
      <alignment/>
      <protection/>
    </xf>
    <xf numFmtId="0" fontId="1" fillId="0" borderId="21" xfId="0" applyFont="1" applyBorder="1" applyAlignment="1" applyProtection="1">
      <alignment horizontal="centerContinuous"/>
      <protection/>
    </xf>
    <xf numFmtId="0" fontId="1" fillId="0" borderId="22" xfId="0" applyFont="1" applyBorder="1" applyAlignment="1" applyProtection="1">
      <alignment horizontal="centerContinuous"/>
      <protection/>
    </xf>
    <xf numFmtId="37" fontId="3" fillId="0" borderId="0" xfId="0" applyNumberFormat="1" applyFont="1" applyAlignment="1" applyProtection="1">
      <alignment horizontal="centerContinuous"/>
      <protection/>
    </xf>
    <xf numFmtId="0" fontId="1" fillId="0" borderId="0" xfId="0" applyFont="1" applyAlignment="1">
      <alignment horizontal="left"/>
    </xf>
    <xf numFmtId="37" fontId="1" fillId="0" borderId="11" xfId="0" applyNumberFormat="1" applyFont="1" applyBorder="1" applyAlignment="1" applyProtection="1">
      <alignment horizontal="left"/>
      <protection/>
    </xf>
    <xf numFmtId="0" fontId="1"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37" fontId="1" fillId="0" borderId="12" xfId="0" applyNumberFormat="1" applyFont="1" applyBorder="1" applyAlignment="1" applyProtection="1">
      <alignment/>
      <protection/>
    </xf>
    <xf numFmtId="37" fontId="1" fillId="0" borderId="11" xfId="0" applyNumberFormat="1" applyFont="1" applyBorder="1" applyAlignment="1" applyProtection="1">
      <alignment/>
      <protection/>
    </xf>
    <xf numFmtId="0" fontId="1" fillId="0" borderId="5" xfId="0" applyFont="1" applyBorder="1" applyAlignment="1">
      <alignment/>
    </xf>
    <xf numFmtId="0" fontId="1" fillId="0" borderId="10" xfId="0" applyFont="1" applyBorder="1" applyAlignment="1" applyProtection="1">
      <alignment/>
      <protection/>
    </xf>
    <xf numFmtId="0" fontId="16" fillId="0" borderId="0" xfId="0" applyFont="1" applyAlignment="1" applyProtection="1">
      <alignment horizontal="centerContinuous"/>
      <protection/>
    </xf>
    <xf numFmtId="0" fontId="17" fillId="0" borderId="0" xfId="0" applyFont="1" applyAlignment="1" applyProtection="1">
      <alignment horizontal="centerContinuous"/>
      <protection/>
    </xf>
    <xf numFmtId="0" fontId="17" fillId="0" borderId="0" xfId="0" applyFont="1" applyAlignment="1">
      <alignment/>
    </xf>
    <xf numFmtId="0" fontId="17" fillId="0" borderId="10" xfId="0" applyFont="1" applyBorder="1" applyAlignment="1" applyProtection="1">
      <alignment horizontal="center"/>
      <protection/>
    </xf>
    <xf numFmtId="0" fontId="17" fillId="0" borderId="5" xfId="0" applyFont="1" applyBorder="1" applyAlignment="1" applyProtection="1">
      <alignment horizontal="center"/>
      <protection/>
    </xf>
    <xf numFmtId="0" fontId="17" fillId="0" borderId="21" xfId="0" applyFont="1" applyBorder="1" applyAlignment="1" applyProtection="1">
      <alignment horizontal="centerContinuous"/>
      <protection/>
    </xf>
    <xf numFmtId="0" fontId="17" fillId="0" borderId="22" xfId="0" applyFont="1" applyBorder="1" applyAlignment="1" applyProtection="1">
      <alignment horizontal="centerContinuous"/>
      <protection/>
    </xf>
    <xf numFmtId="0" fontId="17" fillId="0" borderId="11" xfId="0" applyFont="1" applyBorder="1" applyAlignment="1" applyProtection="1">
      <alignment horizontal="center"/>
      <protection/>
    </xf>
    <xf numFmtId="0" fontId="17" fillId="0" borderId="2" xfId="0" applyFont="1" applyBorder="1" applyAlignment="1" applyProtection="1">
      <alignment horizontal="center"/>
      <protection/>
    </xf>
    <xf numFmtId="0" fontId="17" fillId="0" borderId="12" xfId="0" applyFont="1" applyBorder="1" applyAlignment="1" applyProtection="1">
      <alignment horizontal="center"/>
      <protection/>
    </xf>
    <xf numFmtId="0" fontId="17" fillId="0" borderId="3" xfId="0" applyFont="1" applyBorder="1" applyAlignment="1" applyProtection="1">
      <alignment horizontal="center"/>
      <protection/>
    </xf>
    <xf numFmtId="37" fontId="17" fillId="0" borderId="3" xfId="0" applyNumberFormat="1" applyFont="1" applyBorder="1" applyAlignment="1" applyProtection="1">
      <alignment/>
      <protection/>
    </xf>
    <xf numFmtId="37" fontId="17" fillId="0" borderId="3" xfId="0" applyNumberFormat="1" applyFont="1" applyBorder="1" applyAlignment="1" applyProtection="1">
      <alignment horizontal="center"/>
      <protection/>
    </xf>
    <xf numFmtId="0" fontId="17" fillId="0" borderId="8" xfId="0" applyFont="1" applyBorder="1" applyAlignment="1" applyProtection="1">
      <alignment horizontal="center"/>
      <protection/>
    </xf>
    <xf numFmtId="0" fontId="17" fillId="0" borderId="0" xfId="0" applyFont="1" applyAlignment="1" applyProtection="1">
      <alignment/>
      <protection/>
    </xf>
    <xf numFmtId="0" fontId="17" fillId="0" borderId="0" xfId="0" applyFont="1" applyBorder="1" applyAlignment="1" applyProtection="1">
      <alignment/>
      <protection/>
    </xf>
    <xf numFmtId="9" fontId="1" fillId="0" borderId="1" xfId="21" applyFont="1" applyBorder="1" applyAlignment="1" applyProtection="1">
      <alignment/>
      <protection/>
    </xf>
    <xf numFmtId="9" fontId="1" fillId="0" borderId="3" xfId="21" applyFont="1" applyBorder="1" applyAlignment="1" applyProtection="1">
      <alignment/>
      <protection/>
    </xf>
    <xf numFmtId="164" fontId="1" fillId="0" borderId="11" xfId="0" applyNumberFormat="1" applyFont="1" applyBorder="1" applyAlignment="1" applyProtection="1">
      <alignment horizontal="center"/>
      <protection/>
    </xf>
    <xf numFmtId="164" fontId="1" fillId="0" borderId="12" xfId="0" applyNumberFormat="1" applyFont="1" applyBorder="1" applyAlignment="1" applyProtection="1">
      <alignment horizontal="center"/>
      <protection/>
    </xf>
    <xf numFmtId="0" fontId="1" fillId="0" borderId="0" xfId="0" applyFont="1" applyAlignment="1">
      <alignment horizontal="center"/>
    </xf>
    <xf numFmtId="0" fontId="8" fillId="0" borderId="0" xfId="0" applyFont="1" applyAlignment="1">
      <alignment/>
    </xf>
    <xf numFmtId="0" fontId="1" fillId="0" borderId="0" xfId="0" applyFont="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16" fontId="1" fillId="0" borderId="24" xfId="0" applyNumberFormat="1" applyFont="1" applyBorder="1" applyAlignment="1" quotePrefix="1">
      <alignment horizontal="center"/>
    </xf>
    <xf numFmtId="0" fontId="1" fillId="0" borderId="25" xfId="0" applyFont="1" applyBorder="1" applyAlignment="1">
      <alignment/>
    </xf>
    <xf numFmtId="0" fontId="1" fillId="0" borderId="25" xfId="0" applyFont="1" applyBorder="1" applyAlignment="1">
      <alignment horizontal="center"/>
    </xf>
    <xf numFmtId="0" fontId="1" fillId="0" borderId="26" xfId="0" applyFont="1" applyBorder="1" applyAlignment="1">
      <alignment/>
    </xf>
    <xf numFmtId="0" fontId="1" fillId="0" borderId="24" xfId="0" applyFont="1" applyBorder="1" applyAlignment="1">
      <alignment horizontal="center"/>
    </xf>
    <xf numFmtId="0" fontId="1" fillId="0" borderId="25" xfId="0" applyFont="1" applyBorder="1" applyAlignment="1" quotePrefix="1">
      <alignment horizontal="center"/>
    </xf>
    <xf numFmtId="0" fontId="1" fillId="0" borderId="24" xfId="0" applyFont="1" applyBorder="1" applyAlignment="1">
      <alignment/>
    </xf>
    <xf numFmtId="0" fontId="8" fillId="0" borderId="27" xfId="0" applyFont="1" applyBorder="1" applyAlignment="1">
      <alignment horizontal="center"/>
    </xf>
    <xf numFmtId="0" fontId="12" fillId="0" borderId="0" xfId="0" applyFont="1" applyAlignment="1">
      <alignment/>
    </xf>
    <xf numFmtId="0" fontId="12" fillId="0" borderId="0" xfId="0" applyFont="1" applyAlignment="1">
      <alignment horizontal="right"/>
    </xf>
    <xf numFmtId="0" fontId="1" fillId="0" borderId="28" xfId="0" applyFont="1" applyBorder="1" applyAlignment="1" applyProtection="1">
      <alignment horizontal="centerContinuous"/>
      <protection/>
    </xf>
    <xf numFmtId="0" fontId="1" fillId="0" borderId="22" xfId="0" applyFont="1" applyBorder="1" applyAlignment="1" applyProtection="1">
      <alignment horizontal="center"/>
      <protection/>
    </xf>
    <xf numFmtId="0" fontId="16" fillId="0" borderId="0" xfId="0" applyFont="1" applyAlignment="1" applyProtection="1">
      <alignment horizontal="center"/>
      <protection/>
    </xf>
    <xf numFmtId="0" fontId="12" fillId="0" borderId="3" xfId="0" applyFont="1" applyBorder="1" applyAlignment="1" applyProtection="1">
      <alignment horizontal="center"/>
      <protection/>
    </xf>
    <xf numFmtId="0" fontId="12" fillId="0" borderId="4" xfId="0" applyFont="1" applyBorder="1" applyAlignment="1" applyProtection="1">
      <alignment horizontal="center"/>
      <protection/>
    </xf>
    <xf numFmtId="0" fontId="12" fillId="0" borderId="6" xfId="0" applyFont="1" applyBorder="1" applyAlignment="1" applyProtection="1">
      <alignment/>
      <protection/>
    </xf>
    <xf numFmtId="0" fontId="12" fillId="0" borderId="5" xfId="0" applyFont="1" applyBorder="1" applyAlignment="1" applyProtection="1">
      <alignment/>
      <protection/>
    </xf>
    <xf numFmtId="0" fontId="12" fillId="0" borderId="7" xfId="0" applyFont="1" applyBorder="1" applyAlignment="1" applyProtection="1">
      <alignment horizontal="center"/>
      <protection/>
    </xf>
    <xf numFmtId="0" fontId="12" fillId="0" borderId="2" xfId="0" applyFont="1" applyBorder="1" applyAlignment="1" applyProtection="1">
      <alignment/>
      <protection/>
    </xf>
    <xf numFmtId="0" fontId="12" fillId="0" borderId="7" xfId="0" applyFont="1" applyBorder="1" applyAlignment="1" applyProtection="1">
      <alignment/>
      <protection/>
    </xf>
    <xf numFmtId="0" fontId="12" fillId="0" borderId="28" xfId="0" applyFont="1" applyBorder="1" applyAlignment="1" applyProtection="1">
      <alignment/>
      <protection/>
    </xf>
    <xf numFmtId="0" fontId="12" fillId="0" borderId="22" xfId="0" applyFont="1" applyBorder="1" applyAlignment="1" applyProtection="1">
      <alignment/>
      <protection/>
    </xf>
    <xf numFmtId="0" fontId="12" fillId="0" borderId="22" xfId="0" applyFont="1" applyBorder="1" applyAlignment="1" applyProtection="1">
      <alignment horizontal="center"/>
      <protection/>
    </xf>
    <xf numFmtId="37" fontId="12" fillId="0" borderId="3" xfId="0" applyNumberFormat="1" applyFont="1" applyBorder="1" applyAlignment="1" applyProtection="1">
      <alignment/>
      <protection/>
    </xf>
    <xf numFmtId="37" fontId="12" fillId="0" borderId="2" xfId="0" applyNumberFormat="1" applyFont="1" applyBorder="1" applyAlignment="1" applyProtection="1">
      <alignment/>
      <protection/>
    </xf>
    <xf numFmtId="0" fontId="12" fillId="0" borderId="3" xfId="0" applyFont="1" applyBorder="1" applyAlignment="1" applyProtection="1">
      <alignment/>
      <protection/>
    </xf>
    <xf numFmtId="0" fontId="12" fillId="0" borderId="8" xfId="0" applyFont="1" applyBorder="1" applyAlignment="1" applyProtection="1">
      <alignment/>
      <protection/>
    </xf>
    <xf numFmtId="0" fontId="12" fillId="0" borderId="10" xfId="0" applyFont="1" applyBorder="1" applyAlignment="1" applyProtection="1">
      <alignment horizontal="center"/>
      <protection/>
    </xf>
    <xf numFmtId="0" fontId="12" fillId="0" borderId="6" xfId="0" applyFont="1" applyBorder="1" applyAlignment="1" applyProtection="1">
      <alignment horizontal="center"/>
      <protection/>
    </xf>
    <xf numFmtId="0" fontId="12" fillId="0" borderId="5"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2" xfId="0" applyFont="1" applyBorder="1" applyAlignment="1" applyProtection="1">
      <alignment horizontal="center"/>
      <protection/>
    </xf>
    <xf numFmtId="0" fontId="12" fillId="0" borderId="1"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0" fontId="1" fillId="0" borderId="4" xfId="0" applyFont="1" applyBorder="1" applyAlignment="1" applyProtection="1">
      <alignment horizontal="centerContinuous"/>
      <protection/>
    </xf>
    <xf numFmtId="0" fontId="12" fillId="0" borderId="4" xfId="0" applyFont="1" applyBorder="1" applyAlignment="1" applyProtection="1">
      <alignment/>
      <protection/>
    </xf>
    <xf numFmtId="0" fontId="12" fillId="0" borderId="8" xfId="0" applyFont="1" applyBorder="1" applyAlignment="1" applyProtection="1">
      <alignment horizontal="centerContinuous"/>
      <protection/>
    </xf>
    <xf numFmtId="0" fontId="12" fillId="0" borderId="7" xfId="0" applyFont="1" applyBorder="1" applyAlignment="1">
      <alignment/>
    </xf>
    <xf numFmtId="37" fontId="12" fillId="0" borderId="5" xfId="0" applyNumberFormat="1" applyFont="1" applyBorder="1" applyAlignment="1" applyProtection="1">
      <alignment horizontal="center"/>
      <protection/>
    </xf>
    <xf numFmtId="37" fontId="12" fillId="0" borderId="2" xfId="0" applyNumberFormat="1" applyFont="1" applyBorder="1" applyAlignment="1" applyProtection="1">
      <alignment horizontal="center"/>
      <protection/>
    </xf>
    <xf numFmtId="37" fontId="22" fillId="0" borderId="3" xfId="0" applyNumberFormat="1" applyFont="1" applyBorder="1" applyAlignment="1" applyProtection="1">
      <alignment/>
      <protection/>
    </xf>
    <xf numFmtId="37" fontId="22" fillId="0" borderId="2" xfId="0" applyNumberFormat="1" applyFont="1" applyBorder="1" applyAlignment="1" applyProtection="1">
      <alignment/>
      <protection/>
    </xf>
    <xf numFmtId="37" fontId="22" fillId="0" borderId="3" xfId="0" applyNumberFormat="1" applyFont="1" applyBorder="1" applyAlignment="1" applyProtection="1">
      <alignment horizontal="center"/>
      <protection/>
    </xf>
    <xf numFmtId="0" fontId="13" fillId="0" borderId="0" xfId="0" applyFont="1" applyAlignment="1" applyProtection="1">
      <alignment horizontal="left"/>
      <protection/>
    </xf>
    <xf numFmtId="0" fontId="18" fillId="0" borderId="16" xfId="0" applyFont="1" applyBorder="1" applyAlignment="1" applyProtection="1">
      <alignment horizontal="centerContinuous"/>
      <protection/>
    </xf>
    <xf numFmtId="0" fontId="19" fillId="0" borderId="16" xfId="0" applyFont="1" applyBorder="1" applyAlignment="1" applyProtection="1">
      <alignment horizontal="centerContinuous"/>
      <protection/>
    </xf>
    <xf numFmtId="0" fontId="20" fillId="0" borderId="0" xfId="0" applyFont="1" applyAlignment="1" applyProtection="1">
      <alignment horizontal="centerContinuous"/>
      <protection/>
    </xf>
    <xf numFmtId="0" fontId="21" fillId="0" borderId="1" xfId="0" applyFont="1" applyBorder="1" applyAlignment="1" applyProtection="1">
      <alignment/>
      <protection/>
    </xf>
    <xf numFmtId="0" fontId="21" fillId="0" borderId="1" xfId="0" applyFont="1" applyBorder="1" applyAlignment="1">
      <alignment/>
    </xf>
    <xf numFmtId="0" fontId="21" fillId="0" borderId="21" xfId="0" applyFont="1" applyBorder="1" applyAlignment="1">
      <alignment/>
    </xf>
    <xf numFmtId="0" fontId="21" fillId="0" borderId="0" xfId="0" applyFont="1" applyAlignment="1" applyProtection="1">
      <alignment horizontal="center"/>
      <protection/>
    </xf>
    <xf numFmtId="0" fontId="21" fillId="0" borderId="1" xfId="0" applyFont="1" applyBorder="1" applyAlignment="1" applyProtection="1">
      <alignment horizontal="left"/>
      <protection/>
    </xf>
    <xf numFmtId="0" fontId="21" fillId="0" borderId="21" xfId="0" applyFont="1" applyBorder="1" applyAlignment="1" applyProtection="1">
      <alignment/>
      <protection/>
    </xf>
    <xf numFmtId="0" fontId="12" fillId="0" borderId="6" xfId="0" applyFont="1" applyBorder="1" applyAlignment="1">
      <alignment/>
    </xf>
    <xf numFmtId="0" fontId="22" fillId="0" borderId="0" xfId="0" applyFont="1" applyAlignment="1">
      <alignment/>
    </xf>
    <xf numFmtId="0" fontId="22" fillId="0" borderId="1" xfId="0" applyFont="1" applyBorder="1" applyAlignment="1">
      <alignment/>
    </xf>
    <xf numFmtId="0" fontId="1" fillId="0" borderId="1" xfId="0" applyFont="1" applyBorder="1" applyAlignment="1">
      <alignment/>
    </xf>
    <xf numFmtId="0" fontId="22" fillId="0" borderId="3" xfId="0" applyFont="1" applyBorder="1" applyAlignment="1" applyProtection="1">
      <alignment/>
      <protection/>
    </xf>
    <xf numFmtId="0" fontId="22" fillId="0" borderId="2" xfId="0" applyFont="1" applyBorder="1" applyAlignment="1" applyProtection="1">
      <alignment/>
      <protection/>
    </xf>
    <xf numFmtId="0" fontId="22" fillId="0" borderId="7" xfId="0" applyFont="1" applyBorder="1" applyAlignment="1" applyProtection="1">
      <alignment/>
      <protection/>
    </xf>
    <xf numFmtId="0" fontId="22" fillId="0" borderId="0" xfId="0" applyFont="1" applyBorder="1" applyAlignment="1" applyProtection="1">
      <alignment/>
      <protection/>
    </xf>
    <xf numFmtId="9" fontId="22" fillId="0" borderId="3" xfId="0" applyNumberFormat="1" applyFont="1" applyBorder="1" applyAlignment="1" applyProtection="1">
      <alignment horizontal="center"/>
      <protection/>
    </xf>
    <xf numFmtId="0" fontId="22" fillId="0" borderId="2" xfId="0" applyFont="1" applyBorder="1" applyAlignment="1" applyProtection="1">
      <alignment horizontal="center"/>
      <protection/>
    </xf>
    <xf numFmtId="0" fontId="22" fillId="0" borderId="3" xfId="0" applyFont="1" applyBorder="1" applyAlignment="1" applyProtection="1">
      <alignment horizontal="center"/>
      <protection/>
    </xf>
    <xf numFmtId="37" fontId="21" fillId="0" borderId="3" xfId="0" applyNumberFormat="1" applyFont="1" applyBorder="1" applyAlignment="1" applyProtection="1">
      <alignment/>
      <protection/>
    </xf>
    <xf numFmtId="168" fontId="12" fillId="0" borderId="2" xfId="0" applyNumberFormat="1" applyFont="1" applyBorder="1" applyAlignment="1" applyProtection="1">
      <alignment horizontal="center"/>
      <protection/>
    </xf>
    <xf numFmtId="37" fontId="24" fillId="0" borderId="3" xfId="0" applyNumberFormat="1" applyFont="1" applyBorder="1" applyAlignment="1" applyProtection="1">
      <alignment/>
      <protection/>
    </xf>
    <xf numFmtId="37" fontId="24" fillId="0" borderId="2" xfId="0" applyNumberFormat="1" applyFont="1" applyBorder="1" applyAlignment="1" applyProtection="1">
      <alignment/>
      <protection/>
    </xf>
    <xf numFmtId="0" fontId="22" fillId="0" borderId="12" xfId="0" applyFont="1" applyBorder="1" applyAlignment="1" applyProtection="1">
      <alignment/>
      <protection/>
    </xf>
    <xf numFmtId="0" fontId="22" fillId="0" borderId="1" xfId="0" applyFont="1" applyBorder="1" applyAlignment="1" applyProtection="1">
      <alignment/>
      <protection/>
    </xf>
    <xf numFmtId="0" fontId="8" fillId="0" borderId="2" xfId="0" applyFont="1" applyBorder="1" applyAlignment="1" applyProtection="1">
      <alignment horizontal="center"/>
      <protection/>
    </xf>
    <xf numFmtId="0" fontId="8" fillId="0" borderId="3" xfId="0" applyFont="1" applyBorder="1" applyAlignment="1" applyProtection="1">
      <alignment horizontal="center"/>
      <protection/>
    </xf>
    <xf numFmtId="37" fontId="22" fillId="0" borderId="12" xfId="0" applyNumberFormat="1" applyFont="1" applyBorder="1" applyAlignment="1" applyProtection="1">
      <alignment/>
      <protection/>
    </xf>
    <xf numFmtId="0" fontId="22" fillId="0" borderId="0" xfId="0" applyFont="1" applyAlignment="1" applyProtection="1">
      <alignment/>
      <protection/>
    </xf>
    <xf numFmtId="37" fontId="22" fillId="0" borderId="1" xfId="0" applyNumberFormat="1" applyFont="1" applyBorder="1" applyAlignment="1" applyProtection="1">
      <alignment/>
      <protection/>
    </xf>
    <xf numFmtId="37" fontId="22" fillId="0" borderId="0" xfId="0" applyNumberFormat="1" applyFont="1" applyAlignment="1" applyProtection="1">
      <alignment/>
      <protection/>
    </xf>
    <xf numFmtId="0" fontId="25" fillId="0" borderId="1" xfId="0" applyFont="1" applyBorder="1" applyAlignment="1" applyProtection="1">
      <alignment horizontal="left"/>
      <protection/>
    </xf>
    <xf numFmtId="0" fontId="22" fillId="0" borderId="1" xfId="0" applyFont="1" applyBorder="1" applyAlignment="1" applyProtection="1">
      <alignment horizontal="left"/>
      <protection/>
    </xf>
    <xf numFmtId="0" fontId="7" fillId="0" borderId="5" xfId="0" applyFont="1" applyBorder="1" applyAlignment="1" applyProtection="1">
      <alignment/>
      <protection/>
    </xf>
    <xf numFmtId="0" fontId="7" fillId="0" borderId="2" xfId="0" applyFont="1" applyBorder="1" applyAlignment="1" applyProtection="1">
      <alignment/>
      <protection/>
    </xf>
    <xf numFmtId="0" fontId="7" fillId="0" borderId="2" xfId="0" applyFont="1" applyBorder="1" applyAlignment="1" applyProtection="1">
      <alignment horizontal="centerContinuous"/>
      <protection/>
    </xf>
    <xf numFmtId="0" fontId="7" fillId="0" borderId="3" xfId="0" applyFont="1" applyBorder="1" applyAlignment="1" applyProtection="1">
      <alignment horizontal="centerContinuous"/>
      <protection/>
    </xf>
    <xf numFmtId="37" fontId="22" fillId="0" borderId="11" xfId="0" applyNumberFormat="1" applyFont="1" applyBorder="1" applyAlignment="1" applyProtection="1">
      <alignment/>
      <protection/>
    </xf>
    <xf numFmtId="37" fontId="1" fillId="0" borderId="3" xfId="0" applyNumberFormat="1" applyFont="1" applyBorder="1" applyAlignment="1" applyProtection="1">
      <alignment horizontal="center"/>
      <protection/>
    </xf>
    <xf numFmtId="37" fontId="22" fillId="0" borderId="12" xfId="0" applyNumberFormat="1" applyFont="1" applyBorder="1" applyAlignment="1" applyProtection="1">
      <alignment horizontal="right"/>
      <protection/>
    </xf>
    <xf numFmtId="37" fontId="1" fillId="0" borderId="11" xfId="0" applyNumberFormat="1" applyFont="1" applyBorder="1" applyAlignment="1" applyProtection="1">
      <alignment horizontal="right"/>
      <protection/>
    </xf>
    <xf numFmtId="39" fontId="22" fillId="0" borderId="3" xfId="0" applyNumberFormat="1" applyFont="1" applyBorder="1" applyAlignment="1" applyProtection="1">
      <alignment/>
      <protection/>
    </xf>
    <xf numFmtId="0" fontId="22" fillId="0" borderId="3" xfId="0" applyFont="1" applyBorder="1" applyAlignment="1" applyProtection="1">
      <alignment horizontal="left"/>
      <protection/>
    </xf>
    <xf numFmtId="183" fontId="1" fillId="0" borderId="3" xfId="0" applyNumberFormat="1" applyFont="1" applyBorder="1" applyAlignment="1" applyProtection="1">
      <alignment/>
      <protection/>
    </xf>
    <xf numFmtId="0" fontId="22" fillId="0" borderId="8" xfId="0" applyFont="1" applyBorder="1" applyAlignment="1" applyProtection="1">
      <alignment/>
      <protection/>
    </xf>
    <xf numFmtId="183" fontId="1" fillId="0" borderId="12" xfId="0" applyNumberFormat="1" applyFont="1" applyBorder="1" applyAlignment="1" applyProtection="1">
      <alignment horizontal="right"/>
      <protection/>
    </xf>
    <xf numFmtId="0" fontId="25" fillId="0" borderId="8" xfId="0" applyFont="1" applyBorder="1" applyAlignment="1" applyProtection="1">
      <alignment/>
      <protection/>
    </xf>
    <xf numFmtId="37" fontId="26" fillId="0" borderId="3" xfId="0" applyNumberFormat="1" applyFont="1" applyBorder="1" applyAlignment="1" applyProtection="1">
      <alignment/>
      <protection/>
    </xf>
    <xf numFmtId="37" fontId="26" fillId="0" borderId="3" xfId="0" applyNumberFormat="1" applyFont="1" applyBorder="1" applyAlignment="1" applyProtection="1">
      <alignment horizontal="center"/>
      <protection/>
    </xf>
    <xf numFmtId="0" fontId="3" fillId="0" borderId="0" xfId="0" applyFont="1" applyAlignment="1" quotePrefix="1">
      <alignment horizontal="center"/>
    </xf>
    <xf numFmtId="0" fontId="13" fillId="0" borderId="1" xfId="0" applyFont="1" applyBorder="1" applyAlignment="1" applyProtection="1">
      <alignment/>
      <protection/>
    </xf>
    <xf numFmtId="37" fontId="13" fillId="0" borderId="3" xfId="0" applyNumberFormat="1" applyFont="1" applyBorder="1" applyAlignment="1" applyProtection="1">
      <alignment/>
      <protection/>
    </xf>
    <xf numFmtId="0" fontId="3" fillId="0" borderId="7" xfId="0" applyFont="1" applyBorder="1" applyAlignment="1" applyProtection="1">
      <alignment/>
      <protection/>
    </xf>
    <xf numFmtId="0" fontId="3" fillId="0" borderId="0" xfId="0" applyFont="1" applyAlignment="1">
      <alignment/>
    </xf>
    <xf numFmtId="0" fontId="13" fillId="0" borderId="0" xfId="0" applyFont="1" applyAlignment="1">
      <alignment/>
    </xf>
    <xf numFmtId="179" fontId="21" fillId="0" borderId="0" xfId="15" applyNumberFormat="1" applyFont="1" applyAlignment="1">
      <alignment/>
    </xf>
    <xf numFmtId="179" fontId="12" fillId="0" borderId="0" xfId="15" applyNumberFormat="1" applyFont="1" applyAlignment="1">
      <alignment/>
    </xf>
    <xf numFmtId="0" fontId="21" fillId="0" borderId="0" xfId="0" applyFont="1" applyAlignment="1">
      <alignment/>
    </xf>
    <xf numFmtId="2" fontId="21" fillId="0" borderId="0" xfId="0" applyNumberFormat="1" applyFont="1" applyAlignment="1">
      <alignment/>
    </xf>
    <xf numFmtId="0" fontId="13" fillId="0" borderId="0" xfId="0" applyFont="1" applyBorder="1" applyAlignment="1">
      <alignment/>
    </xf>
    <xf numFmtId="0" fontId="12" fillId="0" borderId="0" xfId="0" applyFont="1" applyBorder="1" applyAlignment="1">
      <alignment/>
    </xf>
    <xf numFmtId="179" fontId="12" fillId="0" borderId="0" xfId="15" applyNumberFormat="1" applyFont="1" applyBorder="1" applyAlignment="1">
      <alignment/>
    </xf>
    <xf numFmtId="179" fontId="13" fillId="0" borderId="29" xfId="15" applyNumberFormat="1" applyFont="1" applyBorder="1" applyAlignment="1">
      <alignment/>
    </xf>
    <xf numFmtId="0" fontId="12" fillId="0" borderId="0" xfId="0" applyFont="1" applyBorder="1" applyAlignment="1">
      <alignment horizontal="fill"/>
    </xf>
    <xf numFmtId="0" fontId="21" fillId="0" borderId="0" xfId="0" applyFont="1" applyBorder="1" applyAlignment="1">
      <alignment/>
    </xf>
    <xf numFmtId="179" fontId="21" fillId="0" borderId="0" xfId="15" applyNumberFormat="1" applyFont="1" applyBorder="1" applyAlignment="1">
      <alignment/>
    </xf>
    <xf numFmtId="0" fontId="21" fillId="0" borderId="0" xfId="0" applyFont="1" applyBorder="1" applyAlignment="1">
      <alignment/>
    </xf>
    <xf numFmtId="177" fontId="21" fillId="0" borderId="0" xfId="0" applyNumberFormat="1" applyFont="1" applyBorder="1" applyAlignment="1">
      <alignment/>
    </xf>
    <xf numFmtId="179" fontId="21" fillId="0" borderId="30" xfId="15" applyNumberFormat="1" applyFont="1" applyBorder="1" applyAlignment="1">
      <alignment/>
    </xf>
    <xf numFmtId="177" fontId="21" fillId="0" borderId="30" xfId="0" applyNumberFormat="1" applyFont="1" applyBorder="1" applyAlignment="1">
      <alignment/>
    </xf>
    <xf numFmtId="0" fontId="13" fillId="0" borderId="0" xfId="0" applyFont="1" applyBorder="1" applyAlignment="1">
      <alignment horizontal="center"/>
    </xf>
    <xf numFmtId="0" fontId="28" fillId="0" borderId="0" xfId="0" applyFont="1" applyAlignment="1">
      <alignment/>
    </xf>
    <xf numFmtId="0" fontId="3" fillId="0" borderId="0" xfId="0" applyFont="1" applyAlignment="1" applyProtection="1" quotePrefix="1">
      <alignment horizontal="center"/>
      <protection locked="0"/>
    </xf>
    <xf numFmtId="0" fontId="13" fillId="0" borderId="0" xfId="0" applyFont="1" applyBorder="1" applyAlignment="1">
      <alignment horizontal="left"/>
    </xf>
    <xf numFmtId="0" fontId="12" fillId="0" borderId="0" xfId="0" applyFont="1" applyAlignment="1" applyProtection="1">
      <alignment/>
      <protection locked="0"/>
    </xf>
    <xf numFmtId="0" fontId="13" fillId="0" borderId="0" xfId="0" applyFont="1" applyAlignment="1" applyProtection="1">
      <alignment/>
      <protection locked="0"/>
    </xf>
    <xf numFmtId="0" fontId="23" fillId="0" borderId="0" xfId="0" applyFont="1" applyAlignment="1">
      <alignment/>
    </xf>
    <xf numFmtId="0" fontId="29" fillId="0" borderId="0" xfId="0" applyFont="1" applyAlignment="1">
      <alignment/>
    </xf>
    <xf numFmtId="0" fontId="21" fillId="0" borderId="0" xfId="0" applyFont="1" applyAlignment="1" applyProtection="1">
      <alignment/>
      <protection locked="0"/>
    </xf>
    <xf numFmtId="0" fontId="21" fillId="0" borderId="0" xfId="0" applyFont="1" applyAlignment="1">
      <alignment vertical="top"/>
    </xf>
    <xf numFmtId="0" fontId="12" fillId="0" borderId="0" xfId="0" applyFont="1" applyAlignment="1">
      <alignment vertical="top" wrapText="1"/>
    </xf>
    <xf numFmtId="0" fontId="30" fillId="0" borderId="0" xfId="0" applyFont="1" applyAlignment="1">
      <alignment/>
    </xf>
    <xf numFmtId="0" fontId="21" fillId="0" borderId="0" xfId="0" applyFont="1" applyAlignment="1" quotePrefix="1">
      <alignment horizontal="right"/>
    </xf>
    <xf numFmtId="0" fontId="21" fillId="0" borderId="0" xfId="0" applyFont="1" applyAlignment="1">
      <alignment horizontal="right"/>
    </xf>
    <xf numFmtId="0" fontId="12" fillId="0" borderId="0" xfId="0" applyFont="1" applyAlignment="1" applyProtection="1">
      <alignment horizontal="right"/>
      <protection locked="0"/>
    </xf>
    <xf numFmtId="0" fontId="21" fillId="0" borderId="0" xfId="0" applyFont="1" applyAlignment="1" quotePrefix="1">
      <alignment/>
    </xf>
    <xf numFmtId="0" fontId="12" fillId="0" borderId="0" xfId="0" applyFont="1" applyAlignment="1" applyProtection="1">
      <alignment/>
      <protection locked="0"/>
    </xf>
    <xf numFmtId="0" fontId="21" fillId="0" borderId="0" xfId="0" applyFont="1" applyAlignment="1">
      <alignment/>
    </xf>
    <xf numFmtId="0" fontId="21" fillId="0" borderId="0" xfId="0" applyFont="1" applyAlignment="1" applyProtection="1">
      <alignment/>
      <protection locked="0"/>
    </xf>
    <xf numFmtId="0" fontId="20" fillId="0" borderId="0" xfId="0" applyFont="1" applyAlignment="1" quotePrefix="1">
      <alignment horizontal="center"/>
    </xf>
    <xf numFmtId="37" fontId="31" fillId="0" borderId="3" xfId="0" applyNumberFormat="1" applyFont="1" applyBorder="1" applyAlignment="1" applyProtection="1">
      <alignment/>
      <protection/>
    </xf>
    <xf numFmtId="37" fontId="31" fillId="0" borderId="2" xfId="0" applyNumberFormat="1" applyFont="1" applyBorder="1" applyAlignment="1" applyProtection="1">
      <alignment/>
      <protection/>
    </xf>
    <xf numFmtId="39" fontId="31" fillId="0" borderId="3" xfId="0" applyNumberFormat="1" applyFont="1" applyBorder="1" applyAlignment="1" applyProtection="1">
      <alignment/>
      <protection/>
    </xf>
    <xf numFmtId="3" fontId="21" fillId="0" borderId="0" xfId="0" applyNumberFormat="1" applyFont="1" applyAlignment="1">
      <alignment/>
    </xf>
    <xf numFmtId="37" fontId="22" fillId="0" borderId="22" xfId="0" applyNumberFormat="1" applyFont="1" applyBorder="1" applyAlignment="1" applyProtection="1">
      <alignment/>
      <protection/>
    </xf>
    <xf numFmtId="0" fontId="8" fillId="0" borderId="11" xfId="0" applyFont="1" applyBorder="1" applyAlignment="1" applyProtection="1">
      <alignment horizontal="center"/>
      <protection/>
    </xf>
    <xf numFmtId="0" fontId="21" fillId="0" borderId="0" xfId="0" applyFont="1" applyAlignment="1">
      <alignment vertical="top" wrapText="1"/>
    </xf>
    <xf numFmtId="0" fontId="12" fillId="0" borderId="0" xfId="0" applyFont="1" applyAlignment="1">
      <alignment wrapText="1"/>
    </xf>
    <xf numFmtId="0" fontId="21" fillId="0" borderId="0" xfId="0" applyFont="1" applyAlignment="1">
      <alignment horizontal="left"/>
    </xf>
    <xf numFmtId="0" fontId="21" fillId="0" borderId="0" xfId="0" applyFont="1" applyAlignment="1">
      <alignment vertical="center" wrapText="1"/>
    </xf>
    <xf numFmtId="0" fontId="26" fillId="0" borderId="9" xfId="0" applyFont="1" applyBorder="1" applyAlignment="1" applyProtection="1">
      <alignment/>
      <protection/>
    </xf>
    <xf numFmtId="10" fontId="26" fillId="0" borderId="9" xfId="21" applyNumberFormat="1" applyFont="1" applyBorder="1" applyAlignment="1" applyProtection="1">
      <alignment horizontal="center"/>
      <protection/>
    </xf>
    <xf numFmtId="179" fontId="26" fillId="0" borderId="9" xfId="15" applyNumberFormat="1" applyFont="1" applyBorder="1" applyAlignment="1" applyProtection="1">
      <alignment/>
      <protection/>
    </xf>
    <xf numFmtId="179" fontId="17" fillId="0" borderId="9" xfId="15" applyNumberFormat="1" applyFont="1" applyBorder="1" applyAlignment="1" applyProtection="1">
      <alignment/>
      <protection/>
    </xf>
    <xf numFmtId="14" fontId="26" fillId="0" borderId="9" xfId="0" applyNumberFormat="1" applyFont="1" applyBorder="1" applyAlignment="1" applyProtection="1">
      <alignment horizontal="center"/>
      <protection/>
    </xf>
    <xf numFmtId="0" fontId="16" fillId="0" borderId="0" xfId="0" applyFont="1" applyAlignment="1" applyProtection="1">
      <alignment/>
      <protection/>
    </xf>
    <xf numFmtId="0" fontId="8" fillId="0" borderId="6" xfId="0" applyFont="1" applyBorder="1" applyAlignment="1" applyProtection="1">
      <alignment horizontal="center"/>
      <protection/>
    </xf>
    <xf numFmtId="37" fontId="1" fillId="0" borderId="6" xfId="0" applyNumberFormat="1" applyFont="1" applyBorder="1" applyAlignment="1" applyProtection="1">
      <alignment/>
      <protection/>
    </xf>
    <xf numFmtId="0" fontId="32" fillId="0" borderId="6" xfId="0" applyFont="1" applyBorder="1" applyAlignment="1" applyProtection="1">
      <alignment horizontal="left"/>
      <protection/>
    </xf>
    <xf numFmtId="0" fontId="8" fillId="0" borderId="4" xfId="0" applyFont="1" applyBorder="1" applyAlignment="1" applyProtection="1">
      <alignment/>
      <protection/>
    </xf>
    <xf numFmtId="0" fontId="1" fillId="0" borderId="8" xfId="0" applyFont="1" applyBorder="1" applyAlignment="1">
      <alignment/>
    </xf>
    <xf numFmtId="0" fontId="23" fillId="0" borderId="1" xfId="0" applyFont="1" applyBorder="1" applyAlignment="1" applyProtection="1">
      <alignment horizontal="center"/>
      <protection/>
    </xf>
    <xf numFmtId="0" fontId="33" fillId="0" borderId="0" xfId="0" applyFont="1" applyAlignment="1">
      <alignment/>
    </xf>
    <xf numFmtId="0" fontId="34" fillId="0" borderId="0" xfId="0" applyFont="1" applyAlignment="1" applyProtection="1">
      <alignment/>
      <protection locked="0"/>
    </xf>
    <xf numFmtId="0" fontId="23" fillId="0" borderId="0" xfId="0" applyFont="1" applyBorder="1" applyAlignment="1">
      <alignment horizontal="left"/>
    </xf>
    <xf numFmtId="0" fontId="34" fillId="0" borderId="0" xfId="0" applyFont="1" applyAlignment="1">
      <alignment/>
    </xf>
    <xf numFmtId="0" fontId="21" fillId="0" borderId="0" xfId="0" applyFont="1" applyAlignment="1" quotePrefix="1">
      <alignment horizontal="left"/>
    </xf>
    <xf numFmtId="0" fontId="12" fillId="0" borderId="0" xfId="0" applyFont="1" applyAlignment="1">
      <alignment vertical="top"/>
    </xf>
    <xf numFmtId="0" fontId="23" fillId="0" borderId="0" xfId="0" applyFont="1" applyAlignment="1" quotePrefix="1">
      <alignment horizontal="center"/>
    </xf>
    <xf numFmtId="0" fontId="23" fillId="0" borderId="0" xfId="0" applyFont="1" applyAlignment="1">
      <alignment horizontal="center"/>
    </xf>
    <xf numFmtId="0" fontId="21" fillId="0" borderId="0" xfId="0" applyFont="1" applyAlignment="1">
      <alignment horizontal="center"/>
    </xf>
    <xf numFmtId="2" fontId="23" fillId="0" borderId="0" xfId="0" applyNumberFormat="1" applyFont="1" applyAlignment="1">
      <alignment/>
    </xf>
    <xf numFmtId="0" fontId="35" fillId="0" borderId="0" xfId="0" applyFont="1" applyAlignment="1">
      <alignment/>
    </xf>
    <xf numFmtId="0" fontId="36" fillId="0" borderId="0" xfId="0" applyFont="1" applyAlignment="1">
      <alignment/>
    </xf>
    <xf numFmtId="0" fontId="28" fillId="0" borderId="0" xfId="0" applyFont="1" applyAlignment="1">
      <alignment horizontal="left"/>
    </xf>
    <xf numFmtId="175" fontId="28" fillId="0" borderId="0" xfId="0" applyNumberFormat="1" applyFont="1" applyAlignment="1">
      <alignment horizontal="left"/>
    </xf>
    <xf numFmtId="0" fontId="13" fillId="0" borderId="0" xfId="0" applyFont="1" applyAlignment="1">
      <alignment horizontal="center"/>
    </xf>
    <xf numFmtId="0" fontId="21" fillId="0" borderId="0" xfId="0" applyFont="1" applyAlignment="1" applyProtection="1" quotePrefix="1">
      <alignment/>
      <protection locked="0"/>
    </xf>
    <xf numFmtId="0" fontId="21" fillId="0" borderId="0" xfId="0" applyFont="1" applyAlignment="1" applyProtection="1">
      <alignment horizontal="centerContinuous"/>
      <protection/>
    </xf>
    <xf numFmtId="0" fontId="21" fillId="0" borderId="1" xfId="0" applyFont="1" applyBorder="1" applyAlignment="1" applyProtection="1">
      <alignment horizontal="center"/>
      <protection/>
    </xf>
    <xf numFmtId="0" fontId="21" fillId="0" borderId="1" xfId="0" applyFont="1" applyBorder="1" applyAlignment="1">
      <alignment horizontal="center"/>
    </xf>
    <xf numFmtId="0" fontId="23" fillId="0" borderId="1" xfId="0" applyFont="1" applyBorder="1" applyAlignment="1">
      <alignment horizontal="center"/>
    </xf>
    <xf numFmtId="5" fontId="21" fillId="0" borderId="1" xfId="17" applyNumberFormat="1" applyFont="1" applyBorder="1" applyAlignment="1" applyProtection="1">
      <alignment/>
      <protection/>
    </xf>
    <xf numFmtId="0" fontId="22" fillId="0" borderId="30" xfId="0" applyFont="1" applyBorder="1" applyAlignment="1">
      <alignment/>
    </xf>
    <xf numFmtId="0" fontId="8" fillId="0" borderId="0" xfId="0" applyFont="1" applyAlignment="1">
      <alignment horizontal="center"/>
    </xf>
    <xf numFmtId="0" fontId="1" fillId="0" borderId="0" xfId="0" applyFont="1" applyBorder="1" applyAlignment="1">
      <alignment horizontal="center" vertical="top"/>
    </xf>
    <xf numFmtId="0" fontId="1" fillId="0" borderId="30" xfId="0" applyFont="1" applyBorder="1" applyAlignment="1">
      <alignment/>
    </xf>
    <xf numFmtId="14" fontId="22" fillId="0" borderId="3" xfId="0" applyNumberFormat="1" applyFont="1" applyBorder="1" applyAlignment="1" applyProtection="1">
      <alignment horizontal="center"/>
      <protection/>
    </xf>
    <xf numFmtId="37" fontId="1" fillId="0" borderId="0" xfId="0" applyNumberFormat="1" applyFont="1" applyAlignment="1">
      <alignment/>
    </xf>
    <xf numFmtId="188" fontId="22" fillId="0" borderId="3" xfId="17" applyNumberFormat="1" applyFont="1" applyBorder="1" applyAlignment="1" applyProtection="1">
      <alignment/>
      <protection/>
    </xf>
    <xf numFmtId="37" fontId="26" fillId="0" borderId="3" xfId="0" applyNumberFormat="1" applyFont="1" applyBorder="1" applyAlignment="1" applyProtection="1">
      <alignment horizontal="right"/>
      <protection/>
    </xf>
    <xf numFmtId="0" fontId="22" fillId="0" borderId="27" xfId="0" applyFont="1" applyBorder="1" applyAlignment="1">
      <alignment/>
    </xf>
    <xf numFmtId="0" fontId="22" fillId="0" borderId="11" xfId="0" applyFont="1" applyBorder="1" applyAlignment="1" applyProtection="1">
      <alignment/>
      <protection/>
    </xf>
    <xf numFmtId="9" fontId="22" fillId="0" borderId="1" xfId="21" applyFont="1" applyBorder="1" applyAlignment="1" applyProtection="1">
      <alignment/>
      <protection/>
    </xf>
    <xf numFmtId="9" fontId="22" fillId="0" borderId="3" xfId="21" applyFont="1" applyBorder="1" applyAlignment="1" applyProtection="1">
      <alignment/>
      <protection/>
    </xf>
    <xf numFmtId="183" fontId="22" fillId="0" borderId="3" xfId="0" applyNumberFormat="1" applyFont="1" applyBorder="1" applyAlignment="1" applyProtection="1">
      <alignment/>
      <protection/>
    </xf>
    <xf numFmtId="37" fontId="22" fillId="2" borderId="2" xfId="0" applyNumberFormat="1" applyFont="1" applyFill="1" applyBorder="1" applyAlignment="1" applyProtection="1">
      <alignment/>
      <protection/>
    </xf>
    <xf numFmtId="37" fontId="0" fillId="0" borderId="0" xfId="0" applyNumberFormat="1" applyAlignment="1">
      <alignment/>
    </xf>
    <xf numFmtId="39" fontId="0" fillId="0" borderId="0" xfId="0" applyNumberFormat="1" applyAlignment="1">
      <alignment/>
    </xf>
    <xf numFmtId="37" fontId="22" fillId="0" borderId="3" xfId="20" applyNumberFormat="1" applyFont="1" applyBorder="1" applyProtection="1">
      <alignment/>
      <protection/>
    </xf>
    <xf numFmtId="37" fontId="12" fillId="0" borderId="0" xfId="0" applyNumberFormat="1" applyFont="1" applyAlignment="1">
      <alignment/>
    </xf>
    <xf numFmtId="0" fontId="22" fillId="0" borderId="21" xfId="0" applyFont="1" applyBorder="1" applyAlignment="1" applyProtection="1">
      <alignment horizontal="center"/>
      <protection/>
    </xf>
    <xf numFmtId="0" fontId="1" fillId="0" borderId="0" xfId="0" applyFont="1" applyAlignment="1" quotePrefix="1">
      <alignment/>
    </xf>
    <xf numFmtId="0" fontId="22" fillId="0" borderId="21" xfId="0" applyFont="1" applyBorder="1" applyAlignment="1" applyProtection="1">
      <alignment horizontal="left"/>
      <protection/>
    </xf>
    <xf numFmtId="0" fontId="31" fillId="0" borderId="3" xfId="0" applyFont="1" applyBorder="1" applyAlignment="1" applyProtection="1">
      <alignment horizontal="center"/>
      <protection/>
    </xf>
    <xf numFmtId="0" fontId="37" fillId="0" borderId="27" xfId="0" applyFont="1" applyBorder="1" applyAlignment="1">
      <alignment horizontal="center"/>
    </xf>
    <xf numFmtId="0" fontId="37" fillId="3" borderId="27" xfId="0" applyFont="1" applyFill="1" applyBorder="1" applyAlignment="1">
      <alignment horizontal="center"/>
    </xf>
    <xf numFmtId="6" fontId="22" fillId="0" borderId="27" xfId="0" applyNumberFormat="1" applyFont="1"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Border="1" applyAlignment="1">
      <alignment/>
    </xf>
    <xf numFmtId="0" fontId="0" fillId="0" borderId="35" xfId="0" applyBorder="1" applyAlignment="1">
      <alignment/>
    </xf>
    <xf numFmtId="0" fontId="0" fillId="0" borderId="30" xfId="0" applyBorder="1" applyAlignment="1">
      <alignment/>
    </xf>
    <xf numFmtId="0" fontId="0" fillId="0" borderId="36" xfId="0"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8"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8" fillId="0" borderId="35" xfId="0" applyFont="1" applyBorder="1" applyAlignment="1" applyProtection="1">
      <alignment horizontal="centerContinuous"/>
      <protection/>
    </xf>
    <xf numFmtId="0" fontId="1" fillId="0" borderId="30" xfId="0" applyFont="1" applyBorder="1" applyAlignment="1" applyProtection="1">
      <alignment horizontal="centerContinuous"/>
      <protection/>
    </xf>
    <xf numFmtId="0" fontId="0" fillId="0" borderId="38" xfId="0" applyBorder="1" applyAlignment="1">
      <alignment/>
    </xf>
    <xf numFmtId="37" fontId="0" fillId="0" borderId="39" xfId="0" applyNumberFormat="1" applyBorder="1" applyAlignment="1">
      <alignment/>
    </xf>
    <xf numFmtId="37" fontId="0" fillId="0" borderId="40" xfId="0" applyNumberFormat="1" applyBorder="1" applyAlignment="1">
      <alignment/>
    </xf>
    <xf numFmtId="37" fontId="0" fillId="0" borderId="41" xfId="0" applyNumberFormat="1" applyBorder="1" applyAlignment="1">
      <alignment/>
    </xf>
    <xf numFmtId="37" fontId="0" fillId="0" borderId="38" xfId="0" applyNumberFormat="1" applyBorder="1" applyAlignment="1">
      <alignment/>
    </xf>
    <xf numFmtId="0" fontId="22" fillId="0" borderId="42" xfId="0" applyFont="1" applyBorder="1" applyAlignment="1">
      <alignment vertical="top"/>
    </xf>
    <xf numFmtId="37" fontId="22" fillId="0" borderId="1" xfId="20" applyNumberFormat="1" applyFont="1" applyBorder="1" applyProtection="1">
      <alignment/>
      <protection/>
    </xf>
    <xf numFmtId="0" fontId="0" fillId="0" borderId="0" xfId="0" applyFont="1" applyAlignment="1" applyProtection="1">
      <alignment horizontal="centerContinuous"/>
      <protection/>
    </xf>
    <xf numFmtId="0" fontId="0" fillId="0" borderId="4" xfId="0" applyFont="1" applyBorder="1" applyAlignment="1" applyProtection="1">
      <alignment/>
      <protection/>
    </xf>
    <xf numFmtId="0" fontId="0" fillId="0" borderId="6" xfId="0" applyFont="1" applyBorder="1" applyAlignment="1" applyProtection="1">
      <alignment/>
      <protection/>
    </xf>
    <xf numFmtId="0" fontId="0" fillId="0" borderId="10" xfId="0" applyFont="1" applyBorder="1" applyAlignment="1" applyProtection="1">
      <alignment horizontal="center"/>
      <protection/>
    </xf>
    <xf numFmtId="0" fontId="0" fillId="0" borderId="7" xfId="0" applyFont="1" applyBorder="1" applyAlignment="1" applyProtection="1">
      <alignment horizontal="centerContinuous"/>
      <protection/>
    </xf>
    <xf numFmtId="0" fontId="0" fillId="0" borderId="11" xfId="0" applyFont="1" applyBorder="1" applyAlignment="1" applyProtection="1">
      <alignment horizontal="center"/>
      <protection/>
    </xf>
    <xf numFmtId="0" fontId="0" fillId="0" borderId="8" xfId="0" applyFont="1" applyBorder="1" applyAlignment="1" applyProtection="1">
      <alignment horizontal="centerContinuous"/>
      <protection/>
    </xf>
    <xf numFmtId="0" fontId="0" fillId="0" borderId="1" xfId="0" applyFont="1" applyBorder="1" applyAlignment="1" applyProtection="1">
      <alignment horizontal="centerContinuous"/>
      <protection/>
    </xf>
    <xf numFmtId="0" fontId="0" fillId="0" borderId="12" xfId="0" applyFont="1" applyBorder="1" applyAlignment="1" applyProtection="1">
      <alignment horizontal="center"/>
      <protection/>
    </xf>
    <xf numFmtId="0" fontId="0" fillId="0" borderId="7" xfId="0" applyFont="1" applyBorder="1" applyAlignment="1" applyProtection="1">
      <alignment/>
      <protection/>
    </xf>
    <xf numFmtId="0" fontId="0" fillId="0" borderId="0" xfId="0" applyFont="1" applyAlignment="1" applyProtection="1">
      <alignment/>
      <protection/>
    </xf>
    <xf numFmtId="37" fontId="0" fillId="0" borderId="11" xfId="0" applyNumberFormat="1" applyFont="1" applyBorder="1" applyAlignment="1" applyProtection="1">
      <alignment/>
      <protection/>
    </xf>
    <xf numFmtId="0" fontId="0" fillId="0" borderId="8" xfId="0" applyFont="1" applyBorder="1" applyAlignment="1" applyProtection="1">
      <alignment/>
      <protection/>
    </xf>
    <xf numFmtId="0" fontId="0" fillId="0" borderId="1" xfId="0" applyFont="1" applyBorder="1" applyAlignment="1" applyProtection="1">
      <alignment/>
      <protection/>
    </xf>
    <xf numFmtId="37" fontId="28" fillId="0" borderId="12" xfId="0" applyNumberFormat="1" applyFont="1" applyBorder="1" applyAlignment="1" applyProtection="1">
      <alignment/>
      <protection/>
    </xf>
    <xf numFmtId="0" fontId="0" fillId="0" borderId="28" xfId="0" applyFont="1" applyBorder="1" applyAlignment="1">
      <alignment/>
    </xf>
    <xf numFmtId="0" fontId="0" fillId="0" borderId="0" xfId="0" applyFont="1" applyBorder="1" applyAlignment="1" applyProtection="1">
      <alignment/>
      <protection/>
    </xf>
    <xf numFmtId="0" fontId="0" fillId="0" borderId="2" xfId="0" applyFont="1" applyBorder="1" applyAlignment="1" applyProtection="1">
      <alignment/>
      <protection/>
    </xf>
    <xf numFmtId="37" fontId="0" fillId="0" borderId="12" xfId="0" applyNumberFormat="1" applyFont="1" applyBorder="1" applyAlignment="1" applyProtection="1">
      <alignment/>
      <protection/>
    </xf>
    <xf numFmtId="188" fontId="38" fillId="0" borderId="3" xfId="17" applyNumberFormat="1" applyFont="1" applyBorder="1" applyAlignment="1" applyProtection="1">
      <alignment horizontal="center"/>
      <protection/>
    </xf>
    <xf numFmtId="0" fontId="22" fillId="0" borderId="30" xfId="0" applyFont="1" applyBorder="1" applyAlignment="1" quotePrefix="1">
      <alignment horizontal="left"/>
    </xf>
    <xf numFmtId="188" fontId="22" fillId="0" borderId="3" xfId="17" applyNumberFormat="1" applyFont="1" applyBorder="1" applyAlignment="1" applyProtection="1">
      <alignment horizontal="center"/>
      <protection/>
    </xf>
    <xf numFmtId="10" fontId="22" fillId="0" borderId="21" xfId="0" applyNumberFormat="1" applyFont="1" applyBorder="1" applyAlignment="1" applyProtection="1">
      <alignment horizontal="center"/>
      <protection/>
    </xf>
    <xf numFmtId="10" fontId="22" fillId="0" borderId="21" xfId="0" applyNumberFormat="1" applyFont="1" applyBorder="1" applyAlignment="1" applyProtection="1">
      <alignment horizontal="left"/>
      <protection/>
    </xf>
    <xf numFmtId="37" fontId="1" fillId="0" borderId="12" xfId="0" applyNumberFormat="1" applyFont="1" applyBorder="1" applyAlignment="1" applyProtection="1">
      <alignment horizontal="right"/>
      <protection/>
    </xf>
    <xf numFmtId="39" fontId="1" fillId="0" borderId="0" xfId="0" applyNumberFormat="1" applyFont="1" applyAlignment="1">
      <alignment/>
    </xf>
    <xf numFmtId="37" fontId="26" fillId="0" borderId="9" xfId="0" applyNumberFormat="1" applyFont="1" applyBorder="1" applyAlignment="1" applyProtection="1">
      <alignment/>
      <protection/>
    </xf>
    <xf numFmtId="37" fontId="17" fillId="0" borderId="9" xfId="15" applyNumberFormat="1" applyFont="1" applyBorder="1" applyAlignment="1" applyProtection="1">
      <alignment/>
      <protection/>
    </xf>
    <xf numFmtId="37" fontId="1" fillId="0" borderId="3" xfId="21" applyNumberFormat="1" applyFont="1" applyBorder="1" applyAlignment="1" applyProtection="1">
      <alignment/>
      <protection/>
    </xf>
    <xf numFmtId="37" fontId="1" fillId="0" borderId="0" xfId="0" applyNumberFormat="1" applyFont="1" applyAlignment="1" applyProtection="1">
      <alignment horizontal="right"/>
      <protection/>
    </xf>
    <xf numFmtId="10" fontId="12" fillId="0" borderId="0" xfId="0" applyNumberFormat="1" applyFont="1" applyAlignment="1">
      <alignment/>
    </xf>
    <xf numFmtId="39" fontId="21" fillId="0" borderId="0" xfId="0" applyNumberFormat="1" applyFont="1" applyAlignment="1">
      <alignment/>
    </xf>
    <xf numFmtId="2" fontId="23" fillId="0" borderId="43" xfId="0" applyNumberFormat="1" applyFont="1" applyBorder="1" applyAlignment="1">
      <alignment/>
    </xf>
    <xf numFmtId="2" fontId="23" fillId="0" borderId="0" xfId="0" applyNumberFormat="1" applyFont="1" applyBorder="1" applyAlignment="1">
      <alignment/>
    </xf>
    <xf numFmtId="0" fontId="13"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12" fillId="0" borderId="0" xfId="0" applyFont="1" applyBorder="1" applyAlignment="1" applyProtection="1">
      <alignment horizontal="right"/>
      <protection/>
    </xf>
    <xf numFmtId="43" fontId="12" fillId="0" borderId="0" xfId="15" applyFont="1" applyBorder="1" applyAlignment="1" applyProtection="1">
      <alignment horizontal="right"/>
      <protection/>
    </xf>
    <xf numFmtId="49" fontId="21" fillId="0" borderId="0" xfId="0" applyNumberFormat="1" applyFont="1" applyAlignment="1">
      <alignment/>
    </xf>
    <xf numFmtId="49" fontId="21" fillId="0" borderId="0" xfId="0" applyNumberFormat="1" applyFont="1" applyAlignment="1">
      <alignment horizontal="left"/>
    </xf>
    <xf numFmtId="0" fontId="8" fillId="0" borderId="1" xfId="0" applyFont="1" applyBorder="1" applyAlignment="1" applyProtection="1">
      <alignment/>
      <protection/>
    </xf>
    <xf numFmtId="165" fontId="1" fillId="0" borderId="3" xfId="0" applyNumberFormat="1" applyFont="1" applyBorder="1" applyAlignment="1" applyProtection="1">
      <alignment horizontal="center"/>
      <protection/>
    </xf>
    <xf numFmtId="0" fontId="0" fillId="0" borderId="0" xfId="0" applyBorder="1" applyAlignment="1" applyProtection="1">
      <alignment horizontal="centerContinuous"/>
      <protection/>
    </xf>
    <xf numFmtId="39" fontId="1" fillId="0" borderId="0" xfId="0" applyNumberFormat="1" applyFont="1" applyBorder="1" applyAlignment="1" applyProtection="1">
      <alignment horizontal="right"/>
      <protection/>
    </xf>
    <xf numFmtId="43" fontId="1" fillId="0" borderId="0" xfId="0" applyNumberFormat="1" applyFont="1" applyBorder="1" applyAlignment="1" applyProtection="1">
      <alignment horizontal="right"/>
      <protection/>
    </xf>
    <xf numFmtId="1" fontId="1" fillId="0" borderId="0" xfId="0" applyNumberFormat="1" applyFont="1" applyBorder="1" applyAlignment="1">
      <alignment/>
    </xf>
    <xf numFmtId="37" fontId="1" fillId="0" borderId="0" xfId="0" applyNumberFormat="1" applyFont="1" applyBorder="1" applyAlignment="1">
      <alignment/>
    </xf>
    <xf numFmtId="37" fontId="0" fillId="0" borderId="0" xfId="0" applyNumberFormat="1" applyBorder="1" applyAlignment="1">
      <alignment/>
    </xf>
    <xf numFmtId="0" fontId="0" fillId="0" borderId="30" xfId="0" applyBorder="1" applyAlignment="1" applyProtection="1">
      <alignment/>
      <protection/>
    </xf>
    <xf numFmtId="37" fontId="22" fillId="0" borderId="9" xfId="0" applyNumberFormat="1" applyFont="1" applyBorder="1" applyAlignment="1" applyProtection="1">
      <alignment/>
      <protection/>
    </xf>
    <xf numFmtId="37" fontId="1" fillId="0" borderId="9" xfId="0" applyNumberFormat="1" applyFont="1" applyBorder="1" applyAlignment="1" applyProtection="1">
      <alignment/>
      <protection/>
    </xf>
    <xf numFmtId="39" fontId="1" fillId="0" borderId="0" xfId="0" applyNumberFormat="1" applyFont="1" applyBorder="1" applyAlignment="1">
      <alignment/>
    </xf>
    <xf numFmtId="37" fontId="22" fillId="0" borderId="12" xfId="0" applyNumberFormat="1" applyFont="1" applyFill="1" applyBorder="1" applyAlignment="1" applyProtection="1">
      <alignment horizontal="right"/>
      <protection/>
    </xf>
    <xf numFmtId="37" fontId="26" fillId="0" borderId="3" xfId="0" applyNumberFormat="1" applyFont="1" applyFill="1" applyBorder="1" applyAlignment="1" applyProtection="1">
      <alignment/>
      <protection/>
    </xf>
    <xf numFmtId="37" fontId="22" fillId="0" borderId="44" xfId="0" applyNumberFormat="1" applyFont="1" applyBorder="1" applyAlignment="1" applyProtection="1">
      <alignment/>
      <protection/>
    </xf>
    <xf numFmtId="37" fontId="22" fillId="0" borderId="45" xfId="0" applyNumberFormat="1" applyFont="1" applyBorder="1" applyAlignment="1" applyProtection="1">
      <alignment/>
      <protection/>
    </xf>
    <xf numFmtId="37" fontId="22" fillId="0" borderId="46" xfId="0" applyNumberFormat="1" applyFont="1" applyBorder="1" applyAlignment="1" applyProtection="1">
      <alignment/>
      <protection/>
    </xf>
    <xf numFmtId="37" fontId="22" fillId="0" borderId="10" xfId="0" applyNumberFormat="1" applyFont="1" applyBorder="1" applyAlignment="1" applyProtection="1">
      <alignment/>
      <protection/>
    </xf>
    <xf numFmtId="37" fontId="1" fillId="0" borderId="10" xfId="0" applyNumberFormat="1" applyFont="1" applyBorder="1" applyAlignment="1" applyProtection="1">
      <alignment/>
      <protection/>
    </xf>
    <xf numFmtId="0" fontId="1" fillId="0" borderId="47" xfId="0" applyFont="1" applyBorder="1" applyAlignment="1" applyProtection="1">
      <alignment/>
      <protection/>
    </xf>
    <xf numFmtId="0" fontId="1" fillId="0" borderId="48" xfId="0" applyFont="1" applyBorder="1" applyAlignment="1" applyProtection="1">
      <alignment/>
      <protection/>
    </xf>
    <xf numFmtId="37" fontId="22" fillId="0" borderId="49" xfId="0" applyNumberFormat="1" applyFont="1" applyBorder="1" applyAlignment="1" applyProtection="1">
      <alignment/>
      <protection/>
    </xf>
    <xf numFmtId="0" fontId="1" fillId="0" borderId="9" xfId="0" applyFont="1" applyBorder="1" applyAlignment="1" applyProtection="1">
      <alignment horizontal="center"/>
      <protection/>
    </xf>
    <xf numFmtId="37" fontId="22" fillId="0" borderId="50" xfId="0" applyNumberFormat="1" applyFont="1" applyBorder="1" applyAlignment="1" applyProtection="1">
      <alignment/>
      <protection/>
    </xf>
    <xf numFmtId="0" fontId="12" fillId="0" borderId="7" xfId="0" applyFont="1" applyFill="1" applyBorder="1" applyAlignment="1" applyProtection="1">
      <alignment/>
      <protection/>
    </xf>
    <xf numFmtId="0" fontId="12" fillId="0" borderId="0" xfId="0" applyFont="1" applyFill="1" applyAlignment="1" applyProtection="1">
      <alignment/>
      <protection/>
    </xf>
    <xf numFmtId="0" fontId="12" fillId="0" borderId="6" xfId="0" applyFont="1" applyFill="1" applyBorder="1" applyAlignment="1" applyProtection="1">
      <alignment/>
      <protection/>
    </xf>
    <xf numFmtId="0" fontId="12" fillId="0" borderId="5" xfId="0" applyFont="1" applyFill="1" applyBorder="1" applyAlignment="1" applyProtection="1">
      <alignment/>
      <protection/>
    </xf>
    <xf numFmtId="0" fontId="12" fillId="0" borderId="2" xfId="0" applyFont="1" applyFill="1" applyBorder="1" applyAlignment="1" applyProtection="1">
      <alignment/>
      <protection/>
    </xf>
    <xf numFmtId="37" fontId="21" fillId="0" borderId="3" xfId="0" applyNumberFormat="1" applyFont="1" applyFill="1" applyBorder="1" applyAlignment="1" applyProtection="1">
      <alignment/>
      <protection/>
    </xf>
    <xf numFmtId="0" fontId="12" fillId="0" borderId="0" xfId="0" applyFont="1" applyFill="1" applyBorder="1" applyAlignment="1" applyProtection="1">
      <alignment/>
      <protection/>
    </xf>
    <xf numFmtId="37" fontId="12" fillId="0" borderId="2" xfId="0" applyNumberFormat="1" applyFont="1" applyFill="1" applyBorder="1" applyAlignment="1" applyProtection="1">
      <alignment/>
      <protection/>
    </xf>
    <xf numFmtId="0" fontId="21" fillId="0" borderId="1" xfId="0" applyFont="1" applyFill="1" applyBorder="1" applyAlignment="1" applyProtection="1">
      <alignment/>
      <protection/>
    </xf>
    <xf numFmtId="0" fontId="12" fillId="0" borderId="1" xfId="0" applyFont="1" applyFill="1" applyBorder="1" applyAlignment="1" applyProtection="1">
      <alignment/>
      <protection/>
    </xf>
    <xf numFmtId="0" fontId="12" fillId="0" borderId="3" xfId="0" applyFont="1" applyFill="1" applyBorder="1" applyAlignment="1" applyProtection="1">
      <alignment/>
      <protection/>
    </xf>
    <xf numFmtId="37" fontId="21" fillId="0" borderId="2" xfId="0" applyNumberFormat="1" applyFont="1" applyFill="1" applyBorder="1" applyAlignment="1" applyProtection="1">
      <alignment/>
      <protection/>
    </xf>
    <xf numFmtId="37" fontId="12" fillId="0" borderId="3" xfId="0" applyNumberFormat="1" applyFont="1" applyFill="1" applyBorder="1" applyAlignment="1" applyProtection="1">
      <alignment/>
      <protection/>
    </xf>
    <xf numFmtId="37" fontId="12" fillId="0" borderId="0" xfId="0" applyNumberFormat="1" applyFont="1" applyFill="1" applyAlignment="1" applyProtection="1">
      <alignment/>
      <protection/>
    </xf>
    <xf numFmtId="0" fontId="27" fillId="0" borderId="0" xfId="0" applyFont="1" applyFill="1" applyAlignment="1" applyProtection="1">
      <alignment horizontal="center"/>
      <protection/>
    </xf>
    <xf numFmtId="0" fontId="27" fillId="0" borderId="2" xfId="0" applyFont="1" applyFill="1" applyBorder="1" applyAlignment="1" applyProtection="1">
      <alignment horizontal="center"/>
      <protection/>
    </xf>
    <xf numFmtId="10" fontId="21" fillId="0" borderId="0" xfId="0" applyNumberFormat="1" applyFont="1" applyFill="1" applyAlignment="1" applyProtection="1">
      <alignment/>
      <protection/>
    </xf>
    <xf numFmtId="0" fontId="12" fillId="0" borderId="0" xfId="0" applyFont="1" applyFill="1" applyBorder="1" applyAlignment="1" applyProtection="1" quotePrefix="1">
      <alignment horizontal="center"/>
      <protection/>
    </xf>
    <xf numFmtId="37" fontId="12" fillId="0" borderId="51" xfId="0" applyNumberFormat="1" applyFont="1" applyFill="1" applyBorder="1" applyAlignment="1" applyProtection="1">
      <alignment/>
      <protection/>
    </xf>
    <xf numFmtId="0" fontId="12" fillId="0" borderId="0" xfId="0" applyFont="1" applyFill="1" applyAlignment="1" applyProtection="1" quotePrefix="1">
      <alignment horizontal="center"/>
      <protection/>
    </xf>
    <xf numFmtId="0" fontId="12" fillId="0" borderId="8" xfId="0" applyFont="1" applyFill="1" applyBorder="1" applyAlignment="1" applyProtection="1">
      <alignment/>
      <protection/>
    </xf>
    <xf numFmtId="37" fontId="12" fillId="0" borderId="1" xfId="0" applyNumberFormat="1" applyFont="1" applyFill="1" applyBorder="1" applyAlignment="1" applyProtection="1">
      <alignment/>
      <protection/>
    </xf>
    <xf numFmtId="37" fontId="12" fillId="0" borderId="22" xfId="0" applyNumberFormat="1" applyFont="1" applyFill="1" applyBorder="1" applyAlignment="1" applyProtection="1">
      <alignment/>
      <protection/>
    </xf>
    <xf numFmtId="0" fontId="22" fillId="0" borderId="1" xfId="0" applyFont="1" applyBorder="1" applyAlignment="1" applyProtection="1">
      <alignment horizontal="center"/>
      <protection/>
    </xf>
    <xf numFmtId="0" fontId="22" fillId="0" borderId="4" xfId="0" applyFont="1" applyBorder="1" applyAlignment="1" applyProtection="1">
      <alignment horizontal="center"/>
      <protection/>
    </xf>
    <xf numFmtId="0" fontId="22" fillId="0" borderId="5" xfId="0" applyFont="1" applyBorder="1" applyAlignment="1" applyProtection="1">
      <alignment horizontal="center"/>
      <protection/>
    </xf>
    <xf numFmtId="0" fontId="22" fillId="0" borderId="0" xfId="0" applyFont="1" applyBorder="1" applyAlignment="1" applyProtection="1">
      <alignment horizontal="center"/>
      <protection/>
    </xf>
    <xf numFmtId="188" fontId="22" fillId="0" borderId="0" xfId="17" applyNumberFormat="1" applyFont="1" applyBorder="1" applyAlignment="1" applyProtection="1">
      <alignment horizontal="center"/>
      <protection/>
    </xf>
    <xf numFmtId="0" fontId="13" fillId="0" borderId="30" xfId="0" applyFont="1" applyBorder="1" applyAlignment="1">
      <alignment horizontal="center"/>
    </xf>
    <xf numFmtId="0" fontId="13" fillId="0" borderId="30" xfId="0" applyFont="1" applyBorder="1" applyAlignment="1">
      <alignment/>
    </xf>
    <xf numFmtId="0" fontId="12" fillId="0" borderId="30" xfId="0" applyFont="1" applyBorder="1" applyAlignment="1">
      <alignment/>
    </xf>
    <xf numFmtId="0" fontId="12" fillId="0" borderId="30" xfId="0" applyFont="1" applyBorder="1" applyAlignment="1">
      <alignment/>
    </xf>
    <xf numFmtId="3" fontId="21" fillId="0" borderId="0" xfId="0" applyNumberFormat="1" applyFont="1" applyBorder="1" applyAlignment="1">
      <alignment/>
    </xf>
    <xf numFmtId="0" fontId="3" fillId="0" borderId="30" xfId="0" applyFont="1" applyBorder="1" applyAlignment="1" quotePrefix="1">
      <alignment horizontal="center"/>
    </xf>
    <xf numFmtId="3" fontId="21" fillId="0" borderId="30" xfId="0" applyNumberFormat="1" applyFont="1" applyBorder="1" applyAlignment="1">
      <alignment/>
    </xf>
    <xf numFmtId="0" fontId="22" fillId="0" borderId="7" xfId="0" applyFont="1" applyFill="1" applyBorder="1" applyAlignment="1" applyProtection="1">
      <alignment/>
      <protection/>
    </xf>
    <xf numFmtId="0" fontId="22" fillId="0" borderId="2" xfId="0" applyFont="1" applyFill="1" applyBorder="1" applyAlignment="1" applyProtection="1">
      <alignment/>
      <protection/>
    </xf>
    <xf numFmtId="0" fontId="22" fillId="0" borderId="4" xfId="0" applyFont="1" applyFill="1" applyBorder="1" applyAlignment="1" applyProtection="1">
      <alignment horizontal="center"/>
      <protection/>
    </xf>
    <xf numFmtId="0" fontId="22" fillId="0" borderId="5" xfId="0" applyFont="1" applyFill="1" applyBorder="1" applyAlignment="1" applyProtection="1">
      <alignment horizontal="center"/>
      <protection/>
    </xf>
    <xf numFmtId="3" fontId="22" fillId="0" borderId="9" xfId="0" applyNumberFormat="1" applyFont="1" applyBorder="1" applyAlignment="1" applyProtection="1">
      <alignment/>
      <protection/>
    </xf>
    <xf numFmtId="0" fontId="1" fillId="0" borderId="21" xfId="0" applyFont="1" applyBorder="1" applyAlignment="1">
      <alignment/>
    </xf>
    <xf numFmtId="37" fontId="28" fillId="0" borderId="12" xfId="0" applyNumberFormat="1" applyFont="1" applyFill="1" applyBorder="1" applyAlignment="1" applyProtection="1">
      <alignment/>
      <protection/>
    </xf>
    <xf numFmtId="0" fontId="22" fillId="0" borderId="7" xfId="0" applyFont="1" applyFill="1" applyBorder="1" applyAlignment="1" applyProtection="1">
      <alignment horizontal="center"/>
      <protection/>
    </xf>
    <xf numFmtId="0" fontId="22" fillId="0" borderId="2" xfId="0" applyFont="1" applyFill="1" applyBorder="1" applyAlignment="1" applyProtection="1">
      <alignment horizontal="center"/>
      <protection/>
    </xf>
    <xf numFmtId="0" fontId="20" fillId="0" borderId="1" xfId="0" applyFont="1" applyFill="1" applyBorder="1" applyAlignment="1" applyProtection="1">
      <alignment/>
      <protection/>
    </xf>
    <xf numFmtId="0" fontId="6" fillId="0" borderId="0" xfId="0" applyFont="1" applyFill="1" applyAlignment="1">
      <alignment/>
    </xf>
    <xf numFmtId="0" fontId="1" fillId="0" borderId="2" xfId="0" applyFont="1" applyFill="1" applyBorder="1" applyAlignment="1" applyProtection="1">
      <alignment horizontal="center"/>
      <protection/>
    </xf>
    <xf numFmtId="0" fontId="12" fillId="0" borderId="0" xfId="0" applyFont="1" applyFill="1" applyAlignment="1">
      <alignment/>
    </xf>
    <xf numFmtId="37" fontId="21" fillId="0" borderId="3" xfId="20" applyNumberFormat="1" applyFont="1" applyFill="1" applyBorder="1" applyProtection="1">
      <alignment/>
      <protection/>
    </xf>
    <xf numFmtId="14" fontId="21" fillId="0" borderId="1" xfId="0" applyNumberFormat="1" applyFont="1" applyFill="1" applyBorder="1" applyAlignment="1" applyProtection="1">
      <alignment horizontal="center"/>
      <protection/>
    </xf>
    <xf numFmtId="166" fontId="21" fillId="0" borderId="1" xfId="0" applyNumberFormat="1" applyFont="1" applyFill="1" applyBorder="1" applyAlignment="1" applyProtection="1">
      <alignment horizontal="center"/>
      <protection/>
    </xf>
    <xf numFmtId="0" fontId="12" fillId="0" borderId="0" xfId="0" applyFont="1" applyFill="1" applyAlignment="1" applyProtection="1">
      <alignment horizontal="centerContinuous"/>
      <protection/>
    </xf>
    <xf numFmtId="0" fontId="12" fillId="0" borderId="12" xfId="0" applyFont="1" applyFill="1" applyBorder="1" applyAlignment="1" applyProtection="1">
      <alignment horizontal="center"/>
      <protection/>
    </xf>
    <xf numFmtId="0" fontId="21" fillId="0" borderId="1" xfId="20" applyFont="1" applyFill="1" applyBorder="1" applyProtection="1">
      <alignment/>
      <protection/>
    </xf>
    <xf numFmtId="168" fontId="21" fillId="0" borderId="3" xfId="20" applyNumberFormat="1" applyFont="1" applyFill="1" applyBorder="1" applyAlignment="1" applyProtection="1">
      <alignment horizontal="right"/>
      <protection/>
    </xf>
    <xf numFmtId="39" fontId="12" fillId="0" borderId="3" xfId="0" applyNumberFormat="1" applyFont="1" applyFill="1" applyBorder="1" applyAlignment="1" applyProtection="1">
      <alignment horizontal="right"/>
      <protection/>
    </xf>
    <xf numFmtId="0" fontId="12" fillId="0" borderId="11" xfId="0" applyFont="1" applyFill="1" applyBorder="1" applyAlignment="1" applyProtection="1">
      <alignment horizontal="center"/>
      <protection/>
    </xf>
    <xf numFmtId="0" fontId="21" fillId="0" borderId="0" xfId="20" applyFont="1" applyFill="1" applyProtection="1">
      <alignment/>
      <protection/>
    </xf>
    <xf numFmtId="168" fontId="21" fillId="0" borderId="2" xfId="20" applyNumberFormat="1" applyFont="1" applyFill="1" applyBorder="1" applyAlignment="1" applyProtection="1">
      <alignment horizontal="right"/>
      <protection/>
    </xf>
    <xf numFmtId="39" fontId="12" fillId="0" borderId="2" xfId="0" applyNumberFormat="1" applyFont="1" applyFill="1" applyBorder="1" applyAlignment="1" applyProtection="1">
      <alignment horizontal="right"/>
      <protection/>
    </xf>
    <xf numFmtId="168" fontId="12" fillId="0" borderId="2" xfId="20" applyNumberFormat="1" applyFont="1" applyFill="1" applyBorder="1" applyAlignment="1" applyProtection="1">
      <alignment horizontal="right"/>
      <protection/>
    </xf>
    <xf numFmtId="0" fontId="21" fillId="0" borderId="0" xfId="20" applyFont="1" applyFill="1" applyBorder="1" applyProtection="1">
      <alignment/>
      <protection/>
    </xf>
    <xf numFmtId="168" fontId="12" fillId="0" borderId="2" xfId="0" applyNumberFormat="1" applyFont="1" applyFill="1" applyBorder="1" applyAlignment="1" applyProtection="1">
      <alignment horizontal="right"/>
      <protection/>
    </xf>
    <xf numFmtId="168" fontId="12" fillId="0" borderId="3" xfId="0" applyNumberFormat="1" applyFont="1" applyFill="1" applyBorder="1" applyAlignment="1" applyProtection="1">
      <alignment horizontal="right"/>
      <protection/>
    </xf>
    <xf numFmtId="0" fontId="12" fillId="0" borderId="0" xfId="0" applyFont="1" applyFill="1" applyAlignment="1" applyProtection="1">
      <alignment horizontal="center"/>
      <protection/>
    </xf>
    <xf numFmtId="0" fontId="12" fillId="0" borderId="2" xfId="0" applyFont="1" applyFill="1" applyBorder="1" applyAlignment="1" applyProtection="1">
      <alignment horizontal="center"/>
      <protection/>
    </xf>
    <xf numFmtId="37"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Continuous"/>
      <protection/>
    </xf>
    <xf numFmtId="0" fontId="12" fillId="0" borderId="3" xfId="0" applyFont="1" applyFill="1" applyBorder="1" applyAlignment="1" applyProtection="1">
      <alignment horizontal="centerContinuous"/>
      <protection/>
    </xf>
    <xf numFmtId="0" fontId="12" fillId="0" borderId="3" xfId="0" applyFont="1" applyFill="1" applyBorder="1" applyAlignment="1" applyProtection="1">
      <alignment horizontal="center"/>
      <protection/>
    </xf>
    <xf numFmtId="167" fontId="12" fillId="0" borderId="1" xfId="0" applyNumberFormat="1" applyFont="1" applyFill="1" applyBorder="1" applyAlignment="1" applyProtection="1">
      <alignment/>
      <protection/>
    </xf>
    <xf numFmtId="37" fontId="12" fillId="0" borderId="0" xfId="0" applyNumberFormat="1" applyFont="1" applyFill="1" applyAlignment="1">
      <alignment/>
    </xf>
    <xf numFmtId="0" fontId="3" fillId="0" borderId="0" xfId="0" applyFont="1" applyFill="1" applyAlignment="1" applyProtection="1">
      <alignment horizontal="centerContinuous"/>
      <protection/>
    </xf>
    <xf numFmtId="0" fontId="12" fillId="0" borderId="34" xfId="0" applyFont="1" applyBorder="1" applyAlignment="1">
      <alignment/>
    </xf>
    <xf numFmtId="0" fontId="12" fillId="0" borderId="37" xfId="0" applyFont="1" applyBorder="1" applyAlignment="1">
      <alignment/>
    </xf>
    <xf numFmtId="0" fontId="12" fillId="0" borderId="35" xfId="0" applyFont="1" applyBorder="1" applyAlignment="1" applyProtection="1">
      <alignment/>
      <protection/>
    </xf>
    <xf numFmtId="0" fontId="12" fillId="0" borderId="30" xfId="0" applyFont="1" applyBorder="1" applyAlignment="1" applyProtection="1">
      <alignment/>
      <protection/>
    </xf>
    <xf numFmtId="0" fontId="12" fillId="0" borderId="36" xfId="0" applyFont="1" applyBorder="1" applyAlignment="1" applyProtection="1">
      <alignment/>
      <protection/>
    </xf>
    <xf numFmtId="0" fontId="12" fillId="0" borderId="42" xfId="0" applyFont="1" applyBorder="1" applyAlignment="1" applyProtection="1">
      <alignment horizontal="center"/>
      <protection/>
    </xf>
    <xf numFmtId="0" fontId="12" fillId="0" borderId="31" xfId="0" applyFont="1" applyBorder="1" applyAlignment="1" applyProtection="1">
      <alignment horizontal="center"/>
      <protection/>
    </xf>
    <xf numFmtId="0" fontId="12" fillId="0" borderId="32" xfId="0" applyFont="1" applyBorder="1" applyAlignment="1" applyProtection="1">
      <alignment horizontal="center"/>
      <protection/>
    </xf>
    <xf numFmtId="0" fontId="12" fillId="0" borderId="33" xfId="0" applyFont="1" applyBorder="1" applyAlignment="1" applyProtection="1">
      <alignment horizontal="center"/>
      <protection/>
    </xf>
    <xf numFmtId="37" fontId="12" fillId="0" borderId="42" xfId="0" applyNumberFormat="1" applyFont="1" applyBorder="1" applyAlignment="1" applyProtection="1">
      <alignment horizontal="center"/>
      <protection/>
    </xf>
    <xf numFmtId="0" fontId="12" fillId="0" borderId="41" xfId="0" applyFont="1" applyBorder="1" applyAlignment="1" applyProtection="1">
      <alignment horizontal="center"/>
      <protection/>
    </xf>
    <xf numFmtId="0" fontId="12" fillId="0" borderId="35" xfId="0" applyFont="1" applyBorder="1" applyAlignment="1" applyProtection="1">
      <alignment horizontal="centerContinuous"/>
      <protection/>
    </xf>
    <xf numFmtId="0" fontId="12" fillId="0" borderId="30" xfId="0" applyFont="1" applyBorder="1" applyAlignment="1" applyProtection="1">
      <alignment horizontal="centerContinuous"/>
      <protection/>
    </xf>
    <xf numFmtId="0" fontId="12" fillId="0" borderId="36" xfId="0" applyFont="1" applyBorder="1" applyAlignment="1" applyProtection="1">
      <alignment horizontal="centerContinuous"/>
      <protection/>
    </xf>
    <xf numFmtId="0" fontId="12" fillId="0" borderId="31" xfId="0" applyFont="1" applyBorder="1" applyAlignment="1" applyProtection="1">
      <alignment horizontal="centerContinuous"/>
      <protection/>
    </xf>
    <xf numFmtId="0" fontId="12" fillId="0" borderId="32" xfId="0" applyFont="1" applyBorder="1" applyAlignment="1" applyProtection="1">
      <alignment horizontal="centerContinuous"/>
      <protection/>
    </xf>
    <xf numFmtId="0" fontId="12" fillId="0" borderId="33" xfId="0" applyFont="1" applyBorder="1" applyAlignment="1" applyProtection="1">
      <alignment horizontal="centerContinuous"/>
      <protection/>
    </xf>
    <xf numFmtId="0" fontId="12" fillId="0" borderId="27" xfId="0" applyFont="1" applyBorder="1" applyAlignment="1" applyProtection="1">
      <alignment horizontal="center"/>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37" fontId="12" fillId="0" borderId="27" xfId="0" applyNumberFormat="1" applyFont="1" applyBorder="1" applyAlignment="1" applyProtection="1">
      <alignment/>
      <protection/>
    </xf>
    <xf numFmtId="0" fontId="12" fillId="0" borderId="39" xfId="0" applyFont="1" applyBorder="1" applyAlignment="1" applyProtection="1">
      <alignment horizontal="center"/>
      <protection/>
    </xf>
    <xf numFmtId="0" fontId="12" fillId="0" borderId="34" xfId="0" applyFont="1" applyBorder="1" applyAlignment="1" applyProtection="1">
      <alignment/>
      <protection/>
    </xf>
    <xf numFmtId="0" fontId="12" fillId="0" borderId="37" xfId="0" applyFont="1" applyBorder="1" applyAlignment="1" applyProtection="1">
      <alignment/>
      <protection/>
    </xf>
    <xf numFmtId="37" fontId="12" fillId="0" borderId="39" xfId="0" applyNumberFormat="1" applyFont="1" applyBorder="1" applyAlignment="1" applyProtection="1">
      <alignment/>
      <protection/>
    </xf>
    <xf numFmtId="37" fontId="21" fillId="0" borderId="27" xfId="0" applyNumberFormat="1" applyFont="1" applyBorder="1" applyAlignment="1" applyProtection="1">
      <alignment/>
      <protection/>
    </xf>
    <xf numFmtId="167" fontId="12" fillId="0" borderId="27" xfId="0" applyNumberFormat="1" applyFont="1" applyBorder="1" applyAlignment="1" applyProtection="1">
      <alignment/>
      <protection/>
    </xf>
    <xf numFmtId="0" fontId="13" fillId="0" borderId="0" xfId="0" applyFont="1" applyFill="1" applyAlignment="1">
      <alignment/>
    </xf>
    <xf numFmtId="179" fontId="21" fillId="0" borderId="0" xfId="15" applyNumberFormat="1" applyFont="1" applyFill="1" applyAlignment="1">
      <alignment/>
    </xf>
    <xf numFmtId="179" fontId="21" fillId="0" borderId="1" xfId="15" applyNumberFormat="1" applyFont="1" applyFill="1" applyBorder="1" applyAlignment="1">
      <alignment/>
    </xf>
    <xf numFmtId="179" fontId="12" fillId="0" borderId="52" xfId="15" applyNumberFormat="1" applyFont="1" applyFill="1" applyBorder="1" applyAlignment="1">
      <alignment/>
    </xf>
    <xf numFmtId="179" fontId="12" fillId="0" borderId="0" xfId="15" applyNumberFormat="1" applyFont="1" applyFill="1" applyAlignment="1">
      <alignment/>
    </xf>
    <xf numFmtId="0" fontId="39" fillId="0" borderId="0" xfId="0" applyFont="1" applyAlignment="1">
      <alignment/>
    </xf>
    <xf numFmtId="0" fontId="39" fillId="0" borderId="0" xfId="0" applyFont="1" applyFill="1" applyAlignment="1">
      <alignment/>
    </xf>
    <xf numFmtId="0" fontId="21" fillId="0" borderId="0" xfId="0" applyFont="1" applyFill="1" applyAlignment="1">
      <alignment/>
    </xf>
    <xf numFmtId="177" fontId="13" fillId="0" borderId="29" xfId="0" applyNumberFormat="1" applyFont="1" applyBorder="1" applyAlignment="1">
      <alignment/>
    </xf>
    <xf numFmtId="2" fontId="21" fillId="0" borderId="0" xfId="0" applyNumberFormat="1" applyFont="1" applyFill="1" applyBorder="1" applyAlignment="1">
      <alignment/>
    </xf>
    <xf numFmtId="2" fontId="21" fillId="0" borderId="0" xfId="0" applyNumberFormat="1" applyFont="1" applyFill="1" applyAlignment="1">
      <alignment/>
    </xf>
    <xf numFmtId="2" fontId="21" fillId="0" borderId="30" xfId="0" applyNumberFormat="1" applyFont="1" applyFill="1" applyBorder="1" applyAlignment="1">
      <alignment/>
    </xf>
    <xf numFmtId="0" fontId="0" fillId="0" borderId="53" xfId="0" applyFont="1" applyBorder="1" applyAlignment="1" applyProtection="1">
      <alignment horizontal="left"/>
      <protection/>
    </xf>
    <xf numFmtId="0" fontId="1" fillId="0" borderId="54" xfId="0" applyFont="1" applyBorder="1" applyAlignment="1" applyProtection="1">
      <alignment horizontal="center"/>
      <protection/>
    </xf>
    <xf numFmtId="0" fontId="1" fillId="0" borderId="55" xfId="0" applyFont="1" applyBorder="1" applyAlignment="1" applyProtection="1">
      <alignment horizontal="center"/>
      <protection/>
    </xf>
    <xf numFmtId="0" fontId="1" fillId="0" borderId="56" xfId="0" applyFont="1" applyBorder="1" applyAlignment="1" applyProtection="1">
      <alignment horizontal="center"/>
      <protection/>
    </xf>
    <xf numFmtId="0" fontId="1" fillId="0" borderId="57" xfId="0" applyFont="1" applyBorder="1" applyAlignment="1" applyProtection="1">
      <alignment horizontal="center"/>
      <protection/>
    </xf>
    <xf numFmtId="0" fontId="1" fillId="0" borderId="58" xfId="0" applyFont="1" applyBorder="1" applyAlignment="1" applyProtection="1">
      <alignment horizontal="center"/>
      <protection/>
    </xf>
    <xf numFmtId="0" fontId="1" fillId="0" borderId="59" xfId="0" applyFont="1" applyBorder="1" applyAlignment="1" applyProtection="1">
      <alignment horizontal="center"/>
      <protection/>
    </xf>
    <xf numFmtId="0" fontId="1" fillId="0" borderId="60" xfId="0" applyFont="1" applyBorder="1" applyAlignment="1" applyProtection="1">
      <alignment horizontal="center"/>
      <protection/>
    </xf>
    <xf numFmtId="0" fontId="1" fillId="0" borderId="61"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62" xfId="0" applyFont="1" applyBorder="1" applyAlignment="1" applyProtection="1">
      <alignment horizontal="center"/>
      <protection/>
    </xf>
    <xf numFmtId="0" fontId="1" fillId="0" borderId="46" xfId="0" applyFont="1" applyBorder="1" applyAlignment="1" applyProtection="1">
      <alignment horizontal="center"/>
      <protection/>
    </xf>
    <xf numFmtId="0" fontId="1" fillId="0" borderId="63"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65" xfId="0" applyFont="1" applyBorder="1" applyAlignment="1" applyProtection="1">
      <alignment horizontal="center"/>
      <protection/>
    </xf>
    <xf numFmtId="37" fontId="22" fillId="0" borderId="9" xfId="0" applyNumberFormat="1" applyFont="1" applyFill="1" applyBorder="1" applyAlignment="1" applyProtection="1">
      <alignment/>
      <protection/>
    </xf>
    <xf numFmtId="37" fontId="1" fillId="0" borderId="9" xfId="0" applyNumberFormat="1" applyFont="1" applyFill="1" applyBorder="1" applyAlignment="1" applyProtection="1">
      <alignment/>
      <protection/>
    </xf>
    <xf numFmtId="0" fontId="1" fillId="2" borderId="9" xfId="0" applyFont="1" applyFill="1" applyBorder="1" applyAlignment="1" applyProtection="1">
      <alignment/>
      <protection/>
    </xf>
    <xf numFmtId="0" fontId="1" fillId="2" borderId="66" xfId="0" applyFont="1" applyFill="1" applyBorder="1" applyAlignment="1" applyProtection="1">
      <alignment/>
      <protection/>
    </xf>
    <xf numFmtId="37" fontId="22" fillId="0" borderId="66" xfId="0" applyNumberFormat="1" applyFont="1" applyFill="1" applyBorder="1" applyAlignment="1" applyProtection="1">
      <alignment/>
      <protection/>
    </xf>
    <xf numFmtId="37" fontId="1" fillId="0" borderId="44" xfId="0" applyNumberFormat="1" applyFont="1" applyBorder="1" applyAlignment="1" applyProtection="1">
      <alignment/>
      <protection/>
    </xf>
    <xf numFmtId="37" fontId="1" fillId="0" borderId="67" xfId="0" applyNumberFormat="1" applyFont="1" applyBorder="1" applyAlignment="1" applyProtection="1">
      <alignment/>
      <protection/>
    </xf>
    <xf numFmtId="0" fontId="1" fillId="0" borderId="68" xfId="0" applyFont="1" applyBorder="1" applyAlignment="1" applyProtection="1">
      <alignment horizontal="center"/>
      <protection/>
    </xf>
    <xf numFmtId="0" fontId="1" fillId="0" borderId="35" xfId="0" applyFont="1" applyBorder="1" applyAlignment="1" applyProtection="1">
      <alignment/>
      <protection/>
    </xf>
    <xf numFmtId="0" fontId="1" fillId="0" borderId="28"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8" fillId="0" borderId="28" xfId="0" applyFont="1" applyBorder="1" applyAlignment="1" applyProtection="1">
      <alignment/>
      <protection/>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1" fillId="0" borderId="69" xfId="0" applyFont="1" applyBorder="1" applyAlignment="1" applyProtection="1">
      <alignment horizontal="center"/>
      <protection/>
    </xf>
    <xf numFmtId="0" fontId="1" fillId="0" borderId="72" xfId="0" applyFont="1" applyBorder="1" applyAlignment="1" applyProtection="1">
      <alignment horizontal="center"/>
      <protection/>
    </xf>
    <xf numFmtId="37" fontId="22" fillId="0" borderId="9" xfId="0" applyNumberFormat="1" applyFont="1" applyBorder="1" applyAlignment="1" applyProtection="1">
      <alignment horizontal="center"/>
      <protection/>
    </xf>
    <xf numFmtId="3" fontId="1" fillId="0" borderId="9" xfId="0" applyNumberFormat="1" applyFont="1" applyFill="1" applyBorder="1" applyAlignment="1" applyProtection="1">
      <alignment/>
      <protection/>
    </xf>
    <xf numFmtId="37" fontId="22" fillId="4" borderId="66" xfId="0" applyNumberFormat="1" applyFont="1" applyFill="1" applyBorder="1" applyAlignment="1" applyProtection="1">
      <alignment/>
      <protection/>
    </xf>
    <xf numFmtId="0" fontId="1" fillId="0" borderId="73" xfId="0" applyFont="1" applyBorder="1" applyAlignment="1" applyProtection="1">
      <alignment/>
      <protection/>
    </xf>
    <xf numFmtId="0" fontId="0" fillId="0" borderId="70" xfId="0" applyBorder="1" applyAlignment="1" applyProtection="1">
      <alignment/>
      <protection/>
    </xf>
    <xf numFmtId="37" fontId="22" fillId="0" borderId="3" xfId="20" applyNumberFormat="1" applyFont="1" applyFill="1" applyBorder="1" applyProtection="1">
      <alignment/>
      <protection/>
    </xf>
    <xf numFmtId="179" fontId="1" fillId="0" borderId="9" xfId="15" applyNumberFormat="1" applyFont="1" applyFill="1" applyBorder="1" applyAlignment="1" applyProtection="1">
      <alignment/>
      <protection/>
    </xf>
    <xf numFmtId="0" fontId="0" fillId="0" borderId="0" xfId="0" applyAlignment="1">
      <alignment wrapText="1"/>
    </xf>
    <xf numFmtId="0" fontId="0" fillId="0" borderId="0" xfId="0" applyAlignment="1">
      <alignment vertical="top" wrapText="1"/>
    </xf>
    <xf numFmtId="0" fontId="20" fillId="0" borderId="0" xfId="0" applyFont="1" applyBorder="1" applyAlignment="1">
      <alignment horizontal="center"/>
    </xf>
    <xf numFmtId="0" fontId="20" fillId="0" borderId="0" xfId="0" applyFont="1" applyAlignment="1" quotePrefix="1">
      <alignment horizontal="center"/>
    </xf>
    <xf numFmtId="0" fontId="0" fillId="0" borderId="0" xfId="0" applyAlignment="1">
      <alignment wrapText="1"/>
    </xf>
    <xf numFmtId="0" fontId="3" fillId="0" borderId="0" xfId="0" applyFont="1" applyAlignment="1" applyProtection="1" quotePrefix="1">
      <alignment horizontal="center"/>
      <protection locked="0"/>
    </xf>
    <xf numFmtId="0" fontId="21" fillId="0" borderId="0" xfId="0" applyFont="1" applyAlignment="1">
      <alignment wrapText="1"/>
    </xf>
    <xf numFmtId="0" fontId="40" fillId="0" borderId="31" xfId="0" applyFont="1" applyBorder="1" applyAlignment="1">
      <alignment vertical="top" wrapText="1"/>
    </xf>
    <xf numFmtId="0" fontId="8" fillId="0" borderId="42" xfId="0" applyFont="1" applyBorder="1" applyAlignment="1">
      <alignment/>
    </xf>
    <xf numFmtId="0" fontId="0" fillId="0" borderId="0" xfId="0" applyBorder="1" applyAlignment="1">
      <alignment/>
    </xf>
    <xf numFmtId="0" fontId="40" fillId="0" borderId="34" xfId="0" applyFont="1" applyBorder="1" applyAlignment="1">
      <alignment vertical="top" wrapText="1"/>
    </xf>
    <xf numFmtId="0" fontId="8" fillId="0" borderId="39" xfId="0" applyFont="1" applyBorder="1" applyAlignment="1">
      <alignment/>
    </xf>
    <xf numFmtId="0" fontId="8" fillId="5" borderId="24" xfId="0" applyFont="1" applyFill="1" applyBorder="1" applyAlignment="1">
      <alignment horizontal="left" vertical="center" wrapText="1"/>
    </xf>
    <xf numFmtId="0" fontId="0" fillId="5" borderId="26" xfId="0" applyFill="1" applyBorder="1" applyAlignment="1">
      <alignment wrapText="1"/>
    </xf>
    <xf numFmtId="0" fontId="42" fillId="0" borderId="8" xfId="0" applyFont="1" applyBorder="1" applyAlignment="1">
      <alignment vertical="top" wrapText="1"/>
    </xf>
    <xf numFmtId="0" fontId="0" fillId="0" borderId="27" xfId="0" applyBorder="1" applyAlignment="1">
      <alignment horizontal="center"/>
    </xf>
    <xf numFmtId="0" fontId="42" fillId="0" borderId="28"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vertical="top" wrapText="1"/>
    </xf>
    <xf numFmtId="0" fontId="0" fillId="0" borderId="42" xfId="0" applyBorder="1" applyAlignment="1">
      <alignment horizontal="center"/>
    </xf>
    <xf numFmtId="0" fontId="8" fillId="5" borderId="28" xfId="0" applyFont="1" applyFill="1" applyBorder="1" applyAlignment="1">
      <alignment horizontal="left" vertical="center" wrapText="1"/>
    </xf>
    <xf numFmtId="0" fontId="0" fillId="5" borderId="74" xfId="0" applyFill="1" applyBorder="1" applyAlignment="1">
      <alignment/>
    </xf>
    <xf numFmtId="0" fontId="1" fillId="0" borderId="75" xfId="0" applyFont="1" applyBorder="1" applyAlignment="1">
      <alignment horizontal="center" vertical="top" wrapText="1"/>
    </xf>
    <xf numFmtId="0" fontId="1" fillId="0" borderId="76" xfId="0" applyFont="1" applyBorder="1" applyAlignment="1">
      <alignment horizontal="center" vertical="top" wrapText="1"/>
    </xf>
    <xf numFmtId="0" fontId="20" fillId="0" borderId="0" xfId="0" applyFont="1" applyAlignment="1">
      <alignment horizontal="center"/>
    </xf>
    <xf numFmtId="0" fontId="23" fillId="0" borderId="1" xfId="0" applyFont="1" applyBorder="1" applyAlignment="1" applyProtection="1">
      <alignment horizontal="center"/>
      <protection/>
    </xf>
    <xf numFmtId="0" fontId="3" fillId="0" borderId="0" xfId="0" applyFont="1" applyFill="1" applyAlignment="1">
      <alignment horizontal="center"/>
    </xf>
    <xf numFmtId="0" fontId="3" fillId="0" borderId="0" xfId="0" applyFont="1" applyFill="1" applyBorder="1" applyAlignment="1">
      <alignment horizontal="center"/>
    </xf>
    <xf numFmtId="0" fontId="20" fillId="0" borderId="0" xfId="0" applyFont="1" applyFill="1" applyAlignment="1">
      <alignment horizontal="center"/>
    </xf>
    <xf numFmtId="0" fontId="21" fillId="0" borderId="0" xfId="0" applyFont="1" applyAlignment="1">
      <alignment vertical="center" wrapText="1"/>
    </xf>
    <xf numFmtId="0" fontId="21" fillId="0" borderId="0" xfId="0" applyFont="1" applyAlignment="1">
      <alignment vertical="top" wrapText="1"/>
    </xf>
    <xf numFmtId="0" fontId="0" fillId="5" borderId="74" xfId="0" applyFill="1" applyBorder="1" applyAlignment="1">
      <alignment horizontal="center"/>
    </xf>
    <xf numFmtId="0" fontId="1" fillId="0" borderId="8" xfId="0" applyFont="1" applyBorder="1" applyAlignment="1">
      <alignment vertical="top" wrapText="1"/>
    </xf>
    <xf numFmtId="0" fontId="0" fillId="0" borderId="37" xfId="0" applyBorder="1" applyAlignment="1">
      <alignment horizontal="center"/>
    </xf>
    <xf numFmtId="0" fontId="8" fillId="5" borderId="4" xfId="0" applyFont="1" applyFill="1" applyBorder="1" applyAlignment="1">
      <alignment horizontal="left" vertical="center" wrapText="1"/>
    </xf>
    <xf numFmtId="0" fontId="0" fillId="5" borderId="77" xfId="0" applyFill="1" applyBorder="1" applyAlignment="1">
      <alignment/>
    </xf>
    <xf numFmtId="0" fontId="1" fillId="0" borderId="78" xfId="0" applyFont="1" applyBorder="1" applyAlignment="1">
      <alignment horizontal="center" vertical="top" wrapText="1"/>
    </xf>
    <xf numFmtId="0" fontId="1" fillId="0" borderId="12"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0" fillId="5" borderId="37" xfId="0" applyFill="1" applyBorder="1" applyAlignment="1">
      <alignment/>
    </xf>
    <xf numFmtId="0" fontId="0" fillId="0" borderId="0" xfId="0" applyBorder="1" applyAlignment="1">
      <alignment vertical="top" wrapText="1"/>
    </xf>
    <xf numFmtId="0" fontId="2" fillId="0" borderId="0" xfId="0" applyFont="1" applyAlignment="1">
      <alignment vertical="top" wrapText="1"/>
    </xf>
    <xf numFmtId="0" fontId="43" fillId="0" borderId="0" xfId="0" applyFont="1" applyAlignment="1">
      <alignment vertical="top" wrapText="1"/>
    </xf>
    <xf numFmtId="0" fontId="0" fillId="0" borderId="0" xfId="0" applyAlignment="1">
      <alignment horizontal="left" wrapText="1"/>
    </xf>
    <xf numFmtId="0" fontId="43" fillId="0" borderId="0" xfId="0" applyFont="1" applyAlignment="1">
      <alignment horizontal="left" vertical="top" wrapText="1"/>
    </xf>
    <xf numFmtId="0" fontId="1" fillId="0" borderId="0" xfId="0" applyFont="1" applyAlignment="1">
      <alignment horizontal="left" vertical="top" wrapText="1"/>
    </xf>
    <xf numFmtId="0" fontId="42" fillId="0" borderId="0" xfId="0" applyFont="1" applyAlignment="1">
      <alignment horizontal="left" vertical="top" wrapText="1"/>
    </xf>
    <xf numFmtId="0" fontId="0" fillId="0" borderId="7" xfId="0" applyBorder="1" applyAlignment="1">
      <alignment/>
    </xf>
    <xf numFmtId="0" fontId="8" fillId="6" borderId="12" xfId="0" applyFont="1" applyFill="1" applyBorder="1" applyAlignment="1">
      <alignment horizontal="left" vertical="center" wrapText="1"/>
    </xf>
    <xf numFmtId="0" fontId="8" fillId="6" borderId="12" xfId="0" applyFont="1" applyFill="1" applyBorder="1" applyAlignment="1">
      <alignment horizontal="left" wrapText="1"/>
    </xf>
    <xf numFmtId="0" fontId="1" fillId="0" borderId="9" xfId="0" applyFont="1" applyBorder="1" applyAlignment="1">
      <alignment wrapText="1"/>
    </xf>
    <xf numFmtId="0" fontId="1" fillId="0" borderId="0" xfId="0" applyFont="1" applyAlignment="1">
      <alignment horizontal="center" vertical="top" wrapText="1"/>
    </xf>
    <xf numFmtId="0" fontId="0" fillId="0" borderId="27" xfId="0" applyBorder="1" applyAlignment="1">
      <alignment/>
    </xf>
    <xf numFmtId="0" fontId="0" fillId="0" borderId="27" xfId="0" applyBorder="1" applyAlignment="1">
      <alignment wrapText="1"/>
    </xf>
    <xf numFmtId="3" fontId="0" fillId="0" borderId="27" xfId="0" applyNumberFormat="1" applyBorder="1" applyAlignment="1">
      <alignment/>
    </xf>
    <xf numFmtId="0" fontId="0" fillId="0" borderId="0" xfId="0" applyFill="1" applyBorder="1" applyAlignment="1">
      <alignment/>
    </xf>
    <xf numFmtId="0" fontId="13" fillId="0" borderId="33" xfId="0" applyFont="1" applyBorder="1" applyAlignment="1" applyProtection="1">
      <alignment horizontal="center"/>
      <protection/>
    </xf>
    <xf numFmtId="0" fontId="3" fillId="0" borderId="0" xfId="0" applyFont="1" applyBorder="1" applyAlignment="1">
      <alignment horizontal="center"/>
    </xf>
    <xf numFmtId="0" fontId="12" fillId="0" borderId="1" xfId="0" applyFont="1" applyBorder="1" applyAlignment="1" applyProtection="1">
      <alignment horizontal="center"/>
      <protection/>
    </xf>
    <xf numFmtId="0" fontId="12" fillId="0" borderId="3" xfId="0" applyFont="1" applyBorder="1" applyAlignment="1" applyProtection="1">
      <alignment horizontal="center"/>
      <protection/>
    </xf>
    <xf numFmtId="0" fontId="13" fillId="0" borderId="7"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 xfId="0" applyFont="1" applyFill="1" applyBorder="1" applyAlignment="1" applyProtection="1">
      <alignment horizontal="center"/>
      <protection/>
    </xf>
    <xf numFmtId="0" fontId="12" fillId="0" borderId="7"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2" xfId="0" applyFont="1" applyBorder="1" applyAlignment="1" applyProtection="1">
      <alignment horizontal="center"/>
      <protection/>
    </xf>
    <xf numFmtId="0" fontId="13" fillId="0" borderId="31" xfId="0" applyFont="1" applyBorder="1" applyAlignment="1" applyProtection="1">
      <alignment horizontal="center"/>
      <protection/>
    </xf>
    <xf numFmtId="0" fontId="13" fillId="0" borderId="32" xfId="0" applyFont="1" applyBorder="1" applyAlignment="1" applyProtection="1">
      <alignment horizontal="center"/>
      <protection/>
    </xf>
    <xf numFmtId="0" fontId="1" fillId="0" borderId="0" xfId="19">
      <alignment/>
      <protection/>
    </xf>
    <xf numFmtId="0" fontId="45" fillId="0" borderId="0" xfId="0" applyFont="1" applyAlignment="1">
      <alignment horizontal="center" wrapText="1"/>
    </xf>
    <xf numFmtId="0" fontId="1" fillId="0" borderId="2" xfId="0" applyFont="1" applyBorder="1" applyAlignment="1" applyProtection="1">
      <alignment horizontal="center"/>
      <protection/>
    </xf>
    <xf numFmtId="0" fontId="8" fillId="0" borderId="0" xfId="0" applyFont="1" applyAlignment="1" applyProtection="1">
      <alignment horizontal="center"/>
      <protection/>
    </xf>
    <xf numFmtId="0" fontId="22" fillId="0" borderId="1" xfId="0" applyFont="1" applyBorder="1" applyAlignment="1" applyProtection="1">
      <alignment horizontal="left"/>
      <protection/>
    </xf>
    <xf numFmtId="0" fontId="3" fillId="0" borderId="56"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57" xfId="0" applyFont="1" applyBorder="1" applyAlignment="1" applyProtection="1">
      <alignment horizontal="center"/>
      <protection/>
    </xf>
    <xf numFmtId="0" fontId="13" fillId="0" borderId="69" xfId="0" applyFont="1" applyBorder="1" applyAlignment="1" applyProtection="1">
      <alignment horizontal="center"/>
      <protection/>
    </xf>
    <xf numFmtId="0" fontId="13" fillId="0" borderId="70" xfId="0" applyFont="1" applyBorder="1" applyAlignment="1" applyProtection="1">
      <alignment horizontal="center"/>
      <protection/>
    </xf>
    <xf numFmtId="0" fontId="13" fillId="0" borderId="71" xfId="0" applyFont="1" applyBorder="1" applyAlignment="1" applyProtection="1">
      <alignment horizontal="center"/>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1" fillId="0" borderId="0" xfId="0" applyFont="1" applyAlignment="1" applyProtection="1">
      <alignment horizontal="center"/>
      <protection/>
    </xf>
    <xf numFmtId="0" fontId="1" fillId="0" borderId="8"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3" xfId="0" applyFont="1" applyBorder="1" applyAlignment="1" applyProtection="1">
      <alignment horizontal="center"/>
      <protection/>
    </xf>
    <xf numFmtId="0" fontId="3" fillId="0" borderId="0" xfId="0" applyFont="1" applyFill="1" applyAlignment="1" applyProtection="1">
      <alignment horizontal="center"/>
      <protection/>
    </xf>
    <xf numFmtId="0" fontId="12" fillId="0" borderId="8" xfId="0" applyFont="1" applyBorder="1" applyAlignment="1" applyProtection="1">
      <alignment horizontal="center"/>
      <protection/>
    </xf>
    <xf numFmtId="0" fontId="3" fillId="0" borderId="0" xfId="0" applyFont="1" applyAlignment="1">
      <alignment horizontal="center"/>
    </xf>
    <xf numFmtId="0" fontId="13" fillId="0" borderId="0" xfId="0" applyFont="1" applyAlignment="1" applyProtection="1">
      <alignment horizontal="center"/>
      <protection/>
    </xf>
    <xf numFmtId="0" fontId="12" fillId="0" borderId="0" xfId="0" applyFont="1" applyAlignment="1" applyProtection="1">
      <alignment horizontal="center"/>
      <protection/>
    </xf>
    <xf numFmtId="0" fontId="14" fillId="0" borderId="0" xfId="0" applyFont="1" applyAlignment="1" applyProtection="1">
      <alignment horizontal="center"/>
      <protection/>
    </xf>
    <xf numFmtId="0" fontId="23" fillId="0" borderId="0" xfId="0" applyFont="1" applyAlignment="1" applyProtection="1">
      <alignment horizontal="center"/>
      <protection/>
    </xf>
    <xf numFmtId="0" fontId="3" fillId="0" borderId="0" xfId="0" applyFont="1" applyAlignment="1" applyProtection="1" quotePrefix="1">
      <alignment horizontal="center"/>
      <protection/>
    </xf>
    <xf numFmtId="0" fontId="20" fillId="0" borderId="7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Alignment="1" applyProtection="1">
      <alignment horizontal="center"/>
      <protection/>
    </xf>
    <xf numFmtId="0" fontId="20" fillId="0" borderId="0" xfId="0" applyFont="1" applyAlignment="1" applyProtection="1">
      <alignment horizontal="center"/>
      <protection/>
    </xf>
    <xf numFmtId="0" fontId="3" fillId="0" borderId="0" xfId="0" applyFont="1" applyAlignment="1" quotePrefix="1">
      <alignment horizontal="center"/>
    </xf>
    <xf numFmtId="0" fontId="22" fillId="0" borderId="4" xfId="0" applyFont="1" applyBorder="1" applyAlignment="1" applyProtection="1">
      <alignment horizontal="center"/>
      <protection/>
    </xf>
    <xf numFmtId="0" fontId="22" fillId="0" borderId="6" xfId="0" applyFont="1" applyBorder="1" applyAlignment="1" applyProtection="1">
      <alignment horizontal="center"/>
      <protection/>
    </xf>
    <xf numFmtId="0" fontId="22" fillId="0" borderId="5" xfId="0" applyFont="1" applyBorder="1" applyAlignment="1" applyProtection="1">
      <alignment horizontal="center"/>
      <protection/>
    </xf>
    <xf numFmtId="0" fontId="22" fillId="0" borderId="8" xfId="0" applyFont="1" applyBorder="1" applyAlignment="1" applyProtection="1">
      <alignment horizontal="center"/>
      <protection/>
    </xf>
    <xf numFmtId="0" fontId="22" fillId="0" borderId="1" xfId="0" applyFont="1" applyBorder="1" applyAlignment="1" applyProtection="1">
      <alignment horizontal="center"/>
      <protection/>
    </xf>
    <xf numFmtId="0" fontId="22" fillId="0" borderId="3" xfId="0" applyFont="1" applyBorder="1" applyAlignment="1" applyProtection="1">
      <alignment horizontal="center"/>
      <protection/>
    </xf>
    <xf numFmtId="0" fontId="22" fillId="0" borderId="8" xfId="0" applyFont="1" applyFill="1" applyBorder="1" applyAlignment="1" applyProtection="1">
      <alignment horizontal="center"/>
      <protection/>
    </xf>
    <xf numFmtId="0" fontId="22" fillId="0" borderId="3" xfId="0" applyFont="1" applyFill="1" applyBorder="1" applyAlignment="1" applyProtection="1">
      <alignment horizontal="center"/>
      <protection/>
    </xf>
    <xf numFmtId="0" fontId="22" fillId="0" borderId="7" xfId="0" applyFont="1" applyBorder="1" applyAlignment="1" applyProtection="1">
      <alignment horizontal="center"/>
      <protection/>
    </xf>
    <xf numFmtId="0" fontId="22" fillId="0" borderId="0" xfId="0" applyFont="1" applyBorder="1" applyAlignment="1" applyProtection="1">
      <alignment horizontal="center"/>
      <protection/>
    </xf>
    <xf numFmtId="0" fontId="22" fillId="0" borderId="2" xfId="0" applyFont="1" applyBorder="1" applyAlignment="1" applyProtection="1">
      <alignment horizontal="center"/>
      <protection/>
    </xf>
    <xf numFmtId="0" fontId="22" fillId="0" borderId="7" xfId="0" applyFont="1" applyFill="1" applyBorder="1" applyAlignment="1" applyProtection="1">
      <alignment horizontal="center"/>
      <protection/>
    </xf>
    <xf numFmtId="0" fontId="22" fillId="0" borderId="2" xfId="0" applyFont="1" applyFill="1" applyBorder="1" applyAlignment="1" applyProtection="1">
      <alignment horizontal="center"/>
      <protection/>
    </xf>
    <xf numFmtId="0" fontId="1" fillId="0" borderId="0" xfId="0" applyFont="1" applyAlignment="1">
      <alignment horizontal="center"/>
    </xf>
    <xf numFmtId="0" fontId="22" fillId="0" borderId="0" xfId="0" applyFont="1" applyAlignment="1">
      <alignment horizontal="center"/>
    </xf>
    <xf numFmtId="0" fontId="8" fillId="0" borderId="1" xfId="0" applyFont="1" applyBorder="1" applyAlignment="1">
      <alignment horizontal="center"/>
    </xf>
    <xf numFmtId="0" fontId="22" fillId="0" borderId="0" xfId="0" applyFont="1" applyAlignment="1" applyProtection="1">
      <alignment horizontal="center"/>
      <protection/>
    </xf>
    <xf numFmtId="0" fontId="3" fillId="0" borderId="6" xfId="0" applyFont="1" applyBorder="1" applyAlignment="1" applyProtection="1">
      <alignment horizontal="center"/>
      <protection/>
    </xf>
    <xf numFmtId="0" fontId="3" fillId="0" borderId="0" xfId="0" applyFont="1" applyBorder="1" applyAlignment="1" applyProtection="1" quotePrefix="1">
      <alignment horizontal="center"/>
      <protection/>
    </xf>
    <xf numFmtId="0" fontId="1" fillId="0" borderId="7" xfId="0" applyFont="1" applyBorder="1" applyAlignment="1" applyProtection="1">
      <alignment horizontal="center"/>
      <protection/>
    </xf>
    <xf numFmtId="0" fontId="1" fillId="0" borderId="0" xfId="0" applyFont="1" applyBorder="1" applyAlignment="1" applyProtection="1">
      <alignment horizontal="center"/>
      <protection/>
    </xf>
    <xf numFmtId="0" fontId="12" fillId="0" borderId="0" xfId="0" applyFont="1" applyAlignment="1">
      <alignment wrapText="1"/>
    </xf>
    <xf numFmtId="0" fontId="12" fillId="0" borderId="0" xfId="0" applyFont="1" applyAlignment="1">
      <alignment vertical="top" wrapText="1"/>
    </xf>
    <xf numFmtId="0" fontId="23" fillId="0" borderId="0" xfId="0" applyFont="1" applyAlignment="1" quotePrefix="1">
      <alignment horizontal="center"/>
    </xf>
    <xf numFmtId="0" fontId="22" fillId="0" borderId="30" xfId="0" applyFont="1" applyBorder="1" applyAlignment="1">
      <alignment horizontal="center"/>
    </xf>
    <xf numFmtId="0" fontId="6" fillId="0" borderId="32" xfId="0" applyFont="1" applyBorder="1" applyAlignment="1">
      <alignment horizontal="center" vertical="top"/>
    </xf>
    <xf numFmtId="0" fontId="8" fillId="0" borderId="0" xfId="0" applyFont="1" applyAlignment="1">
      <alignment horizontal="center"/>
    </xf>
    <xf numFmtId="0" fontId="1" fillId="0" borderId="0" xfId="0" applyFont="1" applyAlignment="1">
      <alignment horizontal="justify" vertical="justify" wrapText="1"/>
    </xf>
    <xf numFmtId="16" fontId="22" fillId="0" borderId="30" xfId="0" applyNumberFormat="1" applyFont="1" applyBorder="1" applyAlignment="1" quotePrefix="1">
      <alignment horizontal="center"/>
    </xf>
    <xf numFmtId="0" fontId="2" fillId="0" borderId="0" xfId="0" applyFont="1" applyAlignment="1">
      <alignment horizontal="center"/>
    </xf>
    <xf numFmtId="0" fontId="40" fillId="0" borderId="0" xfId="0"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78" xfId="0" applyFont="1" applyBorder="1" applyAlignment="1">
      <alignment horizontal="center" vertical="top" wrapText="1"/>
    </xf>
    <xf numFmtId="0" fontId="1" fillId="0" borderId="76" xfId="0" applyFont="1" applyBorder="1" applyAlignment="1">
      <alignment horizontal="center" vertical="top" wrapText="1"/>
    </xf>
    <xf numFmtId="0" fontId="0" fillId="0" borderId="6" xfId="0" applyBorder="1" applyAlignment="1">
      <alignment vertical="top" wrapText="1"/>
    </xf>
    <xf numFmtId="0" fontId="2" fillId="0" borderId="0" xfId="0" applyFont="1" applyAlignment="1">
      <alignment vertical="top" wrapText="1"/>
    </xf>
    <xf numFmtId="0" fontId="43" fillId="0" borderId="0" xfId="0" applyFont="1" applyAlignment="1">
      <alignment vertical="top" wrapText="1"/>
    </xf>
    <xf numFmtId="0" fontId="8" fillId="0" borderId="0" xfId="0" applyFont="1" applyAlignment="1">
      <alignment horizontal="left" vertical="top" wrapText="1"/>
    </xf>
    <xf numFmtId="0" fontId="0" fillId="0" borderId="0" xfId="0" applyAlignment="1">
      <alignment horizontal="left" wrapText="1"/>
    </xf>
    <xf numFmtId="0" fontId="43" fillId="0" borderId="0" xfId="0" applyFont="1" applyAlignment="1">
      <alignment horizontal="left" vertical="top" wrapText="1"/>
    </xf>
    <xf numFmtId="0" fontId="1" fillId="0" borderId="0" xfId="0" applyFont="1" applyAlignment="1">
      <alignment horizontal="left" vertical="top" wrapText="1"/>
    </xf>
    <xf numFmtId="0" fontId="42" fillId="0" borderId="0" xfId="0" applyFont="1" applyAlignment="1">
      <alignment horizontal="left" vertical="top" wrapText="1"/>
    </xf>
    <xf numFmtId="0" fontId="1" fillId="0" borderId="0" xfId="0" applyFont="1" applyAlignment="1">
      <alignment horizontal="center" vertical="top" wrapText="1"/>
    </xf>
    <xf numFmtId="0" fontId="40" fillId="0" borderId="0" xfId="0" applyFont="1" applyAlignment="1">
      <alignment horizontal="left" vertical="top" wrapText="1"/>
    </xf>
    <xf numFmtId="0" fontId="3" fillId="0" borderId="25" xfId="0" applyFont="1" applyBorder="1" applyAlignment="1">
      <alignment vertical="top" wrapText="1"/>
    </xf>
    <xf numFmtId="0" fontId="0" fillId="0" borderId="25" xfId="0" applyBorder="1" applyAlignment="1">
      <alignment vertical="top" wrapText="1"/>
    </xf>
    <xf numFmtId="0" fontId="0" fillId="0" borderId="0" xfId="0" applyAlignment="1">
      <alignment horizontal="left" vertical="top"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Normal_Book1" xfId="19"/>
    <cellStyle name="Normal_KAWC-98"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132</xdr:row>
      <xdr:rowOff>0</xdr:rowOff>
    </xdr:from>
    <xdr:to>
      <xdr:col>0</xdr:col>
      <xdr:colOff>19050</xdr:colOff>
      <xdr:row>132</xdr:row>
      <xdr:rowOff>9525</xdr:rowOff>
    </xdr:to>
    <xdr:pic>
      <xdr:nvPicPr>
        <xdr:cNvPr id="1" name="Picture 1"/>
        <xdr:cNvPicPr preferRelativeResize="1">
          <a:picLocks noChangeAspect="1"/>
        </xdr:cNvPicPr>
      </xdr:nvPicPr>
      <xdr:blipFill>
        <a:blip r:embed="rId1"/>
        <a:stretch>
          <a:fillRect/>
        </a:stretch>
      </xdr:blipFill>
      <xdr:spPr>
        <a:xfrm>
          <a:off x="0" y="28413075"/>
          <a:ext cx="19050" cy="9525"/>
        </a:xfrm>
        <a:prstGeom prst="rect">
          <a:avLst/>
        </a:prstGeom>
        <a:noFill/>
        <a:ln w="9525" cmpd="sng">
          <a:noFill/>
        </a:ln>
      </xdr:spPr>
    </xdr:pic>
    <xdr:clientData/>
  </xdr:twoCellAnchor>
  <xdr:twoCellAnchor editAs="oneCell">
    <xdr:from>
      <xdr:col>0</xdr:col>
      <xdr:colOff>0</xdr:colOff>
      <xdr:row>132</xdr:row>
      <xdr:rowOff>0</xdr:rowOff>
    </xdr:from>
    <xdr:to>
      <xdr:col>0</xdr:col>
      <xdr:colOff>47625</xdr:colOff>
      <xdr:row>132</xdr:row>
      <xdr:rowOff>47625</xdr:rowOff>
    </xdr:to>
    <xdr:pic>
      <xdr:nvPicPr>
        <xdr:cNvPr id="2" name="Picture 2"/>
        <xdr:cNvPicPr preferRelativeResize="1">
          <a:picLocks noChangeAspect="1"/>
        </xdr:cNvPicPr>
      </xdr:nvPicPr>
      <xdr:blipFill>
        <a:blip r:embed="rId1"/>
        <a:stretch>
          <a:fillRect/>
        </a:stretch>
      </xdr:blipFill>
      <xdr:spPr>
        <a:xfrm>
          <a:off x="0" y="28413075"/>
          <a:ext cx="47625" cy="4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antonb\LOCALS~1\Temp\C.Notes.Data\~4064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Check List"/>
      <sheetName val="B"/>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3a"/>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0A"/>
      <sheetName val="Page 31"/>
      <sheetName val="Page 32"/>
      <sheetName val="Page 33"/>
      <sheetName val="Page 34"/>
      <sheetName val="Page 35"/>
      <sheetName val="New Page 35 (2)"/>
      <sheetName val="Page 36"/>
      <sheetName val="Page 37"/>
      <sheetName val="Pages 38-39"/>
      <sheetName val="Pages 40-41"/>
      <sheetName val="Page 42"/>
      <sheetName val="Pages 43-48 "/>
      <sheetName val="Pages 49-53 "/>
      <sheetName val="Pages 54-55 "/>
      <sheetName val="Oath"/>
    </sheetNames>
    <sheetDataSet>
      <sheetData sheetId="37">
        <row r="21">
          <cell r="D21">
            <v>92586</v>
          </cell>
          <cell r="E21">
            <v>15787030</v>
          </cell>
          <cell r="G21">
            <v>13457925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H35"/>
  <sheetViews>
    <sheetView defaultGridColor="0" zoomScale="75" zoomScaleNormal="75" colorId="22" workbookViewId="0" topLeftCell="A1">
      <selection activeCell="A34" sqref="A34"/>
    </sheetView>
  </sheetViews>
  <sheetFormatPr defaultColWidth="9.77734375" defaultRowHeight="15"/>
  <cols>
    <col min="1" max="1" width="8.21484375" style="0" customWidth="1"/>
    <col min="2" max="2" width="8.4453125" style="0" customWidth="1"/>
    <col min="7" max="7" width="8.77734375" style="0" customWidth="1"/>
    <col min="9" max="9" width="1.99609375" style="0" customWidth="1"/>
  </cols>
  <sheetData>
    <row r="1" spans="1:8" ht="18.75" thickTop="1">
      <c r="A1" s="57"/>
      <c r="B1" s="58"/>
      <c r="C1" s="58"/>
      <c r="D1" s="58"/>
      <c r="E1" s="58"/>
      <c r="F1" s="58"/>
      <c r="G1" s="58"/>
      <c r="H1" s="59" t="s">
        <v>1714</v>
      </c>
    </row>
    <row r="2" spans="1:8" ht="15">
      <c r="A2" s="60"/>
      <c r="B2" s="61"/>
      <c r="C2" s="61"/>
      <c r="D2" s="61"/>
      <c r="E2" s="61"/>
      <c r="F2" s="61"/>
      <c r="G2" s="61"/>
      <c r="H2" s="62"/>
    </row>
    <row r="3" spans="1:8" ht="18">
      <c r="A3" s="63" t="s">
        <v>1715</v>
      </c>
      <c r="B3" s="64"/>
      <c r="C3" s="64"/>
      <c r="D3" s="64"/>
      <c r="E3" s="64"/>
      <c r="F3" s="64"/>
      <c r="G3" s="64"/>
      <c r="H3" s="65"/>
    </row>
    <row r="4" spans="1:8" ht="18">
      <c r="A4" s="63"/>
      <c r="B4" s="64"/>
      <c r="C4" s="64"/>
      <c r="D4" s="64"/>
      <c r="E4" s="64"/>
      <c r="F4" s="64"/>
      <c r="G4" s="64"/>
      <c r="H4" s="65"/>
    </row>
    <row r="5" spans="1:8" ht="15.75">
      <c r="A5" s="66"/>
      <c r="B5" s="64"/>
      <c r="C5" s="64"/>
      <c r="D5" s="64"/>
      <c r="E5" s="64"/>
      <c r="F5" s="64"/>
      <c r="G5" s="64"/>
      <c r="H5" s="65"/>
    </row>
    <row r="6" spans="1:8" ht="30">
      <c r="A6" s="67" t="s">
        <v>1716</v>
      </c>
      <c r="B6" s="64"/>
      <c r="C6" s="64"/>
      <c r="D6" s="64"/>
      <c r="E6" s="64"/>
      <c r="F6" s="64"/>
      <c r="G6" s="64"/>
      <c r="H6" s="65"/>
    </row>
    <row r="7" spans="1:8" ht="15.75">
      <c r="A7" s="66"/>
      <c r="B7" s="64"/>
      <c r="C7" s="64"/>
      <c r="D7" s="64"/>
      <c r="E7" s="64"/>
      <c r="F7" s="64"/>
      <c r="G7" s="64"/>
      <c r="H7" s="65"/>
    </row>
    <row r="8" spans="1:8" ht="15.75">
      <c r="A8" s="66" t="s">
        <v>1717</v>
      </c>
      <c r="B8" s="64"/>
      <c r="C8" s="64"/>
      <c r="D8" s="64"/>
      <c r="E8" s="64"/>
      <c r="F8" s="64"/>
      <c r="G8" s="64"/>
      <c r="H8" s="65"/>
    </row>
    <row r="9" spans="1:8" ht="15.75">
      <c r="A9" s="66"/>
      <c r="B9" s="64"/>
      <c r="C9" s="64"/>
      <c r="D9" s="64"/>
      <c r="E9" s="64"/>
      <c r="F9" s="64"/>
      <c r="G9" s="64"/>
      <c r="H9" s="65"/>
    </row>
    <row r="10" spans="1:8" ht="15.75">
      <c r="A10" s="66"/>
      <c r="B10" s="64"/>
      <c r="C10" s="64"/>
      <c r="D10" s="64"/>
      <c r="E10" s="64"/>
      <c r="F10" s="64"/>
      <c r="G10" s="64"/>
      <c r="H10" s="65"/>
    </row>
    <row r="11" spans="1:8" ht="18">
      <c r="A11" s="204" t="s">
        <v>1718</v>
      </c>
      <c r="B11" s="64"/>
      <c r="C11" s="64"/>
      <c r="D11" s="64"/>
      <c r="E11" s="64"/>
      <c r="F11" s="64"/>
      <c r="G11" s="64"/>
      <c r="H11" s="65"/>
    </row>
    <row r="12" spans="1:8" ht="15.75">
      <c r="A12" s="66"/>
      <c r="B12" s="64"/>
      <c r="C12" s="64"/>
      <c r="D12" s="64"/>
      <c r="E12" s="64"/>
      <c r="F12" s="64"/>
      <c r="G12" s="64"/>
      <c r="H12" s="65"/>
    </row>
    <row r="13" spans="1:8" ht="18">
      <c r="A13" s="63" t="s">
        <v>1384</v>
      </c>
      <c r="B13" s="64"/>
      <c r="C13" s="64"/>
      <c r="D13" s="64"/>
      <c r="E13" s="64"/>
      <c r="F13" s="64"/>
      <c r="G13" s="64"/>
      <c r="H13" s="65"/>
    </row>
    <row r="14" spans="1:8" ht="15.75">
      <c r="A14" s="66"/>
      <c r="B14" s="64"/>
      <c r="C14" s="64"/>
      <c r="D14" s="64"/>
      <c r="E14" s="64"/>
      <c r="F14" s="64"/>
      <c r="G14" s="64"/>
      <c r="H14" s="65"/>
    </row>
    <row r="15" spans="1:8" ht="15.75">
      <c r="A15" s="66"/>
      <c r="B15" s="64"/>
      <c r="C15" s="64"/>
      <c r="D15" s="64"/>
      <c r="E15" s="64"/>
      <c r="F15" s="64"/>
      <c r="G15" s="64"/>
      <c r="H15" s="65"/>
    </row>
    <row r="16" spans="1:8" ht="18">
      <c r="A16" s="63" t="s">
        <v>1719</v>
      </c>
      <c r="B16" s="64"/>
      <c r="C16" s="64"/>
      <c r="D16" s="64"/>
      <c r="E16" s="64"/>
      <c r="F16" s="64"/>
      <c r="G16" s="64"/>
      <c r="H16" s="65"/>
    </row>
    <row r="17" spans="1:8" ht="18">
      <c r="A17" s="63"/>
      <c r="B17" s="64"/>
      <c r="C17" s="64"/>
      <c r="D17" s="64"/>
      <c r="E17" s="64"/>
      <c r="F17" s="64"/>
      <c r="G17" s="64"/>
      <c r="H17" s="65"/>
    </row>
    <row r="18" spans="1:8" ht="15.75">
      <c r="A18" s="66"/>
      <c r="B18" s="64"/>
      <c r="C18" s="64"/>
      <c r="D18" s="64"/>
      <c r="E18" s="64"/>
      <c r="F18" s="64"/>
      <c r="G18" s="64"/>
      <c r="H18" s="65"/>
    </row>
    <row r="19" spans="1:8" ht="35.25">
      <c r="A19" s="68" t="s">
        <v>1720</v>
      </c>
      <c r="B19" s="64"/>
      <c r="C19" s="64"/>
      <c r="D19" s="64"/>
      <c r="E19" s="64"/>
      <c r="F19" s="64"/>
      <c r="G19" s="64"/>
      <c r="H19" s="65"/>
    </row>
    <row r="20" spans="1:8" ht="35.25">
      <c r="A20" s="68"/>
      <c r="B20" s="64"/>
      <c r="C20" s="64"/>
      <c r="D20" s="64"/>
      <c r="E20" s="64"/>
      <c r="F20" s="64"/>
      <c r="G20" s="64"/>
      <c r="H20" s="65"/>
    </row>
    <row r="21" spans="1:8" ht="15.75">
      <c r="A21" s="66"/>
      <c r="B21" s="64"/>
      <c r="C21" s="64"/>
      <c r="D21" s="64"/>
      <c r="E21" s="64"/>
      <c r="F21" s="64"/>
      <c r="G21" s="64"/>
      <c r="H21" s="65"/>
    </row>
    <row r="22" spans="1:8" ht="18">
      <c r="A22" s="63" t="s">
        <v>1721</v>
      </c>
      <c r="B22" s="64"/>
      <c r="C22" s="64"/>
      <c r="D22" s="64"/>
      <c r="E22" s="64"/>
      <c r="F22" s="64"/>
      <c r="G22" s="64"/>
      <c r="H22" s="65"/>
    </row>
    <row r="23" spans="1:8" ht="18">
      <c r="A23" s="63"/>
      <c r="B23" s="64"/>
      <c r="C23" s="64"/>
      <c r="D23" s="64"/>
      <c r="E23" s="64"/>
      <c r="F23" s="64"/>
      <c r="G23" s="64"/>
      <c r="H23" s="65"/>
    </row>
    <row r="24" spans="1:8" ht="15.75">
      <c r="A24" s="66"/>
      <c r="B24" s="64"/>
      <c r="C24" s="64"/>
      <c r="D24" s="64"/>
      <c r="E24" s="64"/>
      <c r="F24" s="64"/>
      <c r="G24" s="64"/>
      <c r="H24" s="65"/>
    </row>
    <row r="25" spans="1:8" s="56" customFormat="1" ht="27.75">
      <c r="A25" s="69" t="s">
        <v>1722</v>
      </c>
      <c r="B25" s="70"/>
      <c r="C25" s="70"/>
      <c r="D25" s="70"/>
      <c r="E25" s="70"/>
      <c r="F25" s="70"/>
      <c r="G25" s="70"/>
      <c r="H25" s="71"/>
    </row>
    <row r="26" spans="1:8" ht="15.75">
      <c r="A26" s="66"/>
      <c r="B26" s="64"/>
      <c r="C26" s="64"/>
      <c r="D26" s="64"/>
      <c r="E26" s="64"/>
      <c r="F26" s="64"/>
      <c r="G26" s="64"/>
      <c r="H26" s="65"/>
    </row>
    <row r="27" spans="1:8" ht="15.75">
      <c r="A27" s="66"/>
      <c r="B27" s="64"/>
      <c r="C27" s="64"/>
      <c r="D27" s="64"/>
      <c r="E27" s="64"/>
      <c r="F27" s="64"/>
      <c r="G27" s="64"/>
      <c r="H27" s="65"/>
    </row>
    <row r="28" spans="1:8" ht="15.75">
      <c r="A28" s="66"/>
      <c r="B28" s="64"/>
      <c r="C28" s="64"/>
      <c r="D28" s="64"/>
      <c r="E28" s="64"/>
      <c r="F28" s="64"/>
      <c r="G28" s="64"/>
      <c r="H28" s="65"/>
    </row>
    <row r="29" spans="1:8" s="55" customFormat="1" ht="15.75">
      <c r="A29" s="66" t="s">
        <v>319</v>
      </c>
      <c r="B29" s="64"/>
      <c r="C29" s="64"/>
      <c r="D29" s="64"/>
      <c r="E29" s="64"/>
      <c r="F29" s="64"/>
      <c r="G29" s="64"/>
      <c r="H29" s="65"/>
    </row>
    <row r="30" spans="1:8" s="55" customFormat="1" ht="15.75">
      <c r="A30" s="66" t="s">
        <v>1723</v>
      </c>
      <c r="B30" s="64"/>
      <c r="C30" s="64"/>
      <c r="D30" s="64"/>
      <c r="E30" s="64"/>
      <c r="F30" s="64"/>
      <c r="G30" s="64"/>
      <c r="H30" s="65"/>
    </row>
    <row r="31" spans="1:8" s="55" customFormat="1" ht="15.75">
      <c r="A31" s="66" t="s">
        <v>1724</v>
      </c>
      <c r="B31" s="64"/>
      <c r="C31" s="64"/>
      <c r="D31" s="64"/>
      <c r="E31" s="64"/>
      <c r="F31" s="64"/>
      <c r="G31" s="64"/>
      <c r="H31" s="65"/>
    </row>
    <row r="32" spans="1:8" ht="23.25">
      <c r="A32" s="72"/>
      <c r="B32" s="64"/>
      <c r="C32" s="64"/>
      <c r="D32" s="64"/>
      <c r="E32" s="64"/>
      <c r="F32" s="64"/>
      <c r="G32" s="64"/>
      <c r="H32" s="65"/>
    </row>
    <row r="33" spans="1:8" ht="23.25">
      <c r="A33" s="72"/>
      <c r="B33" s="64"/>
      <c r="C33" s="64"/>
      <c r="D33" s="64"/>
      <c r="E33" s="64"/>
      <c r="F33" s="64"/>
      <c r="G33" s="64"/>
      <c r="H33" s="65"/>
    </row>
    <row r="34" spans="1:8" ht="23.25">
      <c r="A34" s="203" t="s">
        <v>985</v>
      </c>
      <c r="B34" s="64"/>
      <c r="C34" s="64"/>
      <c r="D34" s="64"/>
      <c r="E34" s="64"/>
      <c r="F34" s="64"/>
      <c r="G34" s="64"/>
      <c r="H34" s="65"/>
    </row>
    <row r="35" spans="1:8" ht="15.75" thickBot="1">
      <c r="A35" s="73"/>
      <c r="B35" s="74"/>
      <c r="C35" s="74"/>
      <c r="D35" s="74"/>
      <c r="E35" s="74"/>
      <c r="F35" s="74"/>
      <c r="G35" s="74"/>
      <c r="H35" s="75"/>
    </row>
    <row r="36" ht="15.75" thickTop="1"/>
  </sheetData>
  <printOptions horizontalCentered="1"/>
  <pageMargins left="0.75" right="0.75" top="0.75" bottom="0.5" header="0.7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I54"/>
  <sheetViews>
    <sheetView defaultGridColor="0" colorId="22" workbookViewId="0" topLeftCell="E45">
      <selection activeCell="H36" sqref="H36"/>
    </sheetView>
  </sheetViews>
  <sheetFormatPr defaultColWidth="9.77734375" defaultRowHeight="15"/>
  <cols>
    <col min="1" max="1" width="6.88671875" style="82" customWidth="1"/>
    <col min="2" max="5" width="9.6640625" style="82" customWidth="1"/>
    <col min="6" max="6" width="5.99609375" style="153" customWidth="1"/>
    <col min="7" max="8" width="10.21484375" style="82" bestFit="1" customWidth="1"/>
    <col min="9" max="16384" width="9.6640625" style="82" customWidth="1"/>
  </cols>
  <sheetData>
    <row r="1" spans="1:8" ht="12.75">
      <c r="A1" s="46" t="s">
        <v>886</v>
      </c>
      <c r="B1" s="36"/>
      <c r="C1" s="36"/>
      <c r="D1" s="36"/>
      <c r="E1" s="36"/>
      <c r="F1" s="46"/>
      <c r="G1" s="36"/>
      <c r="H1" s="36"/>
    </row>
    <row r="3" spans="1:8" ht="12.75">
      <c r="A3" s="47" t="s">
        <v>887</v>
      </c>
      <c r="B3" s="97"/>
      <c r="C3" s="97"/>
      <c r="D3" s="97"/>
      <c r="E3" s="96"/>
      <c r="F3" s="22" t="s">
        <v>888</v>
      </c>
      <c r="G3" s="22" t="s">
        <v>889</v>
      </c>
      <c r="H3" s="22" t="s">
        <v>890</v>
      </c>
    </row>
    <row r="4" spans="1:8" ht="12.75">
      <c r="A4" s="48" t="s">
        <v>891</v>
      </c>
      <c r="B4" s="101" t="s">
        <v>892</v>
      </c>
      <c r="C4" s="101"/>
      <c r="D4" s="101"/>
      <c r="E4" s="37"/>
      <c r="F4" s="23" t="s">
        <v>893</v>
      </c>
      <c r="G4" s="23" t="s">
        <v>894</v>
      </c>
      <c r="H4" s="23" t="s">
        <v>894</v>
      </c>
    </row>
    <row r="5" spans="1:8" ht="12.75">
      <c r="A5" s="49" t="s">
        <v>895</v>
      </c>
      <c r="B5" s="39" t="s">
        <v>896</v>
      </c>
      <c r="C5" s="39"/>
      <c r="D5" s="39"/>
      <c r="E5" s="40"/>
      <c r="F5" s="24" t="s">
        <v>897</v>
      </c>
      <c r="G5" s="24" t="s">
        <v>898</v>
      </c>
      <c r="H5" s="24" t="s">
        <v>899</v>
      </c>
    </row>
    <row r="6" spans="1:8" ht="12.75">
      <c r="A6" s="48"/>
      <c r="B6" s="101" t="s">
        <v>900</v>
      </c>
      <c r="C6" s="101"/>
      <c r="D6" s="101"/>
      <c r="E6" s="37"/>
      <c r="F6" s="229"/>
      <c r="G6" s="14"/>
      <c r="H6" s="14"/>
    </row>
    <row r="7" spans="1:8" ht="12.75">
      <c r="A7" s="48"/>
      <c r="B7" s="102"/>
      <c r="C7" s="102"/>
      <c r="D7" s="102"/>
      <c r="E7" s="20"/>
      <c r="F7" s="229"/>
      <c r="G7" s="14"/>
      <c r="H7" s="14"/>
    </row>
    <row r="8" spans="1:9" ht="12.75">
      <c r="A8" s="48" t="s">
        <v>901</v>
      </c>
      <c r="B8" s="102" t="s">
        <v>902</v>
      </c>
      <c r="C8" s="102"/>
      <c r="D8" s="102"/>
      <c r="E8" s="20"/>
      <c r="F8" s="229">
        <v>13</v>
      </c>
      <c r="G8" s="199">
        <f>240618587.92+8954132.26</f>
        <v>249572720.17999998</v>
      </c>
      <c r="H8" s="199">
        <f>253519204.67+7208291.31</f>
        <v>260727495.98</v>
      </c>
      <c r="I8" s="356"/>
    </row>
    <row r="9" spans="1:8" ht="12.75">
      <c r="A9" s="48" t="s">
        <v>903</v>
      </c>
      <c r="B9" s="102" t="s">
        <v>904</v>
      </c>
      <c r="C9" s="102"/>
      <c r="D9" s="102"/>
      <c r="E9" s="20"/>
      <c r="F9" s="229" t="s">
        <v>905</v>
      </c>
      <c r="G9" s="199">
        <v>-48780792.36</v>
      </c>
      <c r="H9" s="199">
        <v>-54242813.78</v>
      </c>
    </row>
    <row r="10" spans="1:8" ht="12.75">
      <c r="A10" s="48"/>
      <c r="B10" s="102" t="s">
        <v>906</v>
      </c>
      <c r="C10" s="102"/>
      <c r="D10" s="102"/>
      <c r="E10" s="20"/>
      <c r="F10" s="229"/>
      <c r="G10" s="15">
        <f>SUM(G8:G9)</f>
        <v>200791927.82</v>
      </c>
      <c r="H10" s="15">
        <f>SUM(H8:H9)</f>
        <v>206484682.2</v>
      </c>
    </row>
    <row r="11" spans="1:8" ht="12.75">
      <c r="A11" s="48" t="s">
        <v>907</v>
      </c>
      <c r="B11" s="102" t="s">
        <v>908</v>
      </c>
      <c r="C11" s="102"/>
      <c r="D11" s="102"/>
      <c r="E11" s="20"/>
      <c r="F11" s="229"/>
      <c r="G11" s="14"/>
      <c r="H11" s="14"/>
    </row>
    <row r="12" spans="1:8" ht="12.75">
      <c r="A12" s="48"/>
      <c r="B12" s="102" t="s">
        <v>909</v>
      </c>
      <c r="C12" s="102"/>
      <c r="D12" s="102"/>
      <c r="E12" s="20"/>
      <c r="F12" s="229">
        <v>15</v>
      </c>
      <c r="G12" s="199">
        <v>359198.85</v>
      </c>
      <c r="H12" s="199">
        <v>449751.83</v>
      </c>
    </row>
    <row r="13" spans="1:8" ht="12.75">
      <c r="A13" s="48">
        <v>116</v>
      </c>
      <c r="B13" s="102" t="s">
        <v>910</v>
      </c>
      <c r="C13" s="102"/>
      <c r="D13" s="102"/>
      <c r="E13" s="20"/>
      <c r="F13" s="229"/>
      <c r="G13" s="199"/>
      <c r="H13" s="199"/>
    </row>
    <row r="14" spans="1:8" ht="12.75">
      <c r="A14" s="48"/>
      <c r="B14" s="102"/>
      <c r="C14" s="102"/>
      <c r="D14" s="102"/>
      <c r="E14" s="20"/>
      <c r="F14" s="229"/>
      <c r="G14" s="14"/>
      <c r="H14" s="14"/>
    </row>
    <row r="15" spans="1:8" ht="12.75">
      <c r="A15" s="48"/>
      <c r="B15" s="102" t="s">
        <v>911</v>
      </c>
      <c r="C15" s="102"/>
      <c r="D15" s="102"/>
      <c r="E15" s="20"/>
      <c r="F15" s="229"/>
      <c r="G15" s="15">
        <f>SUM(G10:G13)</f>
        <v>201151126.67</v>
      </c>
      <c r="H15" s="15">
        <f>SUM(H10:H13)</f>
        <v>206934434.03</v>
      </c>
    </row>
    <row r="16" spans="1:8" ht="12.75">
      <c r="A16" s="48"/>
      <c r="B16" s="102"/>
      <c r="C16" s="102"/>
      <c r="D16" s="102"/>
      <c r="E16" s="20"/>
      <c r="F16" s="229"/>
      <c r="G16" s="14"/>
      <c r="H16" s="14"/>
    </row>
    <row r="17" spans="1:8" ht="12.75">
      <c r="A17" s="48"/>
      <c r="B17" s="101" t="s">
        <v>912</v>
      </c>
      <c r="C17" s="101"/>
      <c r="D17" s="101"/>
      <c r="E17" s="37"/>
      <c r="F17" s="229"/>
      <c r="G17" s="14"/>
      <c r="H17" s="14"/>
    </row>
    <row r="18" spans="1:8" ht="12.75">
      <c r="A18" s="48"/>
      <c r="B18" s="102"/>
      <c r="C18" s="102"/>
      <c r="D18" s="102"/>
      <c r="E18" s="20"/>
      <c r="F18" s="229"/>
      <c r="G18" s="14"/>
      <c r="H18" s="14"/>
    </row>
    <row r="19" spans="1:8" ht="12.75">
      <c r="A19" s="48">
        <v>121</v>
      </c>
      <c r="B19" s="102" t="s">
        <v>913</v>
      </c>
      <c r="C19" s="102"/>
      <c r="D19" s="102"/>
      <c r="E19" s="20"/>
      <c r="F19" s="229"/>
      <c r="G19" s="199">
        <v>249737.68</v>
      </c>
      <c r="H19" s="199">
        <v>249737.68</v>
      </c>
    </row>
    <row r="20" spans="1:8" ht="12.75">
      <c r="A20" s="48">
        <v>122</v>
      </c>
      <c r="B20" s="102" t="s">
        <v>904</v>
      </c>
      <c r="C20" s="102"/>
      <c r="D20" s="102"/>
      <c r="E20" s="20"/>
      <c r="F20" s="229"/>
      <c r="G20" s="199"/>
      <c r="H20" s="199"/>
    </row>
    <row r="21" spans="1:8" ht="12.75">
      <c r="A21" s="48"/>
      <c r="B21" s="102" t="s">
        <v>914</v>
      </c>
      <c r="C21" s="102"/>
      <c r="D21" s="102"/>
      <c r="E21" s="20"/>
      <c r="F21" s="229"/>
      <c r="G21" s="199"/>
      <c r="H21" s="199"/>
    </row>
    <row r="22" spans="1:8" ht="12.75">
      <c r="A22" s="48">
        <v>123</v>
      </c>
      <c r="B22" s="102" t="s">
        <v>915</v>
      </c>
      <c r="C22" s="102"/>
      <c r="D22" s="102"/>
      <c r="E22" s="20"/>
      <c r="F22" s="229">
        <v>16</v>
      </c>
      <c r="G22" s="199"/>
      <c r="H22" s="199"/>
    </row>
    <row r="23" spans="1:8" ht="12.75">
      <c r="A23" s="48">
        <v>124</v>
      </c>
      <c r="B23" s="102" t="s">
        <v>916</v>
      </c>
      <c r="C23" s="102"/>
      <c r="D23" s="102"/>
      <c r="E23" s="20"/>
      <c r="F23" s="229">
        <v>16</v>
      </c>
      <c r="G23" s="199"/>
      <c r="H23" s="199"/>
    </row>
    <row r="24" spans="1:8" ht="12.75">
      <c r="A24" s="48">
        <v>125</v>
      </c>
      <c r="B24" s="102" t="s">
        <v>917</v>
      </c>
      <c r="C24" s="102"/>
      <c r="D24" s="102"/>
      <c r="E24" s="20"/>
      <c r="F24" s="229">
        <v>16</v>
      </c>
      <c r="G24" s="199"/>
      <c r="H24" s="199"/>
    </row>
    <row r="25" spans="1:8" ht="12.75">
      <c r="A25" s="48" t="s">
        <v>918</v>
      </c>
      <c r="B25" s="102" t="s">
        <v>919</v>
      </c>
      <c r="C25" s="102"/>
      <c r="D25" s="102"/>
      <c r="E25" s="20"/>
      <c r="F25" s="229">
        <v>16</v>
      </c>
      <c r="G25" s="199"/>
      <c r="H25" s="199"/>
    </row>
    <row r="26" spans="1:8" ht="12.75">
      <c r="A26" s="48"/>
      <c r="B26" s="102"/>
      <c r="C26" s="102"/>
      <c r="D26" s="102"/>
      <c r="E26" s="20"/>
      <c r="F26" s="229"/>
      <c r="G26" s="14"/>
      <c r="H26" s="14"/>
    </row>
    <row r="27" spans="1:8" ht="12.75">
      <c r="A27" s="48"/>
      <c r="B27" s="102" t="s">
        <v>920</v>
      </c>
      <c r="C27" s="102"/>
      <c r="D27" s="102"/>
      <c r="E27" s="20"/>
      <c r="F27" s="229"/>
      <c r="G27" s="15">
        <f>SUM(G19:G25)</f>
        <v>249737.68</v>
      </c>
      <c r="H27" s="15">
        <f>SUM(H19:H25)</f>
        <v>249737.68</v>
      </c>
    </row>
    <row r="28" spans="1:8" ht="12.75">
      <c r="A28" s="48"/>
      <c r="B28" s="102"/>
      <c r="C28" s="102"/>
      <c r="D28" s="102"/>
      <c r="E28" s="20"/>
      <c r="F28" s="229"/>
      <c r="G28" s="14"/>
      <c r="H28" s="14"/>
    </row>
    <row r="29" spans="1:8" ht="12.75">
      <c r="A29" s="48"/>
      <c r="B29" s="101" t="s">
        <v>921</v>
      </c>
      <c r="C29" s="101"/>
      <c r="D29" s="101"/>
      <c r="E29" s="37"/>
      <c r="F29" s="229"/>
      <c r="G29" s="14"/>
      <c r="H29" s="14"/>
    </row>
    <row r="30" spans="1:8" ht="12.75">
      <c r="A30" s="48"/>
      <c r="B30" s="102"/>
      <c r="C30" s="102"/>
      <c r="D30" s="102"/>
      <c r="E30" s="20"/>
      <c r="F30" s="229"/>
      <c r="G30" s="14"/>
      <c r="H30" s="14"/>
    </row>
    <row r="31" spans="1:8" ht="12.75">
      <c r="A31" s="48">
        <v>131</v>
      </c>
      <c r="B31" s="94" t="s">
        <v>922</v>
      </c>
      <c r="C31" s="102"/>
      <c r="D31" s="102"/>
      <c r="E31" s="20"/>
      <c r="F31" s="229"/>
      <c r="G31" s="199">
        <f>1453180.65-G34</f>
        <v>1398382.47</v>
      </c>
      <c r="H31" s="199">
        <f>698519.94-H34</f>
        <v>685919.94</v>
      </c>
    </row>
    <row r="32" spans="1:8" ht="12.75">
      <c r="A32" s="48">
        <v>132</v>
      </c>
      <c r="B32" s="102" t="s">
        <v>923</v>
      </c>
      <c r="C32" s="102"/>
      <c r="D32" s="102"/>
      <c r="E32" s="20"/>
      <c r="F32" s="229"/>
      <c r="G32" s="199"/>
      <c r="H32" s="199"/>
    </row>
    <row r="33" spans="1:8" ht="12.75">
      <c r="A33" s="48">
        <v>133</v>
      </c>
      <c r="B33" s="102" t="s">
        <v>924</v>
      </c>
      <c r="C33" s="102"/>
      <c r="D33" s="102"/>
      <c r="E33" s="20"/>
      <c r="F33" s="229"/>
      <c r="G33" s="199"/>
      <c r="H33" s="199"/>
    </row>
    <row r="34" spans="1:8" ht="12.75">
      <c r="A34" s="48">
        <v>134</v>
      </c>
      <c r="B34" s="102" t="s">
        <v>925</v>
      </c>
      <c r="C34" s="102"/>
      <c r="D34" s="102"/>
      <c r="E34" s="20"/>
      <c r="F34" s="229"/>
      <c r="G34" s="199">
        <f>2400+52398.18</f>
        <v>54798.18</v>
      </c>
      <c r="H34" s="199">
        <f>2400+10200</f>
        <v>12600</v>
      </c>
    </row>
    <row r="35" spans="1:8" ht="12.75">
      <c r="A35" s="48">
        <v>135</v>
      </c>
      <c r="B35" s="102" t="s">
        <v>926</v>
      </c>
      <c r="C35" s="102"/>
      <c r="D35" s="102"/>
      <c r="E35" s="20"/>
      <c r="F35" s="229"/>
      <c r="G35" s="199"/>
      <c r="H35" s="199"/>
    </row>
    <row r="36" spans="1:8" ht="12.75">
      <c r="A36" s="48" t="s">
        <v>927</v>
      </c>
      <c r="B36" s="102" t="s">
        <v>928</v>
      </c>
      <c r="C36" s="102"/>
      <c r="D36" s="102"/>
      <c r="E36" s="20"/>
      <c r="F36" s="229"/>
      <c r="G36" s="199">
        <f>1567977.78+114437.05-58141.78</f>
        <v>1624273.05</v>
      </c>
      <c r="H36" s="199">
        <f>1799485.39-66969+722958.04-49685.07</f>
        <v>2405789.36</v>
      </c>
    </row>
    <row r="37" spans="1:8" ht="12.75">
      <c r="A37" s="48"/>
      <c r="B37" s="102" t="s">
        <v>929</v>
      </c>
      <c r="C37" s="102"/>
      <c r="D37" s="102"/>
      <c r="E37" s="20"/>
      <c r="F37" s="229">
        <v>17</v>
      </c>
      <c r="G37" s="199"/>
      <c r="H37" s="199"/>
    </row>
    <row r="38" spans="1:8" ht="12.75">
      <c r="A38" s="48">
        <v>145</v>
      </c>
      <c r="B38" s="102" t="s">
        <v>930</v>
      </c>
      <c r="C38" s="102"/>
      <c r="D38" s="102"/>
      <c r="E38" s="20"/>
      <c r="F38" s="229"/>
      <c r="G38" s="199">
        <v>57993.41</v>
      </c>
      <c r="H38" s="199">
        <v>49685.07</v>
      </c>
    </row>
    <row r="39" spans="1:8" ht="12.75">
      <c r="A39" s="48">
        <v>146</v>
      </c>
      <c r="B39" s="102" t="s">
        <v>931</v>
      </c>
      <c r="C39" s="102"/>
      <c r="D39" s="102"/>
      <c r="E39" s="20"/>
      <c r="F39" s="229"/>
      <c r="G39" s="199"/>
      <c r="H39" s="199"/>
    </row>
    <row r="40" spans="1:8" ht="12.75">
      <c r="A40" s="48" t="s">
        <v>932</v>
      </c>
      <c r="B40" s="102" t="s">
        <v>1817</v>
      </c>
      <c r="C40" s="102"/>
      <c r="D40" s="102"/>
      <c r="E40" s="20"/>
      <c r="F40" s="229">
        <v>18</v>
      </c>
      <c r="G40" s="199">
        <v>361445</v>
      </c>
      <c r="H40" s="199">
        <v>464908.79</v>
      </c>
    </row>
    <row r="41" spans="1:8" ht="12.75">
      <c r="A41" s="48">
        <v>163</v>
      </c>
      <c r="B41" s="102" t="s">
        <v>596</v>
      </c>
      <c r="C41" s="102"/>
      <c r="D41" s="102"/>
      <c r="E41" s="20"/>
      <c r="F41" s="229"/>
      <c r="G41" s="199">
        <v>1000</v>
      </c>
      <c r="H41" s="199">
        <v>1000</v>
      </c>
    </row>
    <row r="42" spans="1:8" ht="12.75">
      <c r="A42" s="48">
        <v>165</v>
      </c>
      <c r="B42" s="102" t="s">
        <v>1818</v>
      </c>
      <c r="C42" s="102"/>
      <c r="D42" s="102"/>
      <c r="E42" s="20"/>
      <c r="F42" s="229"/>
      <c r="G42" s="199">
        <f>72960.33+39888.03</f>
        <v>112848.36</v>
      </c>
      <c r="H42" s="199">
        <f>81033.74+34775.16</f>
        <v>115808.90000000001</v>
      </c>
    </row>
    <row r="43" spans="1:8" ht="12.75">
      <c r="A43" s="48">
        <v>171</v>
      </c>
      <c r="B43" s="102" t="s">
        <v>119</v>
      </c>
      <c r="C43" s="102"/>
      <c r="D43" s="102"/>
      <c r="E43" s="20"/>
      <c r="F43" s="229"/>
      <c r="G43" s="199"/>
      <c r="H43" s="199"/>
    </row>
    <row r="44" spans="1:8" ht="12.75">
      <c r="A44" s="48">
        <v>172</v>
      </c>
      <c r="B44" s="102" t="s">
        <v>933</v>
      </c>
      <c r="C44" s="102"/>
      <c r="D44" s="102"/>
      <c r="E44" s="20"/>
      <c r="F44" s="229"/>
      <c r="G44" s="199"/>
      <c r="H44" s="199"/>
    </row>
    <row r="45" spans="1:8" ht="12.75">
      <c r="A45" s="48">
        <v>173</v>
      </c>
      <c r="B45" s="102" t="s">
        <v>934</v>
      </c>
      <c r="C45" s="102"/>
      <c r="D45" s="102"/>
      <c r="E45" s="20"/>
      <c r="F45" s="229"/>
      <c r="G45" s="199">
        <v>2136488.13</v>
      </c>
      <c r="H45" s="199">
        <v>2117834.67</v>
      </c>
    </row>
    <row r="46" spans="1:8" ht="12.75">
      <c r="A46" s="48">
        <v>174</v>
      </c>
      <c r="B46" s="102" t="s">
        <v>935</v>
      </c>
      <c r="C46" s="102"/>
      <c r="D46" s="102"/>
      <c r="E46" s="20"/>
      <c r="F46" s="229"/>
      <c r="G46" s="199">
        <f>252197.7+6019+23459</f>
        <v>281675.7</v>
      </c>
      <c r="H46" s="199">
        <f>320326.35+6019+23459</f>
        <v>349804.35</v>
      </c>
    </row>
    <row r="47" spans="1:8" ht="12.75">
      <c r="A47" s="48"/>
      <c r="B47" s="102"/>
      <c r="C47" s="102"/>
      <c r="D47" s="102"/>
      <c r="E47" s="20"/>
      <c r="F47" s="229"/>
      <c r="G47" s="14"/>
      <c r="H47" s="14"/>
    </row>
    <row r="48" spans="1:8" ht="12.75">
      <c r="A48" s="48"/>
      <c r="B48" s="102" t="s">
        <v>936</v>
      </c>
      <c r="C48" s="102"/>
      <c r="D48" s="102"/>
      <c r="E48" s="20"/>
      <c r="F48" s="229"/>
      <c r="G48" s="15">
        <f>SUM(G31:G46)</f>
        <v>6028904.3</v>
      </c>
      <c r="H48" s="15">
        <f>SUM(H31:H46)</f>
        <v>6203351.079999999</v>
      </c>
    </row>
    <row r="49" spans="1:8" ht="12.75">
      <c r="A49" s="48"/>
      <c r="B49" s="102"/>
      <c r="C49" s="102"/>
      <c r="D49" s="102"/>
      <c r="E49" s="20"/>
      <c r="F49" s="229"/>
      <c r="G49" s="14"/>
      <c r="H49" s="14"/>
    </row>
    <row r="50" spans="1:8" ht="12.75">
      <c r="A50" s="48"/>
      <c r="B50" s="102"/>
      <c r="C50" s="102"/>
      <c r="D50" s="102"/>
      <c r="E50" s="20"/>
      <c r="F50" s="229"/>
      <c r="G50" s="14"/>
      <c r="H50" s="14"/>
    </row>
    <row r="51" spans="1:8" ht="12.75">
      <c r="A51" s="49"/>
      <c r="B51" s="51"/>
      <c r="C51" s="51"/>
      <c r="D51" s="51"/>
      <c r="E51" s="21"/>
      <c r="F51" s="230"/>
      <c r="G51" s="15"/>
      <c r="H51" s="15"/>
    </row>
    <row r="52" spans="1:8" ht="15.75">
      <c r="A52" s="717" t="s">
        <v>937</v>
      </c>
      <c r="B52" s="717"/>
      <c r="C52" s="717"/>
      <c r="D52" s="717"/>
      <c r="E52" s="717"/>
      <c r="F52" s="717"/>
      <c r="G52" s="717"/>
      <c r="H52" s="717"/>
    </row>
    <row r="54" spans="2:8" ht="12.75">
      <c r="B54" s="36"/>
      <c r="C54" s="36"/>
      <c r="D54" s="36"/>
      <c r="E54" s="36"/>
      <c r="F54" s="46"/>
      <c r="G54" s="36"/>
      <c r="H54" s="36"/>
    </row>
  </sheetData>
  <mergeCells count="1">
    <mergeCell ref="A52:H52"/>
  </mergeCells>
  <printOptions horizontalCentered="1"/>
  <pageMargins left="0.75" right="0.75" top="0.5" bottom="0.5"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colorId="22" workbookViewId="0" topLeftCell="A18">
      <selection activeCell="K16" sqref="K16"/>
    </sheetView>
  </sheetViews>
  <sheetFormatPr defaultColWidth="9.77734375" defaultRowHeight="15"/>
  <cols>
    <col min="1" max="1" width="6.5546875" style="82" customWidth="1"/>
    <col min="2" max="3" width="8.4453125" style="82" customWidth="1"/>
    <col min="4" max="4" width="9.21484375" style="82" customWidth="1"/>
    <col min="5" max="6" width="8.4453125" style="82" customWidth="1"/>
    <col min="7" max="7" width="4.99609375" style="82" bestFit="1" customWidth="1"/>
    <col min="8" max="9" width="10.21484375" style="82" bestFit="1" customWidth="1"/>
    <col min="10" max="16384" width="8.4453125" style="82" customWidth="1"/>
  </cols>
  <sheetData>
    <row r="1" spans="1:9" ht="12.75">
      <c r="A1" s="46" t="s">
        <v>938</v>
      </c>
      <c r="B1" s="36"/>
      <c r="C1" s="36"/>
      <c r="D1" s="36"/>
      <c r="E1" s="36"/>
      <c r="F1" s="36"/>
      <c r="G1" s="36"/>
      <c r="H1" s="36"/>
      <c r="I1" s="36"/>
    </row>
    <row r="3" spans="1:9" ht="12.75">
      <c r="A3" s="47" t="s">
        <v>887</v>
      </c>
      <c r="B3" s="97"/>
      <c r="C3" s="97"/>
      <c r="D3" s="97"/>
      <c r="E3" s="97"/>
      <c r="F3" s="96"/>
      <c r="G3" s="22" t="s">
        <v>888</v>
      </c>
      <c r="H3" s="22" t="s">
        <v>889</v>
      </c>
      <c r="I3" s="22" t="s">
        <v>890</v>
      </c>
    </row>
    <row r="4" spans="1:9" ht="12.75">
      <c r="A4" s="48" t="s">
        <v>891</v>
      </c>
      <c r="B4" s="101" t="s">
        <v>892</v>
      </c>
      <c r="C4" s="101"/>
      <c r="D4" s="101"/>
      <c r="E4" s="101"/>
      <c r="F4" s="37"/>
      <c r="G4" s="23" t="s">
        <v>893</v>
      </c>
      <c r="H4" s="23" t="s">
        <v>894</v>
      </c>
      <c r="I4" s="23" t="s">
        <v>894</v>
      </c>
    </row>
    <row r="5" spans="1:9" ht="12.75">
      <c r="A5" s="49" t="s">
        <v>895</v>
      </c>
      <c r="B5" s="39" t="s">
        <v>896</v>
      </c>
      <c r="C5" s="39"/>
      <c r="D5" s="39"/>
      <c r="E5" s="39"/>
      <c r="F5" s="40"/>
      <c r="G5" s="24" t="s">
        <v>897</v>
      </c>
      <c r="H5" s="24" t="s">
        <v>898</v>
      </c>
      <c r="I5" s="24" t="s">
        <v>899</v>
      </c>
    </row>
    <row r="6" spans="1:9" ht="12.75">
      <c r="A6" s="48"/>
      <c r="B6" s="101" t="s">
        <v>939</v>
      </c>
      <c r="C6" s="101"/>
      <c r="D6" s="101"/>
      <c r="E6" s="101"/>
      <c r="F6" s="37"/>
      <c r="G6" s="23"/>
      <c r="H6" s="14"/>
      <c r="I6" s="14"/>
    </row>
    <row r="7" spans="1:9" ht="12.75">
      <c r="A7" s="48"/>
      <c r="B7" s="102"/>
      <c r="C7" s="102"/>
      <c r="D7" s="102"/>
      <c r="E7" s="102"/>
      <c r="F7" s="20"/>
      <c r="G7" s="23"/>
      <c r="H7" s="14"/>
      <c r="I7" s="14"/>
    </row>
    <row r="8" spans="1:9" ht="12.75">
      <c r="A8" s="48">
        <v>181</v>
      </c>
      <c r="B8" s="102" t="s">
        <v>946</v>
      </c>
      <c r="C8" s="102"/>
      <c r="D8" s="102"/>
      <c r="E8" s="102"/>
      <c r="F8" s="20"/>
      <c r="G8" s="229">
        <v>19</v>
      </c>
      <c r="H8" s="199">
        <v>871131.65</v>
      </c>
      <c r="I8" s="199">
        <v>785873.31</v>
      </c>
    </row>
    <row r="9" spans="1:9" ht="12.75">
      <c r="A9" s="48">
        <v>182</v>
      </c>
      <c r="B9" s="102" t="s">
        <v>1822</v>
      </c>
      <c r="C9" s="102"/>
      <c r="D9" s="102"/>
      <c r="E9" s="102"/>
      <c r="F9" s="20"/>
      <c r="G9" s="229">
        <v>19</v>
      </c>
      <c r="H9" s="199"/>
      <c r="I9" s="199"/>
    </row>
    <row r="10" spans="1:9" ht="12.75">
      <c r="A10" s="48">
        <v>183</v>
      </c>
      <c r="B10" s="102" t="s">
        <v>947</v>
      </c>
      <c r="C10" s="102"/>
      <c r="D10" s="102"/>
      <c r="E10" s="102"/>
      <c r="F10" s="20"/>
      <c r="G10" s="229"/>
      <c r="H10" s="199">
        <v>1790462.56</v>
      </c>
      <c r="I10" s="199">
        <v>1604519.96</v>
      </c>
    </row>
    <row r="11" spans="1:9" ht="12.75">
      <c r="A11" s="48">
        <v>184</v>
      </c>
      <c r="B11" s="102" t="s">
        <v>948</v>
      </c>
      <c r="C11" s="102"/>
      <c r="D11" s="102"/>
      <c r="E11" s="102"/>
      <c r="F11" s="20"/>
      <c r="G11" s="229"/>
      <c r="H11" s="199"/>
      <c r="I11" s="199"/>
    </row>
    <row r="12" spans="1:9" ht="12.75">
      <c r="A12" s="48">
        <v>185</v>
      </c>
      <c r="B12" s="102" t="s">
        <v>949</v>
      </c>
      <c r="C12" s="102"/>
      <c r="D12" s="102"/>
      <c r="E12" s="102"/>
      <c r="F12" s="20"/>
      <c r="G12" s="229"/>
      <c r="H12" s="199"/>
      <c r="I12" s="199"/>
    </row>
    <row r="13" spans="1:9" ht="12.75">
      <c r="A13" s="48">
        <v>186</v>
      </c>
      <c r="B13" s="102" t="s">
        <v>950</v>
      </c>
      <c r="C13" s="102"/>
      <c r="D13" s="102"/>
      <c r="E13" s="102"/>
      <c r="F13" s="20"/>
      <c r="G13" s="229">
        <v>18</v>
      </c>
      <c r="H13" s="199">
        <f>8774734.73+220366.42</f>
        <v>8995101.15</v>
      </c>
      <c r="I13" s="199">
        <v>11046080.29</v>
      </c>
    </row>
    <row r="14" spans="1:9" ht="12.75">
      <c r="A14" s="48">
        <v>187</v>
      </c>
      <c r="B14" s="102" t="s">
        <v>951</v>
      </c>
      <c r="C14" s="102"/>
      <c r="D14" s="102"/>
      <c r="E14" s="102"/>
      <c r="F14" s="20"/>
      <c r="G14" s="229"/>
      <c r="H14" s="199"/>
      <c r="I14" s="199"/>
    </row>
    <row r="15" spans="1:9" ht="12.75">
      <c r="A15" s="48">
        <v>190</v>
      </c>
      <c r="B15" s="102" t="s">
        <v>1823</v>
      </c>
      <c r="C15" s="102"/>
      <c r="D15" s="102"/>
      <c r="E15" s="102"/>
      <c r="F15" s="20"/>
      <c r="G15" s="229">
        <v>19</v>
      </c>
      <c r="H15" s="199"/>
      <c r="I15" s="199"/>
    </row>
    <row r="16" spans="1:9" ht="12.75">
      <c r="A16" s="48"/>
      <c r="B16" s="102" t="s">
        <v>701</v>
      </c>
      <c r="C16" s="102"/>
      <c r="D16" s="102"/>
      <c r="E16" s="102"/>
      <c r="F16" s="20"/>
      <c r="G16" s="229"/>
      <c r="H16" s="298">
        <f>7331499.05-2808653.37</f>
        <v>4522845.68</v>
      </c>
      <c r="I16" s="298">
        <f>7343660.16-2646926.37</f>
        <v>4696733.79</v>
      </c>
    </row>
    <row r="17" spans="1:9" ht="12.75">
      <c r="A17" s="48"/>
      <c r="B17" s="102"/>
      <c r="C17" s="102"/>
      <c r="D17" s="102"/>
      <c r="E17" s="102"/>
      <c r="F17" s="20"/>
      <c r="G17" s="229"/>
      <c r="H17" s="200"/>
      <c r="I17" s="200"/>
    </row>
    <row r="18" spans="1:9" ht="12.75">
      <c r="A18" s="48"/>
      <c r="B18" s="104" t="s">
        <v>952</v>
      </c>
      <c r="C18" s="102"/>
      <c r="D18" s="102"/>
      <c r="E18" s="102"/>
      <c r="F18" s="37"/>
      <c r="G18" s="229"/>
      <c r="H18" s="14">
        <f>SUM(H8:H17)</f>
        <v>16179541.04</v>
      </c>
      <c r="I18" s="14">
        <f>SUM(I8:I17)</f>
        <v>18133207.349999998</v>
      </c>
    </row>
    <row r="19" spans="1:9" ht="12.75">
      <c r="A19" s="48"/>
      <c r="B19" s="102"/>
      <c r="C19" s="102"/>
      <c r="D19" s="102"/>
      <c r="E19" s="102"/>
      <c r="F19" s="20"/>
      <c r="G19" s="229"/>
      <c r="H19" s="14"/>
      <c r="I19" s="14"/>
    </row>
    <row r="20" spans="1:9" ht="12.75">
      <c r="A20" s="48"/>
      <c r="B20" s="103" t="s">
        <v>953</v>
      </c>
      <c r="C20" s="102"/>
      <c r="D20" s="102"/>
      <c r="E20" s="102"/>
      <c r="F20" s="20"/>
      <c r="G20" s="299"/>
      <c r="H20" s="15">
        <f>'Page 7'!G15+'Page 7'!G27+'Page 7'!G48+H18</f>
        <v>223609309.69</v>
      </c>
      <c r="I20" s="15">
        <f>'Page 7'!H15+'Page 7'!H27+'Page 7'!H48+I18</f>
        <v>231520730.14000002</v>
      </c>
    </row>
    <row r="21" spans="1:9" ht="12.75">
      <c r="A21" s="84"/>
      <c r="B21" s="51"/>
      <c r="C21" s="51"/>
      <c r="D21" s="51"/>
      <c r="E21" s="51"/>
      <c r="F21" s="21"/>
      <c r="G21" s="84"/>
      <c r="H21" s="84"/>
      <c r="I21" s="227"/>
    </row>
    <row r="23" spans="1:9" ht="12.75">
      <c r="A23" s="99" t="s">
        <v>954</v>
      </c>
      <c r="B23" s="97"/>
      <c r="C23" s="97"/>
      <c r="D23" s="97"/>
      <c r="E23" s="97"/>
      <c r="F23" s="97"/>
      <c r="G23" s="97"/>
      <c r="H23" s="97"/>
      <c r="I23" s="96"/>
    </row>
    <row r="24" spans="1:9" ht="12.75">
      <c r="A24" s="94"/>
      <c r="B24" s="102"/>
      <c r="C24" s="102"/>
      <c r="D24" s="102"/>
      <c r="E24" s="102"/>
      <c r="F24" s="102"/>
      <c r="G24" s="102"/>
      <c r="H24" s="102"/>
      <c r="I24" s="20"/>
    </row>
    <row r="25" spans="1:9" ht="12.75">
      <c r="A25" s="719" t="s">
        <v>438</v>
      </c>
      <c r="B25" s="720"/>
      <c r="C25" s="720"/>
      <c r="D25" s="720"/>
      <c r="E25" s="720"/>
      <c r="F25" s="720"/>
      <c r="G25" s="720"/>
      <c r="H25" s="720"/>
      <c r="I25" s="672"/>
    </row>
    <row r="26" spans="1:9" ht="12.75">
      <c r="A26" s="94"/>
      <c r="B26" s="102"/>
      <c r="C26" s="102"/>
      <c r="D26" s="102"/>
      <c r="E26" s="102"/>
      <c r="F26" s="102"/>
      <c r="G26" s="102"/>
      <c r="H26" s="102"/>
      <c r="I26" s="20"/>
    </row>
    <row r="27" spans="1:9" ht="12.75">
      <c r="A27" s="94"/>
      <c r="B27" s="102"/>
      <c r="C27" s="102"/>
      <c r="D27" s="102"/>
      <c r="E27" s="102"/>
      <c r="F27" s="102"/>
      <c r="G27" s="102"/>
      <c r="H27" s="102"/>
      <c r="I27" s="20"/>
    </row>
    <row r="28" spans="1:9" ht="12.75">
      <c r="A28" s="94"/>
      <c r="B28" s="102"/>
      <c r="C28" s="102"/>
      <c r="D28" s="102"/>
      <c r="E28" s="102"/>
      <c r="F28" s="102"/>
      <c r="G28" s="102"/>
      <c r="H28" s="102"/>
      <c r="I28" s="20"/>
    </row>
    <row r="29" spans="1:9" ht="12.75">
      <c r="A29" s="94"/>
      <c r="B29" s="102"/>
      <c r="C29" s="102"/>
      <c r="D29" s="102"/>
      <c r="E29" s="102"/>
      <c r="F29" s="102"/>
      <c r="G29" s="102"/>
      <c r="H29" s="102"/>
      <c r="I29" s="20"/>
    </row>
    <row r="30" spans="1:9" ht="12.75">
      <c r="A30" s="94"/>
      <c r="B30" s="102"/>
      <c r="C30" s="102"/>
      <c r="D30" s="102"/>
      <c r="E30" s="102"/>
      <c r="F30" s="102"/>
      <c r="G30" s="102"/>
      <c r="H30" s="102"/>
      <c r="I30" s="20"/>
    </row>
    <row r="31" spans="1:9" ht="12.75">
      <c r="A31" s="94"/>
      <c r="B31" s="102"/>
      <c r="C31" s="102"/>
      <c r="D31" s="102"/>
      <c r="E31" s="102"/>
      <c r="F31" s="102"/>
      <c r="G31" s="102"/>
      <c r="H31" s="102"/>
      <c r="I31" s="20"/>
    </row>
    <row r="32" spans="1:9" ht="12.75">
      <c r="A32" s="94"/>
      <c r="B32" s="102"/>
      <c r="C32" s="102"/>
      <c r="D32" s="102"/>
      <c r="E32" s="102"/>
      <c r="F32" s="102"/>
      <c r="G32" s="102"/>
      <c r="H32" s="102"/>
      <c r="I32" s="20"/>
    </row>
    <row r="33" spans="1:9" ht="12.75">
      <c r="A33" s="94"/>
      <c r="B33" s="102"/>
      <c r="C33" s="102"/>
      <c r="D33" s="102"/>
      <c r="E33" s="102"/>
      <c r="F33" s="102"/>
      <c r="G33" s="102"/>
      <c r="H33" s="102"/>
      <c r="I33" s="20"/>
    </row>
    <row r="34" spans="1:9" ht="12.75">
      <c r="A34" s="94"/>
      <c r="B34" s="102"/>
      <c r="C34" s="102"/>
      <c r="D34" s="102"/>
      <c r="E34" s="102"/>
      <c r="F34" s="102"/>
      <c r="G34" s="102"/>
      <c r="H34" s="102"/>
      <c r="I34" s="20"/>
    </row>
    <row r="35" spans="1:9" ht="12.75">
      <c r="A35" s="94"/>
      <c r="B35" s="102"/>
      <c r="C35" s="102"/>
      <c r="D35" s="102"/>
      <c r="E35" s="102"/>
      <c r="F35" s="102"/>
      <c r="G35" s="102"/>
      <c r="H35" s="102"/>
      <c r="I35" s="20"/>
    </row>
    <row r="36" spans="1:9" ht="12.75">
      <c r="A36" s="94"/>
      <c r="B36" s="102"/>
      <c r="C36" s="102"/>
      <c r="D36" s="102"/>
      <c r="E36" s="102"/>
      <c r="F36" s="102"/>
      <c r="G36" s="102"/>
      <c r="H36" s="102"/>
      <c r="I36" s="20"/>
    </row>
    <row r="37" spans="1:9" ht="12.75">
      <c r="A37" s="94"/>
      <c r="B37" s="102"/>
      <c r="C37" s="102"/>
      <c r="D37" s="102"/>
      <c r="E37" s="102"/>
      <c r="F37" s="102"/>
      <c r="G37" s="102"/>
      <c r="H37" s="102"/>
      <c r="I37" s="20"/>
    </row>
    <row r="38" spans="1:9" ht="12.75">
      <c r="A38" s="94"/>
      <c r="B38" s="102"/>
      <c r="C38" s="102"/>
      <c r="D38" s="102"/>
      <c r="E38" s="102"/>
      <c r="F38" s="102"/>
      <c r="G38" s="102"/>
      <c r="H38" s="102"/>
      <c r="I38" s="20"/>
    </row>
    <row r="39" spans="1:9" ht="12.75">
      <c r="A39" s="94"/>
      <c r="B39" s="102"/>
      <c r="C39" s="102"/>
      <c r="D39" s="102"/>
      <c r="E39" s="102"/>
      <c r="F39" s="102"/>
      <c r="G39" s="102"/>
      <c r="H39" s="102"/>
      <c r="I39" s="20"/>
    </row>
    <row r="40" spans="1:9" ht="12.75">
      <c r="A40" s="94"/>
      <c r="B40" s="102"/>
      <c r="C40" s="102"/>
      <c r="D40" s="102"/>
      <c r="E40" s="102"/>
      <c r="F40" s="102"/>
      <c r="G40" s="102"/>
      <c r="H40" s="102"/>
      <c r="I40" s="20"/>
    </row>
    <row r="41" spans="1:9" ht="12.75">
      <c r="A41" s="94"/>
      <c r="B41" s="102"/>
      <c r="C41" s="102"/>
      <c r="D41" s="102"/>
      <c r="E41" s="102"/>
      <c r="F41" s="102"/>
      <c r="G41" s="102"/>
      <c r="H41" s="102"/>
      <c r="I41" s="20"/>
    </row>
    <row r="42" spans="1:9" ht="12.75">
      <c r="A42" s="94"/>
      <c r="B42" s="102"/>
      <c r="C42" s="102"/>
      <c r="D42" s="102"/>
      <c r="E42" s="102"/>
      <c r="F42" s="102"/>
      <c r="G42" s="102"/>
      <c r="H42" s="102"/>
      <c r="I42" s="20"/>
    </row>
    <row r="43" spans="1:9" ht="12.75">
      <c r="A43" s="94"/>
      <c r="B43" s="102"/>
      <c r="C43" s="102"/>
      <c r="D43" s="102"/>
      <c r="E43" s="102"/>
      <c r="F43" s="102"/>
      <c r="G43" s="102"/>
      <c r="H43" s="102"/>
      <c r="I43" s="20"/>
    </row>
    <row r="44" spans="1:9" ht="12.75">
      <c r="A44" s="94"/>
      <c r="B44" s="102"/>
      <c r="C44" s="102"/>
      <c r="D44" s="102"/>
      <c r="E44" s="102"/>
      <c r="F44" s="102"/>
      <c r="G44" s="102"/>
      <c r="H44" s="102"/>
      <c r="I44" s="20"/>
    </row>
    <row r="45" spans="1:9" ht="12.75">
      <c r="A45" s="95"/>
      <c r="B45" s="51"/>
      <c r="C45" s="51"/>
      <c r="D45" s="51"/>
      <c r="E45" s="51"/>
      <c r="F45" s="51"/>
      <c r="G45" s="51"/>
      <c r="H45" s="51"/>
      <c r="I45" s="21"/>
    </row>
    <row r="46" spans="1:9" ht="12.75">
      <c r="A46" s="52"/>
      <c r="B46" s="52"/>
      <c r="C46" s="52"/>
      <c r="D46" s="52"/>
      <c r="E46" s="52"/>
      <c r="F46" s="52"/>
      <c r="G46" s="52"/>
      <c r="H46" s="52"/>
      <c r="I46" s="52"/>
    </row>
    <row r="47" spans="1:9" ht="12.75">
      <c r="A47" s="102"/>
      <c r="B47" s="102"/>
      <c r="C47" s="102"/>
      <c r="D47" s="102"/>
      <c r="E47" s="102"/>
      <c r="F47" s="102"/>
      <c r="G47" s="102"/>
      <c r="H47" s="102"/>
      <c r="I47" s="102"/>
    </row>
    <row r="48" spans="1:9" ht="15.75">
      <c r="A48" s="718" t="s">
        <v>955</v>
      </c>
      <c r="B48" s="718"/>
      <c r="C48" s="718"/>
      <c r="D48" s="718"/>
      <c r="E48" s="718"/>
      <c r="F48" s="718"/>
      <c r="G48" s="718"/>
      <c r="H48" s="718"/>
      <c r="I48" s="718"/>
    </row>
  </sheetData>
  <mergeCells count="2">
    <mergeCell ref="A48:I48"/>
    <mergeCell ref="A25:I25"/>
  </mergeCells>
  <printOptions horizontalCentered="1"/>
  <pageMargins left="0.75" right="0.7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J53"/>
  <sheetViews>
    <sheetView defaultGridColor="0" colorId="22" workbookViewId="0" topLeftCell="A36">
      <selection activeCell="H42" sqref="H42"/>
    </sheetView>
  </sheetViews>
  <sheetFormatPr defaultColWidth="9.77734375" defaultRowHeight="15"/>
  <cols>
    <col min="1" max="1" width="6.77734375" style="82" bestFit="1" customWidth="1"/>
    <col min="2" max="5" width="9.77734375" style="82" customWidth="1"/>
    <col min="6" max="6" width="3.10546875" style="82" customWidth="1"/>
    <col min="7" max="7" width="4.99609375" style="82" bestFit="1" customWidth="1"/>
    <col min="8" max="9" width="9.3359375" style="82" bestFit="1" customWidth="1"/>
    <col min="10" max="16384" width="9.77734375" style="82" customWidth="1"/>
  </cols>
  <sheetData>
    <row r="1" spans="1:9" ht="12.75">
      <c r="A1" s="46" t="s">
        <v>956</v>
      </c>
      <c r="B1" s="36"/>
      <c r="C1" s="36"/>
      <c r="D1" s="36"/>
      <c r="E1" s="36"/>
      <c r="F1" s="36"/>
      <c r="G1" s="36"/>
      <c r="H1" s="36"/>
      <c r="I1" s="36"/>
    </row>
    <row r="3" spans="1:9" ht="12.75">
      <c r="A3" s="47" t="s">
        <v>887</v>
      </c>
      <c r="B3" s="97"/>
      <c r="C3" s="97"/>
      <c r="D3" s="97"/>
      <c r="E3" s="97"/>
      <c r="F3" s="96"/>
      <c r="G3" s="22" t="s">
        <v>888</v>
      </c>
      <c r="H3" s="22" t="s">
        <v>889</v>
      </c>
      <c r="I3" s="22" t="s">
        <v>890</v>
      </c>
    </row>
    <row r="4" spans="1:9" ht="12.75">
      <c r="A4" s="48" t="s">
        <v>891</v>
      </c>
      <c r="B4" s="36" t="s">
        <v>892</v>
      </c>
      <c r="C4" s="36"/>
      <c r="D4" s="36"/>
      <c r="E4" s="36"/>
      <c r="F4" s="37"/>
      <c r="G4" s="23" t="s">
        <v>893</v>
      </c>
      <c r="H4" s="23" t="s">
        <v>894</v>
      </c>
      <c r="I4" s="23" t="s">
        <v>894</v>
      </c>
    </row>
    <row r="5" spans="1:9" ht="12.75">
      <c r="A5" s="49" t="s">
        <v>895</v>
      </c>
      <c r="B5" s="39" t="s">
        <v>896</v>
      </c>
      <c r="C5" s="39"/>
      <c r="D5" s="39"/>
      <c r="E5" s="39"/>
      <c r="F5" s="40"/>
      <c r="G5" s="24" t="s">
        <v>897</v>
      </c>
      <c r="H5" s="24" t="s">
        <v>898</v>
      </c>
      <c r="I5" s="24" t="s">
        <v>899</v>
      </c>
    </row>
    <row r="6" spans="1:9" ht="12.75">
      <c r="A6" s="48"/>
      <c r="B6" s="36"/>
      <c r="C6" s="36"/>
      <c r="D6" s="36"/>
      <c r="E6" s="36"/>
      <c r="F6" s="37"/>
      <c r="G6" s="229"/>
      <c r="H6" s="226"/>
      <c r="I6" s="200"/>
    </row>
    <row r="7" spans="1:9" ht="12.75">
      <c r="A7" s="48"/>
      <c r="B7" s="36" t="s">
        <v>957</v>
      </c>
      <c r="C7" s="36"/>
      <c r="D7" s="36"/>
      <c r="E7" s="36"/>
      <c r="F7" s="37"/>
      <c r="G7" s="229"/>
      <c r="H7" s="226"/>
      <c r="I7" s="200"/>
    </row>
    <row r="8" spans="1:9" ht="12.75">
      <c r="A8" s="48"/>
      <c r="B8" s="50"/>
      <c r="C8" s="50"/>
      <c r="D8" s="50"/>
      <c r="E8" s="50"/>
      <c r="F8" s="20"/>
      <c r="G8" s="229"/>
      <c r="H8" s="226"/>
      <c r="I8" s="200"/>
    </row>
    <row r="9" spans="1:9" ht="12.75">
      <c r="A9" s="48">
        <v>201</v>
      </c>
      <c r="B9" s="50" t="s">
        <v>958</v>
      </c>
      <c r="C9" s="50"/>
      <c r="D9" s="50"/>
      <c r="E9" s="50"/>
      <c r="F9" s="20"/>
      <c r="G9" s="229">
        <v>20</v>
      </c>
      <c r="H9" s="199">
        <v>36568776</v>
      </c>
      <c r="I9" s="199">
        <v>36568776</v>
      </c>
    </row>
    <row r="10" spans="1:9" ht="12.75">
      <c r="A10" s="48">
        <v>204</v>
      </c>
      <c r="B10" s="50" t="s">
        <v>959</v>
      </c>
      <c r="C10" s="50"/>
      <c r="D10" s="50"/>
      <c r="E10" s="50"/>
      <c r="F10" s="20"/>
      <c r="G10" s="229">
        <v>20</v>
      </c>
      <c r="H10" s="199">
        <v>6950000</v>
      </c>
      <c r="I10" s="199">
        <v>6910000</v>
      </c>
    </row>
    <row r="11" spans="1:9" ht="12.75">
      <c r="A11" s="48" t="s">
        <v>960</v>
      </c>
      <c r="B11" s="50" t="s">
        <v>961</v>
      </c>
      <c r="C11" s="50"/>
      <c r="D11" s="50"/>
      <c r="E11" s="50"/>
      <c r="F11" s="20"/>
      <c r="G11" s="229">
        <v>20</v>
      </c>
      <c r="H11" s="199">
        <v>0</v>
      </c>
      <c r="I11" s="199">
        <v>0</v>
      </c>
    </row>
    <row r="12" spans="1:9" ht="12.75">
      <c r="A12" s="48" t="s">
        <v>962</v>
      </c>
      <c r="B12" s="50" t="s">
        <v>93</v>
      </c>
      <c r="C12" s="50"/>
      <c r="D12" s="50"/>
      <c r="E12" s="50"/>
      <c r="F12" s="20"/>
      <c r="G12" s="229">
        <v>20</v>
      </c>
      <c r="H12" s="199">
        <v>0</v>
      </c>
      <c r="I12" s="199">
        <v>0</v>
      </c>
    </row>
    <row r="13" spans="1:9" ht="12.75">
      <c r="A13" s="48">
        <v>207</v>
      </c>
      <c r="B13" s="50" t="s">
        <v>94</v>
      </c>
      <c r="C13" s="50"/>
      <c r="D13" s="50"/>
      <c r="E13" s="50"/>
      <c r="F13" s="20"/>
      <c r="G13" s="229"/>
      <c r="H13" s="199">
        <v>21329.44</v>
      </c>
      <c r="I13" s="199">
        <v>21329.44</v>
      </c>
    </row>
    <row r="14" spans="1:9" ht="12.75">
      <c r="A14" s="48">
        <v>209</v>
      </c>
      <c r="B14" s="50" t="s">
        <v>95</v>
      </c>
      <c r="C14" s="50"/>
      <c r="D14" s="50"/>
      <c r="E14" s="50"/>
      <c r="F14" s="20"/>
      <c r="G14" s="229"/>
      <c r="H14" s="199"/>
      <c r="I14" s="199"/>
    </row>
    <row r="15" spans="1:9" ht="12.75">
      <c r="A15" s="48">
        <v>210</v>
      </c>
      <c r="B15" s="50" t="s">
        <v>96</v>
      </c>
      <c r="C15" s="50"/>
      <c r="D15" s="50"/>
      <c r="E15" s="50"/>
      <c r="F15" s="20"/>
      <c r="G15" s="229"/>
      <c r="H15" s="199"/>
      <c r="I15" s="199"/>
    </row>
    <row r="16" spans="1:9" ht="12.75">
      <c r="A16" s="48">
        <v>211</v>
      </c>
      <c r="B16" s="50" t="s">
        <v>97</v>
      </c>
      <c r="C16" s="50"/>
      <c r="D16" s="50"/>
      <c r="E16" s="50"/>
      <c r="F16" s="20"/>
      <c r="G16" s="229"/>
      <c r="H16" s="199"/>
      <c r="I16" s="199"/>
    </row>
    <row r="17" spans="1:9" ht="12.75">
      <c r="A17" s="48">
        <v>212</v>
      </c>
      <c r="B17" s="50" t="s">
        <v>98</v>
      </c>
      <c r="C17" s="50"/>
      <c r="D17" s="50"/>
      <c r="E17" s="50"/>
      <c r="F17" s="20"/>
      <c r="G17" s="229"/>
      <c r="H17" s="199"/>
      <c r="I17" s="199"/>
    </row>
    <row r="18" spans="1:9" ht="12.75">
      <c r="A18" s="48">
        <v>213</v>
      </c>
      <c r="B18" s="36" t="s">
        <v>99</v>
      </c>
      <c r="C18" s="36"/>
      <c r="D18" s="36"/>
      <c r="E18" s="36"/>
      <c r="F18" s="37"/>
      <c r="G18" s="229"/>
      <c r="H18" s="199"/>
      <c r="I18" s="199"/>
    </row>
    <row r="19" spans="1:9" ht="12.75">
      <c r="A19" s="48" t="s">
        <v>100</v>
      </c>
      <c r="B19" s="50" t="s">
        <v>101</v>
      </c>
      <c r="C19" s="50"/>
      <c r="D19" s="50"/>
      <c r="E19" s="50"/>
      <c r="F19" s="20"/>
      <c r="G19" s="229">
        <v>23</v>
      </c>
      <c r="H19" s="199">
        <f>22730059.86+1677225.2</f>
        <v>24407285.06</v>
      </c>
      <c r="I19" s="199">
        <f>24407285.06+770311.58</f>
        <v>25177596.639999997</v>
      </c>
    </row>
    <row r="20" spans="1:9" ht="12.75">
      <c r="A20" s="48">
        <v>216</v>
      </c>
      <c r="B20" s="50" t="s">
        <v>102</v>
      </c>
      <c r="C20" s="50"/>
      <c r="D20" s="50"/>
      <c r="E20" s="50"/>
      <c r="F20" s="20"/>
      <c r="G20" s="229"/>
      <c r="H20" s="199"/>
      <c r="I20" s="199"/>
    </row>
    <row r="21" spans="1:9" ht="12.75">
      <c r="A21" s="48">
        <v>218</v>
      </c>
      <c r="B21" s="50" t="s">
        <v>103</v>
      </c>
      <c r="C21" s="50"/>
      <c r="D21" s="50"/>
      <c r="E21" s="50"/>
      <c r="F21" s="20"/>
      <c r="G21" s="229"/>
      <c r="H21" s="199"/>
      <c r="I21" s="199"/>
    </row>
    <row r="22" spans="1:9" ht="12.75">
      <c r="A22" s="48"/>
      <c r="B22" s="50"/>
      <c r="C22" s="50"/>
      <c r="D22" s="50"/>
      <c r="E22" s="50"/>
      <c r="F22" s="20"/>
      <c r="G22" s="229"/>
      <c r="H22" s="14"/>
      <c r="I22" s="14"/>
    </row>
    <row r="23" spans="1:9" ht="12.75">
      <c r="A23" s="48"/>
      <c r="B23" s="50" t="s">
        <v>104</v>
      </c>
      <c r="C23" s="50"/>
      <c r="D23" s="50"/>
      <c r="E23" s="50"/>
      <c r="F23" s="20"/>
      <c r="G23" s="229"/>
      <c r="H23" s="15">
        <f>SUM(H9:H21)</f>
        <v>67947390.5</v>
      </c>
      <c r="I23" s="15">
        <f>SUM(I9:I21)</f>
        <v>68677702.08</v>
      </c>
    </row>
    <row r="24" spans="1:9" ht="12.75">
      <c r="A24" s="48"/>
      <c r="B24" s="50"/>
      <c r="C24" s="50"/>
      <c r="D24" s="50"/>
      <c r="E24" s="50"/>
      <c r="F24" s="20"/>
      <c r="G24" s="229"/>
      <c r="H24" s="200"/>
      <c r="I24" s="200"/>
    </row>
    <row r="25" spans="1:9" ht="12.75">
      <c r="A25" s="48"/>
      <c r="B25" s="36" t="s">
        <v>105</v>
      </c>
      <c r="C25" s="36"/>
      <c r="D25" s="36"/>
      <c r="E25" s="36"/>
      <c r="F25" s="37"/>
      <c r="G25" s="229"/>
      <c r="H25" s="200"/>
      <c r="I25" s="200"/>
    </row>
    <row r="26" spans="1:9" ht="12.75">
      <c r="A26" s="48"/>
      <c r="B26" s="50"/>
      <c r="C26" s="50"/>
      <c r="D26" s="50"/>
      <c r="E26" s="50"/>
      <c r="F26" s="20"/>
      <c r="G26" s="229"/>
      <c r="H26" s="200"/>
      <c r="I26" s="200"/>
    </row>
    <row r="27" spans="1:10" ht="12.75">
      <c r="A27" s="48">
        <v>221</v>
      </c>
      <c r="B27" s="50" t="s">
        <v>106</v>
      </c>
      <c r="C27" s="50"/>
      <c r="D27" s="50"/>
      <c r="E27" s="50"/>
      <c r="F27" s="229"/>
      <c r="G27" s="229">
        <v>22</v>
      </c>
      <c r="H27" s="199">
        <v>44500000</v>
      </c>
      <c r="I27" s="199">
        <v>68500000</v>
      </c>
      <c r="J27" s="342"/>
    </row>
    <row r="28" spans="1:9" ht="12.75">
      <c r="A28" s="48">
        <v>222</v>
      </c>
      <c r="B28" s="50" t="s">
        <v>107</v>
      </c>
      <c r="C28" s="50"/>
      <c r="D28" s="50"/>
      <c r="E28" s="50"/>
      <c r="F28" s="20"/>
      <c r="G28" s="229"/>
      <c r="H28" s="199"/>
      <c r="I28" s="199"/>
    </row>
    <row r="29" spans="1:9" ht="12.75">
      <c r="A29" s="48">
        <v>223</v>
      </c>
      <c r="B29" s="50" t="s">
        <v>108</v>
      </c>
      <c r="C29" s="50"/>
      <c r="D29" s="50"/>
      <c r="E29" s="50"/>
      <c r="F29" s="20"/>
      <c r="G29" s="229"/>
      <c r="H29" s="199"/>
      <c r="I29" s="199"/>
    </row>
    <row r="30" spans="1:9" ht="12.75">
      <c r="A30" s="48">
        <v>224</v>
      </c>
      <c r="B30" s="107" t="s">
        <v>109</v>
      </c>
      <c r="C30" s="36"/>
      <c r="D30" s="36"/>
      <c r="E30" s="36"/>
      <c r="F30" s="37"/>
      <c r="G30" s="229">
        <v>21</v>
      </c>
      <c r="H30" s="199"/>
      <c r="I30" s="199"/>
    </row>
    <row r="31" spans="1:9" ht="12.75">
      <c r="A31" s="48"/>
      <c r="B31" s="50"/>
      <c r="C31" s="50"/>
      <c r="D31" s="50"/>
      <c r="E31" s="50"/>
      <c r="F31" s="20"/>
      <c r="G31" s="229"/>
      <c r="H31" s="200"/>
      <c r="I31" s="200"/>
    </row>
    <row r="32" spans="1:9" ht="12.75">
      <c r="A32" s="48"/>
      <c r="B32" s="50" t="s">
        <v>110</v>
      </c>
      <c r="C32" s="50"/>
      <c r="D32" s="50"/>
      <c r="E32" s="50"/>
      <c r="F32" s="20"/>
      <c r="G32" s="229"/>
      <c r="H32" s="15">
        <f>SUM(H27:H31)</f>
        <v>44500000</v>
      </c>
      <c r="I32" s="15">
        <f>SUM(I27:I31)</f>
        <v>68500000</v>
      </c>
    </row>
    <row r="33" spans="1:9" ht="12.75">
      <c r="A33" s="48"/>
      <c r="B33" s="50"/>
      <c r="C33" s="50"/>
      <c r="D33" s="50"/>
      <c r="E33" s="50"/>
      <c r="F33" s="20"/>
      <c r="G33" s="229"/>
      <c r="H33" s="14"/>
      <c r="I33" s="14"/>
    </row>
    <row r="34" spans="1:9" ht="12.75">
      <c r="A34" s="48"/>
      <c r="B34" s="36" t="s">
        <v>111</v>
      </c>
      <c r="C34" s="36"/>
      <c r="D34" s="36"/>
      <c r="E34" s="36"/>
      <c r="F34" s="37"/>
      <c r="G34" s="229"/>
      <c r="H34" s="14"/>
      <c r="I34" s="14"/>
    </row>
    <row r="35" spans="1:9" ht="12.75">
      <c r="A35" s="48"/>
      <c r="B35" s="50"/>
      <c r="C35" s="50"/>
      <c r="D35" s="50"/>
      <c r="E35" s="50"/>
      <c r="F35" s="20"/>
      <c r="G35" s="229"/>
      <c r="H35" s="14"/>
      <c r="I35" s="14"/>
    </row>
    <row r="36" spans="1:9" ht="12.75">
      <c r="A36" s="48">
        <v>231</v>
      </c>
      <c r="B36" s="50" t="s">
        <v>112</v>
      </c>
      <c r="C36" s="50"/>
      <c r="D36" s="50"/>
      <c r="E36" s="50"/>
      <c r="F36" s="229"/>
      <c r="G36" s="229"/>
      <c r="H36" s="199">
        <f>382044.46+73912.68+541885.49</f>
        <v>997842.63</v>
      </c>
      <c r="I36" s="199">
        <f>226065.96-1409.94+148100.11+48720.82</f>
        <v>421476.95</v>
      </c>
    </row>
    <row r="37" spans="1:9" ht="12.75">
      <c r="A37" s="48">
        <v>232</v>
      </c>
      <c r="B37" s="50" t="s">
        <v>15</v>
      </c>
      <c r="C37" s="50"/>
      <c r="D37" s="50"/>
      <c r="E37" s="50"/>
      <c r="F37" s="20"/>
      <c r="G37" s="229">
        <v>24</v>
      </c>
      <c r="H37" s="199">
        <v>24667794.43</v>
      </c>
      <c r="I37" s="199">
        <v>14648828</v>
      </c>
    </row>
    <row r="38" spans="1:10" ht="12.75">
      <c r="A38" s="48">
        <v>233</v>
      </c>
      <c r="B38" s="50" t="s">
        <v>113</v>
      </c>
      <c r="C38" s="50"/>
      <c r="D38" s="50"/>
      <c r="E38" s="50"/>
      <c r="F38" s="20"/>
      <c r="G38" s="229">
        <v>24</v>
      </c>
      <c r="H38" s="199">
        <v>27088.84</v>
      </c>
      <c r="I38" s="199">
        <f>-7505+109866.19</f>
        <v>102361.19</v>
      </c>
      <c r="J38" s="342"/>
    </row>
    <row r="39" spans="1:10" ht="12.75">
      <c r="A39" s="48">
        <v>234</v>
      </c>
      <c r="B39" s="50" t="s">
        <v>1806</v>
      </c>
      <c r="C39" s="50"/>
      <c r="D39" s="50"/>
      <c r="E39" s="50"/>
      <c r="F39" s="20"/>
      <c r="G39" s="229">
        <v>24</v>
      </c>
      <c r="H39" s="199">
        <v>13000000</v>
      </c>
      <c r="I39" s="199">
        <v>0</v>
      </c>
      <c r="J39" s="342"/>
    </row>
    <row r="40" spans="1:10" ht="12.75">
      <c r="A40" s="48">
        <v>235</v>
      </c>
      <c r="B40" s="50" t="s">
        <v>114</v>
      </c>
      <c r="C40" s="50"/>
      <c r="D40" s="50"/>
      <c r="E40" s="50"/>
      <c r="F40" s="20"/>
      <c r="G40" s="229"/>
      <c r="H40" s="199">
        <v>43448.89</v>
      </c>
      <c r="I40" s="199">
        <v>6909.56</v>
      </c>
      <c r="J40" s="342"/>
    </row>
    <row r="41" spans="1:9" ht="12.75">
      <c r="A41" s="48">
        <v>236</v>
      </c>
      <c r="B41" s="50" t="s">
        <v>115</v>
      </c>
      <c r="C41" s="50"/>
      <c r="D41" s="50"/>
      <c r="E41" s="50"/>
      <c r="F41" s="20"/>
      <c r="G41" s="229">
        <v>25</v>
      </c>
      <c r="H41" s="199">
        <v>260586</v>
      </c>
      <c r="I41" s="199">
        <v>99584.38</v>
      </c>
    </row>
    <row r="42" spans="1:9" ht="12.75">
      <c r="A42" s="48">
        <v>237</v>
      </c>
      <c r="B42" s="50" t="s">
        <v>830</v>
      </c>
      <c r="C42" s="50"/>
      <c r="D42" s="50"/>
      <c r="E42" s="50"/>
      <c r="F42" s="20"/>
      <c r="G42" s="229">
        <v>26</v>
      </c>
      <c r="H42" s="199">
        <v>852579.03</v>
      </c>
      <c r="I42" s="199">
        <v>1456725.02</v>
      </c>
    </row>
    <row r="43" spans="1:9" ht="12.75">
      <c r="A43" s="48">
        <v>238</v>
      </c>
      <c r="B43" s="50" t="s">
        <v>116</v>
      </c>
      <c r="C43" s="50"/>
      <c r="D43" s="50"/>
      <c r="E43" s="50"/>
      <c r="F43" s="20"/>
      <c r="G43" s="229"/>
      <c r="H43" s="199">
        <v>112667.21</v>
      </c>
      <c r="I43" s="199">
        <v>34759.32</v>
      </c>
    </row>
    <row r="44" spans="1:9" ht="12.75">
      <c r="A44" s="48">
        <v>239</v>
      </c>
      <c r="B44" s="50" t="s">
        <v>117</v>
      </c>
      <c r="C44" s="50"/>
      <c r="D44" s="50"/>
      <c r="E44" s="50"/>
      <c r="F44" s="20"/>
      <c r="G44" s="229"/>
      <c r="H44" s="199"/>
      <c r="I44" s="199"/>
    </row>
    <row r="45" spans="1:9" ht="12.75">
      <c r="A45" s="48">
        <v>240</v>
      </c>
      <c r="B45" s="50" t="s">
        <v>122</v>
      </c>
      <c r="C45" s="50"/>
      <c r="D45" s="50"/>
      <c r="E45" s="50"/>
      <c r="F45" s="20"/>
      <c r="G45" s="229"/>
      <c r="H45" s="199"/>
      <c r="I45" s="199"/>
    </row>
    <row r="46" spans="1:9" ht="12.75">
      <c r="A46" s="48">
        <v>241</v>
      </c>
      <c r="B46" s="50" t="s">
        <v>123</v>
      </c>
      <c r="C46" s="50"/>
      <c r="D46" s="50"/>
      <c r="E46" s="50"/>
      <c r="F46" s="20"/>
      <c r="G46" s="229"/>
      <c r="H46" s="199">
        <f>84393.36+19920.55+101905.03+183859.26-70561.48-1130.81-2</f>
        <v>318383.91000000003</v>
      </c>
      <c r="I46" s="199">
        <f>6847.04+22697.9+102667.53+189449.65</f>
        <v>321662.12</v>
      </c>
    </row>
    <row r="47" spans="1:10" ht="12.75">
      <c r="A47" s="48">
        <v>242</v>
      </c>
      <c r="B47" s="50" t="s">
        <v>126</v>
      </c>
      <c r="C47" s="50"/>
      <c r="D47" s="50"/>
      <c r="E47" s="50"/>
      <c r="F47" s="20"/>
      <c r="G47" s="229">
        <v>27</v>
      </c>
      <c r="H47" s="199">
        <f>2347144.56-H46</f>
        <v>2028760.65</v>
      </c>
      <c r="I47" s="199">
        <f>1981037.39-I46</f>
        <v>1659375.27</v>
      </c>
      <c r="J47" s="342"/>
    </row>
    <row r="48" spans="1:10" ht="12.75">
      <c r="A48" s="48"/>
      <c r="B48" s="50"/>
      <c r="C48" s="50"/>
      <c r="D48" s="50"/>
      <c r="E48" s="50"/>
      <c r="F48" s="20"/>
      <c r="G48" s="229"/>
      <c r="H48" s="14"/>
      <c r="I48" s="14"/>
      <c r="J48" s="342"/>
    </row>
    <row r="49" spans="1:9" ht="12.75">
      <c r="A49" s="48"/>
      <c r="B49" s="50" t="s">
        <v>127</v>
      </c>
      <c r="C49" s="50"/>
      <c r="D49" s="50"/>
      <c r="E49" s="50"/>
      <c r="F49" s="20"/>
      <c r="G49" s="229"/>
      <c r="H49" s="15">
        <f>SUM(H36:H48)</f>
        <v>42309151.589999996</v>
      </c>
      <c r="I49" s="15">
        <f>SUM(I36:I48)</f>
        <v>18751681.81</v>
      </c>
    </row>
    <row r="50" spans="1:9" ht="12.75">
      <c r="A50" s="49"/>
      <c r="B50" s="51"/>
      <c r="C50" s="51"/>
      <c r="D50" s="51"/>
      <c r="E50" s="51"/>
      <c r="F50" s="21"/>
      <c r="G50" s="230"/>
      <c r="H50" s="15"/>
      <c r="I50" s="15"/>
    </row>
    <row r="51" spans="1:9" ht="12.75">
      <c r="A51" s="312"/>
      <c r="B51" s="52"/>
      <c r="C51" s="52"/>
      <c r="D51" s="52"/>
      <c r="E51" s="52"/>
      <c r="F51" s="52"/>
      <c r="G51" s="310"/>
      <c r="H51" s="311"/>
      <c r="I51" s="311"/>
    </row>
    <row r="52" spans="1:9" ht="15.75">
      <c r="A52" s="718" t="s">
        <v>317</v>
      </c>
      <c r="B52" s="718"/>
      <c r="C52" s="718"/>
      <c r="D52" s="718"/>
      <c r="E52" s="718"/>
      <c r="F52" s="718"/>
      <c r="G52" s="718"/>
      <c r="H52" s="718"/>
      <c r="I52" s="718"/>
    </row>
    <row r="53" spans="2:9" ht="12.75">
      <c r="B53" s="36"/>
      <c r="C53" s="36"/>
      <c r="D53" s="36"/>
      <c r="E53" s="36"/>
      <c r="F53" s="36"/>
      <c r="G53" s="36"/>
      <c r="H53" s="36"/>
      <c r="I53" s="36"/>
    </row>
  </sheetData>
  <mergeCells count="1">
    <mergeCell ref="A52:I52"/>
  </mergeCells>
  <printOptions horizontalCentered="1"/>
  <pageMargins left="0.75" right="0.75" top="0.5" bottom="0.5" header="0.5" footer="0.5"/>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J55"/>
  <sheetViews>
    <sheetView defaultGridColor="0" colorId="22" workbookViewId="0" topLeftCell="E1">
      <selection activeCell="J5" sqref="J5:S405"/>
    </sheetView>
  </sheetViews>
  <sheetFormatPr defaultColWidth="9.77734375" defaultRowHeight="15"/>
  <cols>
    <col min="1" max="1" width="5.3359375" style="82" bestFit="1" customWidth="1"/>
    <col min="2" max="5" width="9.77734375" style="82" customWidth="1"/>
    <col min="6" max="6" width="3.3359375" style="82" customWidth="1"/>
    <col min="7" max="7" width="4.99609375" style="82" bestFit="1" customWidth="1"/>
    <col min="8" max="9" width="10.21484375" style="82" bestFit="1" customWidth="1"/>
    <col min="10" max="16384" width="9.77734375" style="82" customWidth="1"/>
  </cols>
  <sheetData>
    <row r="1" spans="1:9" ht="12.75">
      <c r="A1" s="46" t="s">
        <v>128</v>
      </c>
      <c r="B1" s="36"/>
      <c r="C1" s="36"/>
      <c r="D1" s="36"/>
      <c r="E1" s="36"/>
      <c r="F1" s="36"/>
      <c r="G1" s="36"/>
      <c r="H1" s="36"/>
      <c r="I1" s="36"/>
    </row>
    <row r="3" spans="1:9" ht="12.75">
      <c r="A3" s="47" t="s">
        <v>887</v>
      </c>
      <c r="B3" s="97"/>
      <c r="C3" s="97"/>
      <c r="D3" s="97"/>
      <c r="E3" s="97"/>
      <c r="F3" s="96"/>
      <c r="G3" s="22" t="s">
        <v>888</v>
      </c>
      <c r="H3" s="22" t="s">
        <v>889</v>
      </c>
      <c r="I3" s="22" t="s">
        <v>890</v>
      </c>
    </row>
    <row r="4" spans="1:9" ht="12.75">
      <c r="A4" s="48" t="s">
        <v>891</v>
      </c>
      <c r="B4" s="36" t="s">
        <v>892</v>
      </c>
      <c r="C4" s="36"/>
      <c r="D4" s="36"/>
      <c r="E4" s="36"/>
      <c r="F4" s="37"/>
      <c r="G4" s="23" t="s">
        <v>893</v>
      </c>
      <c r="H4" s="23" t="s">
        <v>894</v>
      </c>
      <c r="I4" s="23" t="s">
        <v>894</v>
      </c>
    </row>
    <row r="5" spans="1:9" ht="12.75">
      <c r="A5" s="49" t="s">
        <v>895</v>
      </c>
      <c r="B5" s="39" t="s">
        <v>896</v>
      </c>
      <c r="C5" s="39"/>
      <c r="D5" s="39"/>
      <c r="E5" s="39"/>
      <c r="F5" s="40"/>
      <c r="G5" s="24" t="s">
        <v>897</v>
      </c>
      <c r="H5" s="24" t="s">
        <v>898</v>
      </c>
      <c r="I5" s="24" t="s">
        <v>899</v>
      </c>
    </row>
    <row r="6" spans="1:9" ht="12.75">
      <c r="A6" s="48"/>
      <c r="B6" s="36"/>
      <c r="C6" s="36"/>
      <c r="D6" s="36"/>
      <c r="E6" s="36"/>
      <c r="F6" s="37"/>
      <c r="G6" s="23"/>
      <c r="H6" s="14"/>
      <c r="I6" s="14"/>
    </row>
    <row r="7" spans="1:9" ht="12.75">
      <c r="A7" s="83"/>
      <c r="B7" s="36" t="s">
        <v>129</v>
      </c>
      <c r="C7" s="36"/>
      <c r="D7" s="36"/>
      <c r="E7" s="36"/>
      <c r="F7" s="37"/>
      <c r="G7" s="23"/>
      <c r="H7" s="14"/>
      <c r="I7" s="14"/>
    </row>
    <row r="8" spans="1:9" ht="12.75">
      <c r="A8" s="48"/>
      <c r="B8" s="50"/>
      <c r="C8" s="50"/>
      <c r="D8" s="50"/>
      <c r="E8" s="50"/>
      <c r="F8" s="20"/>
      <c r="G8" s="23"/>
      <c r="H8" s="14"/>
      <c r="I8" s="14"/>
    </row>
    <row r="9" spans="1:9" ht="12.75">
      <c r="A9" s="48">
        <v>251</v>
      </c>
      <c r="B9" s="50" t="s">
        <v>130</v>
      </c>
      <c r="C9" s="50"/>
      <c r="D9" s="50"/>
      <c r="E9" s="50"/>
      <c r="F9" s="20"/>
      <c r="G9" s="229">
        <v>19</v>
      </c>
      <c r="H9" s="225"/>
      <c r="I9" s="199"/>
    </row>
    <row r="10" spans="1:9" ht="12.75">
      <c r="A10" s="48">
        <v>252</v>
      </c>
      <c r="B10" s="50" t="s">
        <v>1824</v>
      </c>
      <c r="C10" s="50"/>
      <c r="D10" s="50"/>
      <c r="E10" s="50"/>
      <c r="F10" s="20"/>
      <c r="G10" s="229">
        <v>20</v>
      </c>
      <c r="H10" s="199">
        <f>9365736.32-1</f>
        <v>9365735.32</v>
      </c>
      <c r="I10" s="199">
        <v>11047335.53</v>
      </c>
    </row>
    <row r="11" spans="1:9" ht="12.75">
      <c r="A11" s="48">
        <v>253</v>
      </c>
      <c r="B11" s="50" t="s">
        <v>131</v>
      </c>
      <c r="C11" s="50"/>
      <c r="D11" s="50"/>
      <c r="E11" s="50"/>
      <c r="F11" s="20"/>
      <c r="G11" s="23"/>
      <c r="H11" s="199">
        <v>2051766.72</v>
      </c>
      <c r="I11" s="199">
        <v>2513872.82</v>
      </c>
    </row>
    <row r="12" spans="1:9" ht="12.75">
      <c r="A12" s="48">
        <v>255</v>
      </c>
      <c r="B12" s="50" t="s">
        <v>132</v>
      </c>
      <c r="C12" s="50"/>
      <c r="D12" s="50"/>
      <c r="E12" s="50"/>
      <c r="F12" s="20"/>
      <c r="G12" s="23"/>
      <c r="H12" s="199">
        <v>1726472.97</v>
      </c>
      <c r="I12" s="199">
        <v>1641675.97</v>
      </c>
    </row>
    <row r="13" spans="1:9" ht="12.75">
      <c r="A13" s="48"/>
      <c r="B13" s="50"/>
      <c r="C13" s="50"/>
      <c r="D13" s="50"/>
      <c r="E13" s="50"/>
      <c r="F13" s="20"/>
      <c r="G13" s="23"/>
      <c r="H13" s="14"/>
      <c r="I13" s="14"/>
    </row>
    <row r="14" spans="1:9" ht="12.75">
      <c r="A14" s="48"/>
      <c r="B14" s="50" t="s">
        <v>133</v>
      </c>
      <c r="C14" s="50"/>
      <c r="D14" s="50"/>
      <c r="E14" s="50"/>
      <c r="F14" s="20"/>
      <c r="G14" s="23"/>
      <c r="H14" s="15">
        <f>SUM(H10:H13)</f>
        <v>13143975.010000002</v>
      </c>
      <c r="I14" s="15">
        <f>SUM(I10:I13)</f>
        <v>15202884.32</v>
      </c>
    </row>
    <row r="15" spans="1:9" ht="12.75">
      <c r="A15" s="48"/>
      <c r="B15" s="50"/>
      <c r="C15" s="50"/>
      <c r="D15" s="50"/>
      <c r="E15" s="50"/>
      <c r="F15" s="20"/>
      <c r="G15" s="23"/>
      <c r="H15" s="14"/>
      <c r="I15" s="14"/>
    </row>
    <row r="16" spans="1:9" ht="12.75">
      <c r="A16" s="48"/>
      <c r="B16" s="36" t="s">
        <v>134</v>
      </c>
      <c r="C16" s="36"/>
      <c r="D16" s="36"/>
      <c r="E16" s="36"/>
      <c r="F16" s="37"/>
      <c r="G16" s="23"/>
      <c r="H16" s="14"/>
      <c r="I16" s="14"/>
    </row>
    <row r="17" spans="1:9" ht="12.75">
      <c r="A17" s="48"/>
      <c r="B17" s="50"/>
      <c r="C17" s="50"/>
      <c r="D17" s="50"/>
      <c r="E17" s="50"/>
      <c r="F17" s="20"/>
      <c r="G17" s="23"/>
      <c r="H17" s="14"/>
      <c r="I17" s="14"/>
    </row>
    <row r="18" spans="1:9" ht="12.75">
      <c r="A18" s="48"/>
      <c r="B18" s="36" t="s">
        <v>135</v>
      </c>
      <c r="C18" s="36"/>
      <c r="D18" s="36"/>
      <c r="E18" s="36"/>
      <c r="F18" s="37"/>
      <c r="G18" s="23"/>
      <c r="H18" s="15"/>
      <c r="I18" s="15"/>
    </row>
    <row r="19" spans="1:9" ht="12.75">
      <c r="A19" s="48">
        <v>261</v>
      </c>
      <c r="B19" s="50" t="s">
        <v>136</v>
      </c>
      <c r="C19" s="50"/>
      <c r="D19" s="50"/>
      <c r="E19" s="50"/>
      <c r="F19" s="20"/>
      <c r="G19" s="23"/>
      <c r="H19" s="15"/>
      <c r="I19" s="15"/>
    </row>
    <row r="20" spans="1:9" ht="12.75">
      <c r="A20" s="48">
        <v>262</v>
      </c>
      <c r="B20" s="50" t="s">
        <v>137</v>
      </c>
      <c r="C20" s="50"/>
      <c r="D20" s="50"/>
      <c r="E20" s="50"/>
      <c r="F20" s="20"/>
      <c r="G20" s="23"/>
      <c r="H20" s="15"/>
      <c r="I20" s="15"/>
    </row>
    <row r="21" spans="1:9" ht="12.75">
      <c r="A21" s="48">
        <v>263</v>
      </c>
      <c r="B21" s="50" t="s">
        <v>138</v>
      </c>
      <c r="C21" s="50"/>
      <c r="D21" s="50"/>
      <c r="E21" s="50"/>
      <c r="F21" s="20"/>
      <c r="G21" s="23"/>
      <c r="H21" s="15"/>
      <c r="I21" s="15"/>
    </row>
    <row r="22" spans="1:9" ht="12.75">
      <c r="A22" s="48">
        <v>265</v>
      </c>
      <c r="B22" s="50" t="s">
        <v>139</v>
      </c>
      <c r="C22" s="50"/>
      <c r="D22" s="50"/>
      <c r="E22" s="50"/>
      <c r="F22" s="20"/>
      <c r="G22" s="23"/>
      <c r="H22" s="15"/>
      <c r="I22" s="15"/>
    </row>
    <row r="23" spans="1:9" ht="12.75">
      <c r="A23" s="48">
        <v>266</v>
      </c>
      <c r="B23" s="50" t="s">
        <v>140</v>
      </c>
      <c r="C23" s="50"/>
      <c r="D23" s="50"/>
      <c r="E23" s="50"/>
      <c r="F23" s="20"/>
      <c r="G23" s="23"/>
      <c r="H23" s="15"/>
      <c r="I23" s="15"/>
    </row>
    <row r="24" spans="1:9" ht="12.75">
      <c r="A24" s="48"/>
      <c r="B24" s="50"/>
      <c r="C24" s="50"/>
      <c r="D24" s="50"/>
      <c r="E24" s="50"/>
      <c r="F24" s="20"/>
      <c r="G24" s="23"/>
      <c r="H24" s="14"/>
      <c r="I24" s="14"/>
    </row>
    <row r="25" spans="1:9" ht="12.75">
      <c r="A25" s="48"/>
      <c r="B25" s="36" t="s">
        <v>141</v>
      </c>
      <c r="C25" s="36"/>
      <c r="D25" s="36"/>
      <c r="E25" s="36"/>
      <c r="F25" s="37"/>
      <c r="G25" s="23"/>
      <c r="H25" s="15"/>
      <c r="I25" s="15"/>
    </row>
    <row r="26" spans="1:9" ht="12.75">
      <c r="A26" s="48"/>
      <c r="B26" s="50"/>
      <c r="C26" s="50"/>
      <c r="D26" s="50"/>
      <c r="E26" s="50"/>
      <c r="F26" s="20"/>
      <c r="G26" s="23"/>
      <c r="H26" s="14"/>
      <c r="I26" s="14"/>
    </row>
    <row r="27" spans="1:9" ht="12.75">
      <c r="A27" s="48"/>
      <c r="B27" s="36" t="s">
        <v>142</v>
      </c>
      <c r="C27" s="36"/>
      <c r="D27" s="36"/>
      <c r="E27" s="36"/>
      <c r="F27" s="37"/>
      <c r="G27" s="23"/>
      <c r="H27" s="14"/>
      <c r="I27" s="14"/>
    </row>
    <row r="28" spans="1:9" ht="12.75">
      <c r="A28" s="48"/>
      <c r="B28" s="50"/>
      <c r="C28" s="50"/>
      <c r="D28" s="50"/>
      <c r="E28" s="50"/>
      <c r="F28" s="20"/>
      <c r="G28" s="23"/>
      <c r="H28" s="14"/>
      <c r="I28" s="14"/>
    </row>
    <row r="29" spans="1:9" ht="12.75">
      <c r="A29" s="48">
        <v>271</v>
      </c>
      <c r="B29" s="50" t="s">
        <v>834</v>
      </c>
      <c r="C29" s="50"/>
      <c r="D29" s="50"/>
      <c r="E29" s="50"/>
      <c r="F29" s="20"/>
      <c r="G29" s="229" t="s">
        <v>143</v>
      </c>
      <c r="H29" s="225">
        <f>27516895.64+4595265.68</f>
        <v>32112161.32</v>
      </c>
      <c r="I29" s="225">
        <f>29137192.12+45233.77+32368.58+5029.16+5377074.61</f>
        <v>34596898.24</v>
      </c>
    </row>
    <row r="30" spans="1:9" ht="12.75">
      <c r="A30" s="48"/>
      <c r="B30" s="107" t="s">
        <v>144</v>
      </c>
      <c r="C30" s="36"/>
      <c r="D30" s="36"/>
      <c r="E30" s="36"/>
      <c r="F30" s="37"/>
      <c r="G30" s="23"/>
      <c r="H30" s="199"/>
      <c r="I30" s="199"/>
    </row>
    <row r="31" spans="1:9" ht="12.75">
      <c r="A31" s="48"/>
      <c r="B31" s="50" t="s">
        <v>145</v>
      </c>
      <c r="C31" s="50"/>
      <c r="D31" s="50"/>
      <c r="E31" s="50"/>
      <c r="F31" s="20"/>
      <c r="G31" s="23"/>
      <c r="H31" s="199"/>
      <c r="I31" s="199"/>
    </row>
    <row r="32" spans="1:9" ht="12.75">
      <c r="A32" s="48"/>
      <c r="B32" s="50" t="s">
        <v>146</v>
      </c>
      <c r="C32" s="50"/>
      <c r="D32" s="50"/>
      <c r="E32" s="50"/>
      <c r="F32" s="20"/>
      <c r="G32" s="23"/>
      <c r="H32" s="199"/>
      <c r="I32" s="199"/>
    </row>
    <row r="33" spans="1:9" ht="12.75">
      <c r="A33" s="48">
        <v>272</v>
      </c>
      <c r="B33" s="50" t="s">
        <v>147</v>
      </c>
      <c r="C33" s="50"/>
      <c r="D33" s="50"/>
      <c r="E33" s="50"/>
      <c r="F33" s="20"/>
      <c r="G33" s="23"/>
      <c r="H33" s="226"/>
      <c r="I33" s="226"/>
    </row>
    <row r="34" spans="1:9" ht="12.75">
      <c r="A34" s="48"/>
      <c r="B34" s="107" t="s">
        <v>148</v>
      </c>
      <c r="C34" s="36"/>
      <c r="D34" s="36"/>
      <c r="E34" s="36"/>
      <c r="F34" s="37"/>
      <c r="G34" s="23"/>
      <c r="H34" s="199">
        <v>-4595265.68</v>
      </c>
      <c r="I34" s="199">
        <f>-45233.77-32368.58-5029.16-5377074.61</f>
        <v>-5459706.12</v>
      </c>
    </row>
    <row r="35" spans="1:10" ht="12.75">
      <c r="A35" s="48"/>
      <c r="B35" s="50"/>
      <c r="C35" s="50"/>
      <c r="D35" s="50"/>
      <c r="E35" s="50"/>
      <c r="F35" s="20"/>
      <c r="G35" s="23"/>
      <c r="H35" s="14"/>
      <c r="I35" s="14"/>
      <c r="J35" s="342"/>
    </row>
    <row r="36" spans="1:9" ht="12.75">
      <c r="A36" s="48"/>
      <c r="B36" s="50" t="s">
        <v>149</v>
      </c>
      <c r="C36" s="50"/>
      <c r="D36" s="50"/>
      <c r="E36" s="50"/>
      <c r="F36" s="20"/>
      <c r="G36" s="23"/>
      <c r="H36" s="15">
        <f>SUM(H29:H34)</f>
        <v>27516895.64</v>
      </c>
      <c r="I36" s="15">
        <f>SUM(I29:I34)</f>
        <v>29137192.12</v>
      </c>
    </row>
    <row r="37" spans="1:9" ht="12.75">
      <c r="A37" s="48"/>
      <c r="B37" s="50"/>
      <c r="C37" s="50"/>
      <c r="D37" s="50"/>
      <c r="E37" s="50"/>
      <c r="F37" s="20"/>
      <c r="G37" s="23"/>
      <c r="H37" s="14"/>
      <c r="I37" s="14"/>
    </row>
    <row r="38" spans="1:9" ht="12.75">
      <c r="A38" s="48"/>
      <c r="B38" s="36" t="s">
        <v>150</v>
      </c>
      <c r="C38" s="36"/>
      <c r="D38" s="36"/>
      <c r="E38" s="36"/>
      <c r="F38" s="37"/>
      <c r="G38" s="23"/>
      <c r="H38" s="14"/>
      <c r="I38" s="14"/>
    </row>
    <row r="39" spans="1:9" ht="12.75">
      <c r="A39" s="48"/>
      <c r="B39" s="50"/>
      <c r="C39" s="50"/>
      <c r="D39" s="50"/>
      <c r="E39" s="50"/>
      <c r="F39" s="20"/>
      <c r="G39" s="23"/>
      <c r="H39" s="14"/>
      <c r="I39" s="14"/>
    </row>
    <row r="40" spans="1:9" ht="12.75">
      <c r="A40" s="48">
        <v>281</v>
      </c>
      <c r="B40" s="50" t="s">
        <v>1823</v>
      </c>
      <c r="C40" s="50"/>
      <c r="D40" s="50"/>
      <c r="E40" s="50"/>
      <c r="F40" s="20"/>
      <c r="G40" s="23"/>
      <c r="H40" s="14"/>
      <c r="I40" s="14"/>
    </row>
    <row r="41" spans="1:9" ht="12.75">
      <c r="A41" s="48"/>
      <c r="B41" s="50" t="s">
        <v>151</v>
      </c>
      <c r="C41" s="50"/>
      <c r="D41" s="50"/>
      <c r="E41" s="50"/>
      <c r="F41" s="20"/>
      <c r="G41" s="23"/>
      <c r="H41" s="15"/>
      <c r="I41" s="15"/>
    </row>
    <row r="42" spans="1:9" ht="12.75">
      <c r="A42" s="48">
        <v>282</v>
      </c>
      <c r="B42" s="50" t="s">
        <v>1823</v>
      </c>
      <c r="C42" s="50"/>
      <c r="D42" s="50"/>
      <c r="E42" s="50"/>
      <c r="F42" s="20"/>
      <c r="G42" s="23"/>
      <c r="H42" s="14"/>
      <c r="I42" s="14"/>
    </row>
    <row r="43" spans="1:9" ht="12.75">
      <c r="A43" s="48"/>
      <c r="B43" s="50" t="s">
        <v>152</v>
      </c>
      <c r="C43" s="50"/>
      <c r="D43" s="50"/>
      <c r="E43" s="50"/>
      <c r="F43" s="20"/>
      <c r="G43" s="23"/>
      <c r="H43" s="15"/>
      <c r="I43" s="15"/>
    </row>
    <row r="44" spans="1:9" ht="12.75">
      <c r="A44" s="48">
        <v>283</v>
      </c>
      <c r="B44" s="50" t="s">
        <v>1823</v>
      </c>
      <c r="C44" s="50"/>
      <c r="D44" s="50"/>
      <c r="E44" s="50"/>
      <c r="F44" s="20"/>
      <c r="G44" s="23"/>
      <c r="H44" s="200">
        <v>28191896.81</v>
      </c>
      <c r="I44" s="200">
        <v>31251269.31</v>
      </c>
    </row>
    <row r="45" spans="1:9" ht="12.75">
      <c r="A45" s="48"/>
      <c r="B45" s="50" t="s">
        <v>146</v>
      </c>
      <c r="C45" s="50"/>
      <c r="D45" s="50"/>
      <c r="E45" s="50"/>
      <c r="F45" s="20"/>
      <c r="G45" s="23"/>
      <c r="H45" s="199"/>
      <c r="I45" s="199"/>
    </row>
    <row r="46" spans="1:9" ht="12.75">
      <c r="A46" s="48"/>
      <c r="B46" s="50"/>
      <c r="C46" s="50"/>
      <c r="D46" s="50"/>
      <c r="E46" s="50"/>
      <c r="F46" s="20"/>
      <c r="G46" s="23"/>
      <c r="H46" s="200"/>
      <c r="I46" s="200"/>
    </row>
    <row r="47" spans="1:9" ht="12.75">
      <c r="A47" s="48"/>
      <c r="B47" s="50" t="s">
        <v>153</v>
      </c>
      <c r="C47" s="50"/>
      <c r="D47" s="50"/>
      <c r="E47" s="50"/>
      <c r="F47" s="20"/>
      <c r="G47" s="23"/>
      <c r="H47" s="15">
        <f>SUM(H41:H46)</f>
        <v>28191896.81</v>
      </c>
      <c r="I47" s="15">
        <f>SUM(I41:I46)</f>
        <v>31251269.31</v>
      </c>
    </row>
    <row r="48" spans="1:9" ht="12.75">
      <c r="A48" s="48"/>
      <c r="B48" s="50"/>
      <c r="C48" s="50"/>
      <c r="D48" s="50"/>
      <c r="E48" s="50"/>
      <c r="F48" s="20"/>
      <c r="G48" s="23"/>
      <c r="H48" s="14"/>
      <c r="I48" s="14"/>
    </row>
    <row r="49" spans="1:10" ht="12.75">
      <c r="A49" s="48"/>
      <c r="B49" s="50" t="s">
        <v>154</v>
      </c>
      <c r="C49" s="50"/>
      <c r="D49" s="50"/>
      <c r="E49" s="50"/>
      <c r="F49" s="20"/>
      <c r="G49" s="23"/>
      <c r="H49" s="15">
        <f>+'Page 9'!H23+'Page 9'!H32+'Page 9'!H49+'Page 10'!H14+'Page 10'!H36+'Page 10'!H47</f>
        <v>223609309.55</v>
      </c>
      <c r="I49" s="15">
        <f>+'Page 9'!I23+'Page 9'!I32+'Page 9'!I49+'Page 10'!I14+'Page 10'!I36+'Page 10'!I47</f>
        <v>231520729.64</v>
      </c>
      <c r="J49" s="342"/>
    </row>
    <row r="50" spans="1:9" ht="12.75">
      <c r="A50" s="48"/>
      <c r="B50" s="50"/>
      <c r="C50" s="50"/>
      <c r="D50" s="50"/>
      <c r="E50" s="50"/>
      <c r="F50" s="20"/>
      <c r="G50" s="23"/>
      <c r="H50" s="14"/>
      <c r="I50" s="14"/>
    </row>
    <row r="51" spans="1:9" ht="12.75">
      <c r="A51" s="49"/>
      <c r="B51" s="51"/>
      <c r="C51" s="51"/>
      <c r="D51" s="51"/>
      <c r="E51" s="51"/>
      <c r="F51" s="21"/>
      <c r="G51" s="24"/>
      <c r="H51" s="15"/>
      <c r="I51" s="15"/>
    </row>
    <row r="52" spans="1:9" ht="15.75">
      <c r="A52" s="717" t="s">
        <v>155</v>
      </c>
      <c r="B52" s="717"/>
      <c r="C52" s="717"/>
      <c r="D52" s="717"/>
      <c r="E52" s="717"/>
      <c r="F52" s="717"/>
      <c r="G52" s="717"/>
      <c r="H52" s="717"/>
      <c r="I52" s="717"/>
    </row>
    <row r="53" spans="5:9" ht="12.75">
      <c r="E53" s="82" t="s">
        <v>332</v>
      </c>
      <c r="G53" s="82" t="s">
        <v>333</v>
      </c>
      <c r="I53" s="342">
        <f>+'Page 8'!I20</f>
        <v>231520730.14000002</v>
      </c>
    </row>
    <row r="54" spans="2:9" ht="12.75">
      <c r="B54" s="36"/>
      <c r="C54" s="36"/>
      <c r="D54" s="36"/>
      <c r="E54" s="36"/>
      <c r="F54" s="36"/>
      <c r="G54" s="107" t="s">
        <v>334</v>
      </c>
      <c r="H54" s="36"/>
      <c r="I54" s="413">
        <f>+I49</f>
        <v>231520729.64</v>
      </c>
    </row>
    <row r="55" spans="7:9" ht="12.75">
      <c r="G55" s="82" t="s">
        <v>1461</v>
      </c>
      <c r="I55" s="342">
        <f>+I54-I53</f>
        <v>-0.5000000298023224</v>
      </c>
    </row>
  </sheetData>
  <mergeCells count="1">
    <mergeCell ref="A52:I52"/>
  </mergeCells>
  <printOptions horizontalCentered="1"/>
  <pageMargins left="0.75" right="0.75" top="0.5" bottom="0.5"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53"/>
  <sheetViews>
    <sheetView defaultGridColor="0" colorId="22" workbookViewId="0" topLeftCell="F1">
      <selection activeCell="M9" sqref="M9"/>
    </sheetView>
  </sheetViews>
  <sheetFormatPr defaultColWidth="9.77734375" defaultRowHeight="15"/>
  <cols>
    <col min="1" max="1" width="6.21484375" style="82" bestFit="1" customWidth="1"/>
    <col min="2" max="5" width="9.77734375" style="82" customWidth="1"/>
    <col min="6" max="6" width="2.4453125" style="82" customWidth="1"/>
    <col min="7" max="7" width="4.99609375" style="82" bestFit="1" customWidth="1"/>
    <col min="8" max="8" width="9.3359375" style="82" bestFit="1" customWidth="1"/>
    <col min="9" max="9" width="9.88671875" style="82" bestFit="1" customWidth="1"/>
    <col min="10" max="16384" width="9.77734375" style="82" customWidth="1"/>
  </cols>
  <sheetData>
    <row r="1" spans="1:9" ht="12.75">
      <c r="A1" s="46" t="s">
        <v>156</v>
      </c>
      <c r="B1" s="36"/>
      <c r="C1" s="36"/>
      <c r="D1" s="36"/>
      <c r="E1" s="36"/>
      <c r="F1" s="36"/>
      <c r="G1" s="36"/>
      <c r="H1" s="36"/>
      <c r="I1" s="36"/>
    </row>
    <row r="3" spans="1:9" ht="12.75">
      <c r="A3" s="47" t="s">
        <v>887</v>
      </c>
      <c r="B3" s="97"/>
      <c r="C3" s="97"/>
      <c r="D3" s="97"/>
      <c r="E3" s="97"/>
      <c r="F3" s="96"/>
      <c r="G3" s="22" t="s">
        <v>888</v>
      </c>
      <c r="H3" s="22" t="s">
        <v>889</v>
      </c>
      <c r="I3" s="22" t="s">
        <v>890</v>
      </c>
    </row>
    <row r="4" spans="1:9" ht="12.75">
      <c r="A4" s="48" t="s">
        <v>891</v>
      </c>
      <c r="B4" s="46" t="s">
        <v>892</v>
      </c>
      <c r="C4" s="36"/>
      <c r="D4" s="36"/>
      <c r="E4" s="36"/>
      <c r="F4" s="37"/>
      <c r="G4" s="23" t="s">
        <v>893</v>
      </c>
      <c r="H4" s="23" t="s">
        <v>894</v>
      </c>
      <c r="I4" s="23" t="s">
        <v>894</v>
      </c>
    </row>
    <row r="5" spans="1:9" ht="12.75">
      <c r="A5" s="49" t="s">
        <v>895</v>
      </c>
      <c r="B5" s="39" t="s">
        <v>896</v>
      </c>
      <c r="C5" s="39"/>
      <c r="D5" s="39"/>
      <c r="E5" s="39"/>
      <c r="F5" s="40"/>
      <c r="G5" s="24" t="s">
        <v>897</v>
      </c>
      <c r="H5" s="24" t="s">
        <v>898</v>
      </c>
      <c r="I5" s="24" t="s">
        <v>899</v>
      </c>
    </row>
    <row r="6" spans="1:9" ht="12.75">
      <c r="A6" s="48"/>
      <c r="B6" s="36"/>
      <c r="C6" s="36"/>
      <c r="D6" s="36"/>
      <c r="E6" s="36"/>
      <c r="F6" s="37"/>
      <c r="G6" s="23"/>
      <c r="H6" s="14"/>
      <c r="I6" s="14"/>
    </row>
    <row r="7" spans="1:9" ht="12.75">
      <c r="A7" s="83"/>
      <c r="B7" s="46" t="s">
        <v>157</v>
      </c>
      <c r="C7" s="36"/>
      <c r="D7" s="36"/>
      <c r="E7" s="36"/>
      <c r="F7" s="37"/>
      <c r="G7" s="23"/>
      <c r="H7" s="14"/>
      <c r="I7" s="14"/>
    </row>
    <row r="8" spans="1:9" ht="12.75">
      <c r="A8" s="48"/>
      <c r="B8" s="107"/>
      <c r="C8" s="50"/>
      <c r="D8" s="50"/>
      <c r="E8" s="50"/>
      <c r="F8" s="20"/>
      <c r="G8" s="23"/>
      <c r="H8" s="14"/>
      <c r="I8" s="14"/>
    </row>
    <row r="9" spans="1:9" ht="12.75">
      <c r="A9" s="48">
        <v>400</v>
      </c>
      <c r="B9" s="107" t="s">
        <v>158</v>
      </c>
      <c r="C9" s="50"/>
      <c r="D9" s="50"/>
      <c r="E9" s="50"/>
      <c r="F9" s="20"/>
      <c r="G9" s="229">
        <v>31</v>
      </c>
      <c r="H9" s="199">
        <f>41477827-31146</f>
        <v>41446681</v>
      </c>
      <c r="I9" s="199">
        <f>43626950-31434</f>
        <v>43595516</v>
      </c>
    </row>
    <row r="10" spans="1:13" ht="12.75">
      <c r="A10" s="48"/>
      <c r="B10" s="107"/>
      <c r="C10" s="50"/>
      <c r="D10" s="50"/>
      <c r="E10" s="50"/>
      <c r="F10" s="20"/>
      <c r="G10" s="229"/>
      <c r="H10" s="200"/>
      <c r="I10" s="200"/>
      <c r="M10" s="342"/>
    </row>
    <row r="11" spans="1:9" ht="12.75">
      <c r="A11" s="48">
        <v>401</v>
      </c>
      <c r="B11" s="107" t="s">
        <v>159</v>
      </c>
      <c r="C11" s="50"/>
      <c r="D11" s="50"/>
      <c r="E11" s="50"/>
      <c r="F11" s="20"/>
      <c r="G11" s="229">
        <v>32</v>
      </c>
      <c r="H11" s="199">
        <f>17800018-56586</f>
        <v>17743432</v>
      </c>
      <c r="I11" s="199">
        <f>20045832-30229</f>
        <v>20015603</v>
      </c>
    </row>
    <row r="12" spans="1:9" ht="12.75">
      <c r="A12" s="48">
        <v>403</v>
      </c>
      <c r="B12" s="107" t="s">
        <v>160</v>
      </c>
      <c r="C12" s="50"/>
      <c r="D12" s="50"/>
      <c r="E12" s="50"/>
      <c r="F12" s="20"/>
      <c r="G12" s="229"/>
      <c r="H12" s="199">
        <f>5373897.99-2542</f>
        <v>5371355.99</v>
      </c>
      <c r="I12" s="199">
        <f>5624342-3928-2542</f>
        <v>5617872</v>
      </c>
    </row>
    <row r="13" spans="1:9" ht="12.75">
      <c r="A13" s="48">
        <v>406</v>
      </c>
      <c r="B13" s="107" t="s">
        <v>161</v>
      </c>
      <c r="C13" s="50"/>
      <c r="D13" s="50"/>
      <c r="E13" s="50"/>
      <c r="F13" s="20"/>
      <c r="G13" s="229"/>
      <c r="H13" s="199">
        <v>1216</v>
      </c>
      <c r="I13" s="199">
        <v>21944</v>
      </c>
    </row>
    <row r="14" spans="1:9" ht="12.75">
      <c r="A14" s="48">
        <v>407</v>
      </c>
      <c r="B14" s="107" t="s">
        <v>162</v>
      </c>
      <c r="C14" s="50"/>
      <c r="D14" s="50"/>
      <c r="E14" s="50"/>
      <c r="F14" s="20"/>
      <c r="G14" s="229"/>
      <c r="H14" s="199">
        <f>25728+579798</f>
        <v>605526</v>
      </c>
      <c r="I14" s="199">
        <f>25728+704677</f>
        <v>730405</v>
      </c>
    </row>
    <row r="15" spans="1:9" ht="12.75">
      <c r="A15" s="48">
        <v>408.1</v>
      </c>
      <c r="B15" s="107" t="s">
        <v>163</v>
      </c>
      <c r="C15" s="50"/>
      <c r="D15" s="50"/>
      <c r="E15" s="50"/>
      <c r="F15" s="20"/>
      <c r="G15" s="229"/>
      <c r="H15" s="199">
        <v>1830771.67</v>
      </c>
      <c r="I15" s="199">
        <v>2201297</v>
      </c>
    </row>
    <row r="16" spans="1:9" ht="12.75">
      <c r="A16" s="48">
        <v>409.1</v>
      </c>
      <c r="B16" s="107" t="s">
        <v>164</v>
      </c>
      <c r="C16" s="36"/>
      <c r="D16" s="36"/>
      <c r="E16" s="36"/>
      <c r="F16" s="37"/>
      <c r="G16" s="229"/>
      <c r="H16" s="199">
        <f>717335+2852920</f>
        <v>3570255</v>
      </c>
      <c r="I16" s="199">
        <f>682933-229824+1676515-908903</f>
        <v>1220721</v>
      </c>
    </row>
    <row r="17" spans="1:9" ht="12.75">
      <c r="A17" s="48" t="s">
        <v>165</v>
      </c>
      <c r="B17" s="107" t="s">
        <v>166</v>
      </c>
      <c r="C17" s="50"/>
      <c r="D17" s="50"/>
      <c r="E17" s="50"/>
      <c r="F17" s="20"/>
      <c r="G17" s="229"/>
      <c r="H17" s="199">
        <f>-210-31241+720265</f>
        <v>688814</v>
      </c>
      <c r="I17" s="199">
        <f>903212-31243+1713176</f>
        <v>2585145</v>
      </c>
    </row>
    <row r="18" spans="1:9" ht="12.75">
      <c r="A18" s="48">
        <v>410.11</v>
      </c>
      <c r="B18" s="107" t="s">
        <v>167</v>
      </c>
      <c r="C18" s="36"/>
      <c r="D18" s="36"/>
      <c r="E18" s="36"/>
      <c r="F18" s="37"/>
      <c r="G18" s="229"/>
      <c r="H18" s="199">
        <f>9326+200598</f>
        <v>209924</v>
      </c>
      <c r="I18" s="199">
        <f>230512+9328+212473</f>
        <v>452313</v>
      </c>
    </row>
    <row r="19" spans="1:10" ht="12.75">
      <c r="A19" s="48">
        <v>410.12</v>
      </c>
      <c r="B19" s="107" t="s">
        <v>168</v>
      </c>
      <c r="C19" s="50"/>
      <c r="D19" s="50"/>
      <c r="E19" s="50"/>
      <c r="F19" s="20"/>
      <c r="G19" s="229"/>
      <c r="H19" s="199"/>
      <c r="I19" s="199"/>
      <c r="J19" s="342"/>
    </row>
    <row r="20" spans="1:10" ht="12.75">
      <c r="A20" s="48" t="s">
        <v>169</v>
      </c>
      <c r="B20" s="107" t="s">
        <v>170</v>
      </c>
      <c r="C20" s="50"/>
      <c r="D20" s="50"/>
      <c r="E20" s="50"/>
      <c r="F20" s="20"/>
      <c r="G20" s="229"/>
      <c r="H20" s="199"/>
      <c r="I20" s="199"/>
      <c r="J20" s="342"/>
    </row>
    <row r="21" spans="1:9" ht="12.75">
      <c r="A21" s="48" t="s">
        <v>171</v>
      </c>
      <c r="B21" s="107" t="s">
        <v>172</v>
      </c>
      <c r="C21" s="50"/>
      <c r="D21" s="50"/>
      <c r="E21" s="50"/>
      <c r="F21" s="20"/>
      <c r="G21" s="229"/>
      <c r="H21" s="199"/>
      <c r="I21" s="199"/>
    </row>
    <row r="22" spans="1:9" ht="12.75">
      <c r="A22" s="48">
        <v>412.11</v>
      </c>
      <c r="B22" s="107" t="s">
        <v>176</v>
      </c>
      <c r="C22" s="50"/>
      <c r="D22" s="50"/>
      <c r="E22" s="50"/>
      <c r="F22" s="20"/>
      <c r="G22" s="229"/>
      <c r="H22" s="199">
        <f>-7652-6305-70840</f>
        <v>-84797</v>
      </c>
      <c r="I22" s="199">
        <f>-7652-6305-70840</f>
        <v>-84797</v>
      </c>
    </row>
    <row r="23" spans="1:9" ht="12.75">
      <c r="A23" s="48"/>
      <c r="B23" s="107"/>
      <c r="C23" s="50"/>
      <c r="D23" s="50"/>
      <c r="E23" s="50"/>
      <c r="F23" s="20"/>
      <c r="G23" s="229"/>
      <c r="H23" s="200"/>
      <c r="I23" s="200"/>
    </row>
    <row r="24" spans="1:10" ht="12.75">
      <c r="A24" s="48"/>
      <c r="B24" s="107" t="s">
        <v>177</v>
      </c>
      <c r="C24" s="50"/>
      <c r="D24" s="50"/>
      <c r="E24" s="50"/>
      <c r="F24" s="20"/>
      <c r="G24" s="229"/>
      <c r="H24" s="15">
        <f>SUM(H11:H22)</f>
        <v>29936497.660000004</v>
      </c>
      <c r="I24" s="15">
        <f>SUM(I11:I22)</f>
        <v>32760503</v>
      </c>
      <c r="J24" s="342"/>
    </row>
    <row r="25" spans="1:9" ht="12.75">
      <c r="A25" s="48"/>
      <c r="B25" s="36"/>
      <c r="C25" s="36"/>
      <c r="D25" s="36"/>
      <c r="E25" s="36"/>
      <c r="F25" s="37"/>
      <c r="G25" s="229"/>
      <c r="H25" s="14"/>
      <c r="I25" s="14"/>
    </row>
    <row r="26" spans="1:9" ht="12.75">
      <c r="A26" s="48"/>
      <c r="B26" s="107" t="s">
        <v>178</v>
      </c>
      <c r="C26" s="50"/>
      <c r="D26" s="50"/>
      <c r="E26" s="50"/>
      <c r="F26" s="20"/>
      <c r="G26" s="229"/>
      <c r="H26" s="15">
        <f>+H9-H24</f>
        <v>11510183.339999996</v>
      </c>
      <c r="I26" s="15">
        <f>+I9-I24</f>
        <v>10835013</v>
      </c>
    </row>
    <row r="27" spans="1:9" ht="12.75">
      <c r="A27" s="48"/>
      <c r="B27" s="36"/>
      <c r="C27" s="36"/>
      <c r="D27" s="36"/>
      <c r="E27" s="36"/>
      <c r="F27" s="37"/>
      <c r="G27" s="229"/>
      <c r="H27" s="14"/>
      <c r="I27" s="14"/>
    </row>
    <row r="28" spans="1:9" ht="12.75">
      <c r="A28" s="48">
        <v>413</v>
      </c>
      <c r="B28" s="107" t="s">
        <v>179</v>
      </c>
      <c r="C28" s="50"/>
      <c r="D28" s="50"/>
      <c r="E28" s="50"/>
      <c r="F28" s="20"/>
      <c r="G28" s="229"/>
      <c r="H28" s="15"/>
      <c r="I28" s="15"/>
    </row>
    <row r="29" spans="1:9" ht="12.75">
      <c r="A29" s="48">
        <v>414</v>
      </c>
      <c r="B29" s="107" t="s">
        <v>180</v>
      </c>
      <c r="C29" s="50"/>
      <c r="D29" s="50"/>
      <c r="E29" s="50"/>
      <c r="F29" s="20"/>
      <c r="G29" s="229"/>
      <c r="H29" s="199">
        <v>250000</v>
      </c>
      <c r="I29" s="199">
        <v>0</v>
      </c>
    </row>
    <row r="30" spans="1:9" ht="12.75">
      <c r="A30" s="48"/>
      <c r="B30" s="36"/>
      <c r="C30" s="36"/>
      <c r="D30" s="36"/>
      <c r="E30" s="36"/>
      <c r="F30" s="37"/>
      <c r="G30" s="229"/>
      <c r="H30" s="14"/>
      <c r="I30" s="14"/>
    </row>
    <row r="31" spans="1:9" ht="12.75">
      <c r="A31" s="48"/>
      <c r="B31" s="107" t="s">
        <v>181</v>
      </c>
      <c r="C31" s="50"/>
      <c r="D31" s="50"/>
      <c r="E31" s="50"/>
      <c r="F31" s="20"/>
      <c r="G31" s="229"/>
      <c r="H31" s="15">
        <f>SUM(H26:H30)</f>
        <v>11760183.339999996</v>
      </c>
      <c r="I31" s="15">
        <f>SUM(I26:I30)</f>
        <v>10835013</v>
      </c>
    </row>
    <row r="32" spans="1:9" ht="12.75">
      <c r="A32" s="48"/>
      <c r="B32" s="107"/>
      <c r="C32" s="50"/>
      <c r="D32" s="50"/>
      <c r="E32" s="50"/>
      <c r="F32" s="20"/>
      <c r="G32" s="229"/>
      <c r="H32" s="14"/>
      <c r="I32" s="14"/>
    </row>
    <row r="33" spans="1:9" ht="12.75">
      <c r="A33" s="48"/>
      <c r="B33" s="46" t="s">
        <v>182</v>
      </c>
      <c r="C33" s="36"/>
      <c r="D33" s="36"/>
      <c r="E33" s="36"/>
      <c r="F33" s="37"/>
      <c r="G33" s="229"/>
      <c r="H33" s="14"/>
      <c r="I33" s="14"/>
    </row>
    <row r="34" spans="1:10" ht="12.75">
      <c r="A34" s="48"/>
      <c r="B34" s="36"/>
      <c r="C34" s="36"/>
      <c r="D34" s="36"/>
      <c r="E34" s="36"/>
      <c r="F34" s="37"/>
      <c r="G34" s="229"/>
      <c r="H34" s="14"/>
      <c r="I34" s="14"/>
      <c r="J34" s="342"/>
    </row>
    <row r="35" spans="1:9" ht="12.75">
      <c r="A35" s="48">
        <v>415</v>
      </c>
      <c r="B35" s="107" t="s">
        <v>193</v>
      </c>
      <c r="C35" s="50"/>
      <c r="D35" s="50"/>
      <c r="E35" s="50"/>
      <c r="F35" s="20"/>
      <c r="G35" s="229"/>
      <c r="H35" s="14"/>
      <c r="I35" s="14"/>
    </row>
    <row r="36" spans="1:9" ht="12.75">
      <c r="A36" s="48"/>
      <c r="B36" s="107" t="s">
        <v>194</v>
      </c>
      <c r="C36" s="50"/>
      <c r="D36" s="50"/>
      <c r="E36" s="50"/>
      <c r="F36" s="20"/>
      <c r="G36" s="229"/>
      <c r="H36" s="199">
        <v>13392.66</v>
      </c>
      <c r="I36" s="199">
        <v>116258</v>
      </c>
    </row>
    <row r="37" spans="1:9" ht="12.75">
      <c r="A37" s="48">
        <v>416</v>
      </c>
      <c r="B37" s="107" t="s">
        <v>1304</v>
      </c>
      <c r="C37" s="50"/>
      <c r="D37" s="50"/>
      <c r="E37" s="50"/>
      <c r="F37" s="20"/>
      <c r="G37" s="229"/>
      <c r="H37" s="200"/>
      <c r="I37" s="200"/>
    </row>
    <row r="38" spans="1:9" ht="12.75">
      <c r="A38" s="48"/>
      <c r="B38" s="36" t="s">
        <v>195</v>
      </c>
      <c r="C38" s="36"/>
      <c r="D38" s="36"/>
      <c r="E38" s="36"/>
      <c r="F38" s="37"/>
      <c r="G38" s="229"/>
      <c r="H38" s="199">
        <v>-23332</v>
      </c>
      <c r="I38" s="199">
        <v>-118333</v>
      </c>
    </row>
    <row r="39" spans="1:9" ht="12.75">
      <c r="A39" s="48">
        <v>419</v>
      </c>
      <c r="B39" s="107" t="s">
        <v>196</v>
      </c>
      <c r="C39" s="50"/>
      <c r="D39" s="50"/>
      <c r="E39" s="50"/>
      <c r="F39" s="20"/>
      <c r="G39" s="229"/>
      <c r="H39" s="199">
        <v>10028</v>
      </c>
      <c r="I39" s="199">
        <v>10305</v>
      </c>
    </row>
    <row r="40" spans="1:9" ht="12.75">
      <c r="A40" s="48">
        <v>420</v>
      </c>
      <c r="B40" s="107" t="s">
        <v>202</v>
      </c>
      <c r="C40" s="50"/>
      <c r="D40" s="50"/>
      <c r="E40" s="50"/>
      <c r="F40" s="20"/>
      <c r="G40" s="229"/>
      <c r="H40" s="199">
        <f>300282+149347</f>
        <v>449629</v>
      </c>
      <c r="I40" s="199">
        <f>441398+210930</f>
        <v>652328</v>
      </c>
    </row>
    <row r="41" spans="1:9" ht="12.75">
      <c r="A41" s="48">
        <v>421</v>
      </c>
      <c r="B41" s="107" t="s">
        <v>203</v>
      </c>
      <c r="C41" s="50"/>
      <c r="D41" s="50"/>
      <c r="E41" s="50"/>
      <c r="F41" s="20"/>
      <c r="G41" s="229"/>
      <c r="H41" s="199"/>
      <c r="I41" s="199"/>
    </row>
    <row r="42" spans="1:9" ht="12.75">
      <c r="A42" s="48">
        <v>426</v>
      </c>
      <c r="B42" s="107" t="s">
        <v>204</v>
      </c>
      <c r="C42" s="50"/>
      <c r="D42" s="50"/>
      <c r="E42" s="50"/>
      <c r="F42" s="20"/>
      <c r="G42" s="229"/>
      <c r="H42" s="199">
        <f>-1497.12+535983.42</f>
        <v>534486.3</v>
      </c>
      <c r="I42" s="199">
        <f>-1497-556022</f>
        <v>-557519</v>
      </c>
    </row>
    <row r="43" spans="1:9" ht="12.75">
      <c r="A43" s="48"/>
      <c r="B43" s="107"/>
      <c r="C43" s="50"/>
      <c r="D43" s="50"/>
      <c r="E43" s="50"/>
      <c r="F43" s="20"/>
      <c r="G43" s="229"/>
      <c r="H43" s="200"/>
      <c r="I43" s="200"/>
    </row>
    <row r="44" spans="1:9" ht="12.75">
      <c r="A44" s="48"/>
      <c r="B44" s="107" t="s">
        <v>205</v>
      </c>
      <c r="C44" s="50"/>
      <c r="D44" s="50"/>
      <c r="E44" s="50"/>
      <c r="F44" s="20"/>
      <c r="G44" s="229"/>
      <c r="H44" s="15">
        <f>SUM(H36:H42)</f>
        <v>984203.96</v>
      </c>
      <c r="I44" s="15">
        <f>SUM(I36:I42)</f>
        <v>103039</v>
      </c>
    </row>
    <row r="45" spans="1:10" ht="12.75">
      <c r="A45" s="48"/>
      <c r="B45" s="107"/>
      <c r="C45" s="50"/>
      <c r="D45" s="50"/>
      <c r="E45" s="50"/>
      <c r="F45" s="20"/>
      <c r="G45" s="229"/>
      <c r="H45" s="14"/>
      <c r="I45" s="14"/>
      <c r="J45" s="342"/>
    </row>
    <row r="46" spans="1:9" ht="12.75">
      <c r="A46" s="48"/>
      <c r="B46" s="107"/>
      <c r="C46" s="50"/>
      <c r="D46" s="50"/>
      <c r="E46" s="50"/>
      <c r="F46" s="20"/>
      <c r="G46" s="229"/>
      <c r="H46" s="14"/>
      <c r="I46" s="14"/>
    </row>
    <row r="47" spans="1:9" ht="12.75">
      <c r="A47" s="48"/>
      <c r="B47" s="107"/>
      <c r="C47" s="50"/>
      <c r="D47" s="50"/>
      <c r="E47" s="50"/>
      <c r="F47" s="20"/>
      <c r="G47" s="229"/>
      <c r="H47" s="14"/>
      <c r="I47" s="14"/>
    </row>
    <row r="48" spans="1:9" ht="12.75">
      <c r="A48" s="48"/>
      <c r="B48" s="107"/>
      <c r="C48" s="50"/>
      <c r="D48" s="50"/>
      <c r="E48" s="50"/>
      <c r="F48" s="20"/>
      <c r="G48" s="229"/>
      <c r="H48" s="14"/>
      <c r="I48" s="14"/>
    </row>
    <row r="49" spans="1:9" ht="12.75">
      <c r="A49" s="48"/>
      <c r="B49" s="107"/>
      <c r="C49" s="50"/>
      <c r="D49" s="50"/>
      <c r="E49" s="50"/>
      <c r="F49" s="20"/>
      <c r="G49" s="229"/>
      <c r="H49" s="14"/>
      <c r="I49" s="14"/>
    </row>
    <row r="50" spans="1:9" ht="12.75">
      <c r="A50" s="48"/>
      <c r="B50" s="107"/>
      <c r="C50" s="50"/>
      <c r="D50" s="50"/>
      <c r="E50" s="50"/>
      <c r="F50" s="20"/>
      <c r="G50" s="229"/>
      <c r="H50" s="14"/>
      <c r="I50" s="14"/>
    </row>
    <row r="51" spans="1:9" ht="12.75">
      <c r="A51" s="49"/>
      <c r="B51" s="108"/>
      <c r="C51" s="51"/>
      <c r="D51" s="51"/>
      <c r="E51" s="51"/>
      <c r="F51" s="21"/>
      <c r="G51" s="230"/>
      <c r="H51" s="15"/>
      <c r="I51" s="15"/>
    </row>
    <row r="52" spans="1:12" ht="15.75">
      <c r="A52" s="717" t="s">
        <v>206</v>
      </c>
      <c r="B52" s="717"/>
      <c r="C52" s="717"/>
      <c r="D52" s="717"/>
      <c r="E52" s="717"/>
      <c r="F52" s="717"/>
      <c r="G52" s="717"/>
      <c r="H52" s="717"/>
      <c r="I52" s="717"/>
      <c r="L52" s="82" t="s">
        <v>1210</v>
      </c>
    </row>
    <row r="53" spans="2:9" ht="12.75">
      <c r="B53" s="36"/>
      <c r="C53" s="36"/>
      <c r="D53" s="36"/>
      <c r="E53" s="36"/>
      <c r="F53" s="36"/>
      <c r="G53" s="36"/>
      <c r="H53" s="36"/>
      <c r="I53" s="36"/>
    </row>
  </sheetData>
  <mergeCells count="1">
    <mergeCell ref="A52:I52"/>
  </mergeCells>
  <printOptions horizontalCentered="1"/>
  <pageMargins left="0.75" right="0.75" top="0.5" bottom="0.5" header="0.5" footer="0.5"/>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N55"/>
  <sheetViews>
    <sheetView defaultGridColor="0" zoomScale="75" zoomScaleNormal="75" colorId="22" workbookViewId="0" topLeftCell="D1">
      <selection activeCell="J9" sqref="J9:BJ768"/>
    </sheetView>
  </sheetViews>
  <sheetFormatPr defaultColWidth="9.77734375" defaultRowHeight="15"/>
  <cols>
    <col min="1" max="1" width="6.21484375" style="82" bestFit="1" customWidth="1"/>
    <col min="2" max="5" width="9.77734375" style="82" customWidth="1"/>
    <col min="6" max="6" width="3.4453125" style="82" customWidth="1"/>
    <col min="7" max="7" width="4.99609375" style="82" bestFit="1" customWidth="1"/>
    <col min="8" max="8" width="8.77734375" style="82" bestFit="1" customWidth="1"/>
    <col min="9" max="9" width="11.10546875" style="82" bestFit="1" customWidth="1"/>
    <col min="10" max="16384" width="9.77734375" style="82" customWidth="1"/>
  </cols>
  <sheetData>
    <row r="1" spans="1:9" ht="12.75">
      <c r="A1" s="46" t="s">
        <v>207</v>
      </c>
      <c r="B1" s="36"/>
      <c r="C1" s="36"/>
      <c r="D1" s="36"/>
      <c r="E1" s="36"/>
      <c r="F1" s="36"/>
      <c r="G1" s="36"/>
      <c r="H1" s="36"/>
      <c r="I1" s="36"/>
    </row>
    <row r="3" spans="1:9" ht="12.75">
      <c r="A3" s="47" t="s">
        <v>887</v>
      </c>
      <c r="B3" s="109"/>
      <c r="C3" s="97"/>
      <c r="D3" s="97"/>
      <c r="E3" s="97"/>
      <c r="F3" s="96"/>
      <c r="G3" s="22" t="s">
        <v>888</v>
      </c>
      <c r="H3" s="22" t="s">
        <v>889</v>
      </c>
      <c r="I3" s="22" t="s">
        <v>890</v>
      </c>
    </row>
    <row r="4" spans="1:9" ht="12.75">
      <c r="A4" s="48" t="s">
        <v>891</v>
      </c>
      <c r="B4" s="46" t="s">
        <v>892</v>
      </c>
      <c r="C4" s="36"/>
      <c r="D4" s="36"/>
      <c r="E4" s="36"/>
      <c r="F4" s="37"/>
      <c r="G4" s="23" t="s">
        <v>893</v>
      </c>
      <c r="H4" s="23" t="s">
        <v>894</v>
      </c>
      <c r="I4" s="23" t="s">
        <v>894</v>
      </c>
    </row>
    <row r="5" spans="1:9" ht="12.75">
      <c r="A5" s="49" t="s">
        <v>895</v>
      </c>
      <c r="B5" s="39" t="s">
        <v>896</v>
      </c>
      <c r="C5" s="39"/>
      <c r="D5" s="39"/>
      <c r="E5" s="39"/>
      <c r="F5" s="40"/>
      <c r="G5" s="24" t="s">
        <v>897</v>
      </c>
      <c r="H5" s="24" t="s">
        <v>898</v>
      </c>
      <c r="I5" s="24" t="s">
        <v>899</v>
      </c>
    </row>
    <row r="6" spans="1:9" ht="12.75">
      <c r="A6" s="48"/>
      <c r="B6" s="36"/>
      <c r="C6" s="36"/>
      <c r="D6" s="36"/>
      <c r="E6" s="36"/>
      <c r="F6" s="37"/>
      <c r="G6" s="23"/>
      <c r="H6" s="14"/>
      <c r="I6" s="14"/>
    </row>
    <row r="7" spans="1:9" ht="12.75">
      <c r="A7" s="83"/>
      <c r="B7" s="46" t="s">
        <v>208</v>
      </c>
      <c r="C7" s="36"/>
      <c r="D7" s="36"/>
      <c r="E7" s="36"/>
      <c r="F7" s="37"/>
      <c r="G7" s="23"/>
      <c r="H7" s="14"/>
      <c r="I7" s="14"/>
    </row>
    <row r="8" spans="1:9" ht="12.75">
      <c r="A8" s="48"/>
      <c r="B8" s="107"/>
      <c r="C8" s="50"/>
      <c r="D8" s="50"/>
      <c r="E8" s="50"/>
      <c r="F8" s="20"/>
      <c r="G8" s="23"/>
      <c r="H8" s="14"/>
      <c r="I8" s="14"/>
    </row>
    <row r="9" spans="1:9" ht="12.75">
      <c r="A9" s="48" t="s">
        <v>209</v>
      </c>
      <c r="B9" s="107" t="s">
        <v>163</v>
      </c>
      <c r="C9" s="50"/>
      <c r="D9" s="50"/>
      <c r="E9" s="50"/>
      <c r="F9" s="20"/>
      <c r="G9" s="23"/>
      <c r="H9" s="15"/>
      <c r="I9" s="199"/>
    </row>
    <row r="10" spans="1:9" ht="12.75">
      <c r="A10" s="48" t="s">
        <v>210</v>
      </c>
      <c r="B10" s="107" t="s">
        <v>164</v>
      </c>
      <c r="C10" s="50"/>
      <c r="D10" s="50"/>
      <c r="E10" s="50"/>
      <c r="F10" s="20"/>
      <c r="G10" s="23"/>
      <c r="H10" s="199">
        <v>318687</v>
      </c>
      <c r="I10" s="199">
        <f>-46042-82383</f>
        <v>-128425</v>
      </c>
    </row>
    <row r="11" spans="1:9" ht="12.75">
      <c r="A11" s="48" t="s">
        <v>211</v>
      </c>
      <c r="B11" s="107" t="s">
        <v>212</v>
      </c>
      <c r="C11" s="50"/>
      <c r="D11" s="50"/>
      <c r="E11" s="50"/>
      <c r="F11" s="20"/>
      <c r="G11" s="23"/>
      <c r="H11" s="199"/>
      <c r="I11" s="199"/>
    </row>
    <row r="12" spans="1:9" ht="12.75">
      <c r="A12" s="48" t="s">
        <v>213</v>
      </c>
      <c r="B12" s="107" t="s">
        <v>170</v>
      </c>
      <c r="C12" s="50"/>
      <c r="D12" s="50"/>
      <c r="E12" s="50"/>
      <c r="F12" s="20"/>
      <c r="G12" s="23"/>
      <c r="H12" s="199"/>
      <c r="I12" s="199"/>
    </row>
    <row r="13" spans="1:9" ht="12.75">
      <c r="A13" s="48" t="s">
        <v>214</v>
      </c>
      <c r="B13" s="107" t="s">
        <v>215</v>
      </c>
      <c r="C13" s="50"/>
      <c r="D13" s="50"/>
      <c r="E13" s="50"/>
      <c r="F13" s="20"/>
      <c r="G13" s="23"/>
      <c r="H13" s="199"/>
      <c r="I13" s="199"/>
    </row>
    <row r="14" spans="1:9" ht="12.75">
      <c r="A14" s="48">
        <v>412.21</v>
      </c>
      <c r="B14" s="107" t="s">
        <v>216</v>
      </c>
      <c r="C14" s="50"/>
      <c r="D14" s="50"/>
      <c r="E14" s="50"/>
      <c r="F14" s="20"/>
      <c r="G14" s="23"/>
      <c r="H14" s="199"/>
      <c r="I14" s="199"/>
    </row>
    <row r="15" spans="1:9" ht="12.75">
      <c r="A15" s="48"/>
      <c r="B15" s="107"/>
      <c r="C15" s="50"/>
      <c r="D15" s="50"/>
      <c r="E15" s="50"/>
      <c r="F15" s="20"/>
      <c r="G15" s="23"/>
      <c r="H15" s="14"/>
      <c r="I15" s="14"/>
    </row>
    <row r="16" spans="1:9" ht="12.75">
      <c r="A16" s="48"/>
      <c r="B16" s="36" t="s">
        <v>217</v>
      </c>
      <c r="C16" s="36"/>
      <c r="D16" s="36"/>
      <c r="E16" s="36"/>
      <c r="F16" s="37"/>
      <c r="G16" s="23"/>
      <c r="H16" s="15">
        <f>SUM(H10:H15)</f>
        <v>318687</v>
      </c>
      <c r="I16" s="15">
        <f>SUM(I10:I15)</f>
        <v>-128425</v>
      </c>
    </row>
    <row r="17" spans="1:9" ht="12.75">
      <c r="A17" s="48"/>
      <c r="B17" s="107"/>
      <c r="C17" s="50"/>
      <c r="D17" s="50"/>
      <c r="E17" s="50"/>
      <c r="F17" s="20"/>
      <c r="G17" s="23"/>
      <c r="H17" s="14"/>
      <c r="I17" s="14"/>
    </row>
    <row r="18" spans="1:9" ht="12.75">
      <c r="A18" s="48"/>
      <c r="B18" s="46" t="s">
        <v>218</v>
      </c>
      <c r="C18" s="36"/>
      <c r="D18" s="36"/>
      <c r="E18" s="36"/>
      <c r="F18" s="37"/>
      <c r="G18" s="23"/>
      <c r="H18" s="14"/>
      <c r="I18" s="14"/>
    </row>
    <row r="19" spans="1:9" ht="12.75">
      <c r="A19" s="48"/>
      <c r="B19" s="107"/>
      <c r="C19" s="50"/>
      <c r="D19" s="50"/>
      <c r="E19" s="50"/>
      <c r="F19" s="20"/>
      <c r="G19" s="23"/>
      <c r="H19" s="14"/>
      <c r="I19" s="14"/>
    </row>
    <row r="20" spans="1:9" ht="12.75">
      <c r="A20" s="48">
        <v>427</v>
      </c>
      <c r="B20" s="107" t="s">
        <v>219</v>
      </c>
      <c r="C20" s="50"/>
      <c r="D20" s="50"/>
      <c r="E20" s="50"/>
      <c r="F20" s="20"/>
      <c r="G20" s="23"/>
      <c r="H20" s="199">
        <v>5308243</v>
      </c>
      <c r="I20" s="199">
        <f>4690735+252385+13688</f>
        <v>4956808</v>
      </c>
    </row>
    <row r="21" spans="1:9" ht="12.75">
      <c r="A21" s="48">
        <v>428</v>
      </c>
      <c r="B21" s="107" t="s">
        <v>220</v>
      </c>
      <c r="C21" s="50"/>
      <c r="D21" s="50"/>
      <c r="E21" s="50"/>
      <c r="F21" s="20"/>
      <c r="G21" s="23"/>
      <c r="H21" s="199">
        <v>79256</v>
      </c>
      <c r="I21" s="199">
        <v>86563</v>
      </c>
    </row>
    <row r="22" spans="1:9" ht="12.75">
      <c r="A22" s="48">
        <v>429</v>
      </c>
      <c r="B22" s="107" t="s">
        <v>221</v>
      </c>
      <c r="C22" s="50"/>
      <c r="D22" s="50"/>
      <c r="E22" s="50"/>
      <c r="F22" s="20"/>
      <c r="G22" s="23"/>
      <c r="H22" s="15"/>
      <c r="I22" s="15"/>
    </row>
    <row r="23" spans="1:9" ht="12.75">
      <c r="A23" s="48"/>
      <c r="B23" s="107"/>
      <c r="C23" s="50"/>
      <c r="D23" s="50"/>
      <c r="E23" s="50"/>
      <c r="F23" s="20"/>
      <c r="G23" s="23"/>
      <c r="H23" s="14"/>
      <c r="I23" s="14"/>
    </row>
    <row r="24" spans="1:9" ht="12.75">
      <c r="A24" s="48"/>
      <c r="B24" s="107" t="s">
        <v>222</v>
      </c>
      <c r="C24" s="50"/>
      <c r="D24" s="50"/>
      <c r="E24" s="50"/>
      <c r="F24" s="20"/>
      <c r="G24" s="23"/>
      <c r="H24" s="15">
        <f>SUM(H20:H23)</f>
        <v>5387499</v>
      </c>
      <c r="I24" s="15">
        <f>SUM(I20:I23)</f>
        <v>5043371</v>
      </c>
    </row>
    <row r="25" spans="1:9" ht="12.75">
      <c r="A25" s="48"/>
      <c r="B25" s="36"/>
      <c r="C25" s="36"/>
      <c r="D25" s="36"/>
      <c r="E25" s="36"/>
      <c r="F25" s="37"/>
      <c r="G25" s="23"/>
      <c r="H25" s="14"/>
      <c r="I25" s="14"/>
    </row>
    <row r="26" spans="1:9" ht="12.75">
      <c r="A26" s="48"/>
      <c r="B26" s="46" t="s">
        <v>223</v>
      </c>
      <c r="C26" s="36"/>
      <c r="D26" s="36"/>
      <c r="E26" s="36"/>
      <c r="F26" s="37"/>
      <c r="G26" s="23"/>
      <c r="H26" s="14"/>
      <c r="I26" s="14"/>
    </row>
    <row r="27" spans="1:9" ht="12.75">
      <c r="A27" s="48"/>
      <c r="B27" s="36"/>
      <c r="C27" s="36"/>
      <c r="D27" s="36"/>
      <c r="E27" s="36"/>
      <c r="F27" s="37"/>
      <c r="G27" s="23"/>
      <c r="H27" s="14"/>
      <c r="I27" s="14"/>
    </row>
    <row r="28" spans="1:9" ht="12.75">
      <c r="A28" s="48">
        <v>433</v>
      </c>
      <c r="B28" s="107" t="s">
        <v>224</v>
      </c>
      <c r="C28" s="50"/>
      <c r="D28" s="50"/>
      <c r="E28" s="50"/>
      <c r="F28" s="20"/>
      <c r="G28" s="23"/>
      <c r="H28" s="15"/>
      <c r="I28" s="15"/>
    </row>
    <row r="29" spans="1:9" ht="12.75">
      <c r="A29" s="48">
        <v>434</v>
      </c>
      <c r="B29" s="107" t="s">
        <v>225</v>
      </c>
      <c r="C29" s="50"/>
      <c r="D29" s="50"/>
      <c r="E29" s="50"/>
      <c r="F29" s="20"/>
      <c r="G29" s="23"/>
      <c r="H29" s="15"/>
      <c r="I29" s="15"/>
    </row>
    <row r="30" spans="1:9" ht="12.75">
      <c r="A30" s="48" t="s">
        <v>226</v>
      </c>
      <c r="B30" s="36" t="s">
        <v>227</v>
      </c>
      <c r="C30" s="36"/>
      <c r="D30" s="36"/>
      <c r="E30" s="36"/>
      <c r="F30" s="37"/>
      <c r="G30" s="23"/>
      <c r="H30" s="15"/>
      <c r="I30" s="15"/>
    </row>
    <row r="31" spans="1:9" ht="12.75">
      <c r="A31" s="48"/>
      <c r="B31" s="107"/>
      <c r="C31" s="50"/>
      <c r="D31" s="50"/>
      <c r="E31" s="50"/>
      <c r="F31" s="20"/>
      <c r="G31" s="23"/>
      <c r="H31" s="14"/>
      <c r="I31" s="14"/>
    </row>
    <row r="32" spans="1:9" ht="12.75">
      <c r="A32" s="48"/>
      <c r="B32" s="107" t="s">
        <v>228</v>
      </c>
      <c r="C32" s="50"/>
      <c r="D32" s="50"/>
      <c r="E32" s="50"/>
      <c r="F32" s="20"/>
      <c r="G32" s="23"/>
      <c r="H32" s="15"/>
      <c r="I32" s="15"/>
    </row>
    <row r="33" spans="1:9" ht="12.75">
      <c r="A33" s="48"/>
      <c r="B33" s="36"/>
      <c r="C33" s="36"/>
      <c r="D33" s="36"/>
      <c r="E33" s="36"/>
      <c r="F33" s="37"/>
      <c r="G33" s="23"/>
      <c r="H33" s="14"/>
      <c r="I33" s="14"/>
    </row>
    <row r="34" spans="1:9" ht="12.75">
      <c r="A34" s="48"/>
      <c r="B34" s="46" t="s">
        <v>229</v>
      </c>
      <c r="C34" s="36"/>
      <c r="D34" s="36"/>
      <c r="E34" s="36"/>
      <c r="F34" s="37"/>
      <c r="G34" s="23"/>
      <c r="H34" s="15">
        <f>+'Page 11'!H31+'Page 11'!H44-'Page 12'!H16-H24</f>
        <v>7038201.299999997</v>
      </c>
      <c r="I34" s="15">
        <f>+'Page 11'!I31+'Page 11'!I44-'Page 12'!I16-I24</f>
        <v>6023106</v>
      </c>
    </row>
    <row r="35" spans="1:9" ht="12.75">
      <c r="A35" s="48"/>
      <c r="B35" s="107"/>
      <c r="C35" s="50"/>
      <c r="D35" s="50"/>
      <c r="E35" s="50"/>
      <c r="F35" s="20"/>
      <c r="G35" s="23"/>
      <c r="H35" s="14"/>
      <c r="I35" s="14"/>
    </row>
    <row r="36" spans="1:14" ht="12.75">
      <c r="A36" s="48"/>
      <c r="B36" s="107"/>
      <c r="C36" s="50"/>
      <c r="F36" s="20"/>
      <c r="G36" s="23"/>
      <c r="H36" s="14"/>
      <c r="I36" s="14"/>
      <c r="J36" s="50"/>
      <c r="L36" s="50"/>
      <c r="M36" s="14"/>
      <c r="N36" s="14"/>
    </row>
    <row r="37" spans="1:14" ht="12.75">
      <c r="A37" s="48"/>
      <c r="B37" s="107"/>
      <c r="C37" s="50"/>
      <c r="F37" s="20"/>
      <c r="G37" s="23"/>
      <c r="H37" s="14"/>
      <c r="I37" s="14"/>
      <c r="J37" s="50"/>
      <c r="L37" s="50"/>
      <c r="M37" s="14"/>
      <c r="N37" s="14"/>
    </row>
    <row r="38" spans="1:14" ht="12.75">
      <c r="A38" s="48"/>
      <c r="B38" s="36"/>
      <c r="C38" s="36"/>
      <c r="F38" s="37"/>
      <c r="G38" s="23"/>
      <c r="H38" s="14"/>
      <c r="I38" s="14"/>
      <c r="J38" s="107"/>
      <c r="L38" s="107"/>
      <c r="M38" s="14"/>
      <c r="N38" s="14"/>
    </row>
    <row r="39" spans="1:14" ht="12.75">
      <c r="A39" s="48"/>
      <c r="B39" s="107"/>
      <c r="C39" s="50"/>
      <c r="F39" s="20"/>
      <c r="G39" s="23"/>
      <c r="H39" s="14"/>
      <c r="I39" s="14"/>
      <c r="J39" s="107"/>
      <c r="L39" s="107"/>
      <c r="M39" s="14"/>
      <c r="N39" s="14"/>
    </row>
    <row r="40" spans="1:14" ht="12.75">
      <c r="A40" s="48"/>
      <c r="B40" s="107"/>
      <c r="C40" s="50"/>
      <c r="F40" s="20"/>
      <c r="G40" s="23"/>
      <c r="H40" s="14"/>
      <c r="I40" s="14"/>
      <c r="J40" s="107"/>
      <c r="L40" s="107"/>
      <c r="M40" s="14"/>
      <c r="N40" s="14"/>
    </row>
    <row r="41" spans="1:14" ht="12.75">
      <c r="A41" s="48"/>
      <c r="B41" s="107"/>
      <c r="C41" s="50"/>
      <c r="F41" s="20"/>
      <c r="G41" s="23"/>
      <c r="H41" s="14"/>
      <c r="I41" s="14"/>
      <c r="J41" s="107"/>
      <c r="L41" s="107"/>
      <c r="M41" s="14"/>
      <c r="N41" s="14"/>
    </row>
    <row r="42" spans="1:14" ht="12.75">
      <c r="A42" s="48"/>
      <c r="B42" s="107"/>
      <c r="C42" s="50"/>
      <c r="F42" s="20"/>
      <c r="G42" s="23"/>
      <c r="H42" s="14"/>
      <c r="I42" s="14"/>
      <c r="J42" s="107"/>
      <c r="L42" s="107"/>
      <c r="M42" s="14"/>
      <c r="N42" s="14"/>
    </row>
    <row r="43" spans="1:14" ht="12.75">
      <c r="A43" s="48"/>
      <c r="B43" s="107"/>
      <c r="C43" s="50"/>
      <c r="F43" s="20"/>
      <c r="G43" s="23"/>
      <c r="H43" s="14"/>
      <c r="I43" s="14"/>
      <c r="J43" s="107"/>
      <c r="L43" s="107"/>
      <c r="M43" s="14"/>
      <c r="N43" s="14"/>
    </row>
    <row r="44" spans="1:14" ht="12.75">
      <c r="A44" s="48"/>
      <c r="B44" s="107"/>
      <c r="C44" s="50"/>
      <c r="E44" s="107"/>
      <c r="F44" s="20"/>
      <c r="G44" s="23"/>
      <c r="H44" s="14"/>
      <c r="I44" s="14"/>
      <c r="J44" s="107"/>
      <c r="M44" s="14"/>
      <c r="N44" s="14"/>
    </row>
    <row r="45" spans="1:14" ht="12.75">
      <c r="A45" s="48"/>
      <c r="B45" s="107"/>
      <c r="C45" s="50"/>
      <c r="E45" s="107"/>
      <c r="F45" s="20"/>
      <c r="G45" s="23"/>
      <c r="H45" s="14"/>
      <c r="I45" s="14"/>
      <c r="J45" s="107"/>
      <c r="M45" s="14"/>
      <c r="N45" s="14"/>
    </row>
    <row r="46" spans="1:14" ht="12.75">
      <c r="A46" s="48"/>
      <c r="B46" s="107"/>
      <c r="C46" s="50"/>
      <c r="E46" s="50"/>
      <c r="F46" s="20"/>
      <c r="G46" s="23"/>
      <c r="H46" s="14"/>
      <c r="I46" s="14"/>
      <c r="J46" s="107"/>
      <c r="M46" s="14"/>
      <c r="N46" s="14"/>
    </row>
    <row r="47" spans="1:14" ht="12.75">
      <c r="A47" s="48"/>
      <c r="B47" s="107"/>
      <c r="C47" s="50"/>
      <c r="E47" s="50"/>
      <c r="F47" s="20"/>
      <c r="G47" s="23"/>
      <c r="H47" s="14"/>
      <c r="I47" s="14"/>
      <c r="J47" s="50"/>
      <c r="M47" s="14"/>
      <c r="N47" s="14"/>
    </row>
    <row r="48" spans="1:14" ht="12.75">
      <c r="A48" s="48"/>
      <c r="B48" s="107"/>
      <c r="C48" s="50"/>
      <c r="E48" s="50"/>
      <c r="F48" s="20"/>
      <c r="G48" s="23"/>
      <c r="H48" s="14"/>
      <c r="I48" s="14"/>
      <c r="J48" s="50"/>
      <c r="M48" s="14"/>
      <c r="N48" s="14"/>
    </row>
    <row r="49" spans="1:14" ht="12.75">
      <c r="A49" s="48"/>
      <c r="B49" s="107"/>
      <c r="C49" s="50"/>
      <c r="E49" s="50"/>
      <c r="F49" s="20"/>
      <c r="G49" s="23"/>
      <c r="H49" s="14"/>
      <c r="I49" s="14"/>
      <c r="J49" s="50"/>
      <c r="M49" s="14"/>
      <c r="N49" s="14"/>
    </row>
    <row r="50" spans="1:10" ht="12.75">
      <c r="A50" s="48"/>
      <c r="B50" s="107"/>
      <c r="C50" s="50"/>
      <c r="E50" s="50"/>
      <c r="F50" s="20"/>
      <c r="G50" s="23"/>
      <c r="H50" s="14"/>
      <c r="I50" s="14"/>
      <c r="J50" s="50"/>
    </row>
    <row r="51" spans="1:9" ht="12.75">
      <c r="A51" s="48"/>
      <c r="B51" s="107"/>
      <c r="C51" s="50"/>
      <c r="D51" s="50"/>
      <c r="E51" s="50"/>
      <c r="F51" s="20"/>
      <c r="G51" s="23"/>
      <c r="H51" s="14"/>
      <c r="I51" s="14"/>
    </row>
    <row r="52" spans="1:9" ht="12.75">
      <c r="A52" s="48"/>
      <c r="B52" s="107"/>
      <c r="C52" s="50"/>
      <c r="D52" s="50"/>
      <c r="E52" s="50"/>
      <c r="F52" s="20"/>
      <c r="G52" s="23"/>
      <c r="H52" s="14"/>
      <c r="I52" s="14"/>
    </row>
    <row r="53" spans="1:9" ht="12.75">
      <c r="A53" s="49"/>
      <c r="B53" s="108"/>
      <c r="C53" s="51"/>
      <c r="D53" s="51"/>
      <c r="E53" s="51"/>
      <c r="F53" s="21"/>
      <c r="G53" s="24"/>
      <c r="H53" s="15"/>
      <c r="I53" s="15"/>
    </row>
    <row r="54" spans="1:9" ht="15.75">
      <c r="A54" s="717" t="s">
        <v>230</v>
      </c>
      <c r="B54" s="717"/>
      <c r="C54" s="717"/>
      <c r="D54" s="717"/>
      <c r="E54" s="717"/>
      <c r="F54" s="717"/>
      <c r="G54" s="717"/>
      <c r="H54" s="717"/>
      <c r="I54" s="717"/>
    </row>
    <row r="55" spans="2:9" ht="12.75">
      <c r="B55" s="36"/>
      <c r="C55" s="36"/>
      <c r="D55" s="36"/>
      <c r="E55" s="36"/>
      <c r="F55" s="36"/>
      <c r="G55" s="36"/>
      <c r="H55" s="36"/>
      <c r="I55" s="36"/>
    </row>
  </sheetData>
  <mergeCells count="1">
    <mergeCell ref="A54:I54"/>
  </mergeCells>
  <printOptions horizontalCentered="1"/>
  <pageMargins left="0.75" right="0.75" top="0.5" bottom="0.5" header="0.5" footer="0.5"/>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I540"/>
  <sheetViews>
    <sheetView defaultGridColor="0" zoomScale="75" zoomScaleNormal="75" colorId="22" workbookViewId="0" topLeftCell="C1">
      <selection activeCell="H2" sqref="H2:AS448"/>
    </sheetView>
  </sheetViews>
  <sheetFormatPr defaultColWidth="9.77734375" defaultRowHeight="15"/>
  <cols>
    <col min="1" max="1" width="10.99609375" style="82" customWidth="1"/>
    <col min="2" max="6" width="9.77734375" style="82" customWidth="1"/>
    <col min="7" max="7" width="10.88671875" style="82" bestFit="1" customWidth="1"/>
    <col min="8" max="8" width="10.21484375" style="82" bestFit="1" customWidth="1"/>
    <col min="9" max="16384" width="9.77734375" style="82" customWidth="1"/>
  </cols>
  <sheetData>
    <row r="1" spans="1:7" ht="12.75">
      <c r="A1" s="46" t="s">
        <v>231</v>
      </c>
      <c r="B1" s="36"/>
      <c r="C1" s="36"/>
      <c r="D1" s="36"/>
      <c r="E1" s="36"/>
      <c r="F1" s="36"/>
      <c r="G1" s="36"/>
    </row>
    <row r="3" spans="1:7" ht="12.75">
      <c r="A3" s="47" t="s">
        <v>887</v>
      </c>
      <c r="B3" s="97"/>
      <c r="C3" s="97"/>
      <c r="D3" s="97"/>
      <c r="E3" s="97"/>
      <c r="F3" s="96"/>
      <c r="G3" s="22"/>
    </row>
    <row r="4" spans="1:7" ht="12.75">
      <c r="A4" s="48" t="s">
        <v>891</v>
      </c>
      <c r="B4" s="46" t="s">
        <v>232</v>
      </c>
      <c r="C4" s="36"/>
      <c r="D4" s="36"/>
      <c r="E4" s="36"/>
      <c r="F4" s="37"/>
      <c r="G4" s="23" t="s">
        <v>233</v>
      </c>
    </row>
    <row r="5" spans="1:7" ht="12.75">
      <c r="A5" s="49"/>
      <c r="B5" s="39"/>
      <c r="C5" s="39"/>
      <c r="D5" s="39"/>
      <c r="E5" s="39"/>
      <c r="F5" s="40"/>
      <c r="G5" s="24"/>
    </row>
    <row r="6" spans="1:7" ht="12.75">
      <c r="A6" s="48"/>
      <c r="B6" s="36"/>
      <c r="C6" s="36"/>
      <c r="D6" s="36"/>
      <c r="E6" s="36"/>
      <c r="F6" s="37"/>
      <c r="G6" s="14"/>
    </row>
    <row r="7" spans="1:9" ht="12.75">
      <c r="A7" s="48">
        <v>101</v>
      </c>
      <c r="B7" s="107" t="s">
        <v>234</v>
      </c>
      <c r="C7" s="36"/>
      <c r="D7" s="101"/>
      <c r="E7" s="101"/>
      <c r="F7" s="37"/>
      <c r="G7" s="199">
        <v>252953823</v>
      </c>
      <c r="I7" s="342"/>
    </row>
    <row r="8" spans="1:9" ht="12.75">
      <c r="A8" s="48">
        <v>102</v>
      </c>
      <c r="B8" s="107" t="s">
        <v>641</v>
      </c>
      <c r="C8" s="107"/>
      <c r="D8" s="104"/>
      <c r="E8" s="104"/>
      <c r="F8" s="116"/>
      <c r="G8" s="199">
        <v>272637</v>
      </c>
      <c r="I8" s="342"/>
    </row>
    <row r="9" spans="1:9" ht="12.75">
      <c r="A9" s="48">
        <v>103</v>
      </c>
      <c r="B9" s="107" t="s">
        <v>235</v>
      </c>
      <c r="C9" s="107"/>
      <c r="D9" s="104"/>
      <c r="E9" s="104"/>
      <c r="F9" s="116"/>
      <c r="G9" s="199">
        <v>114076</v>
      </c>
      <c r="I9" s="342"/>
    </row>
    <row r="10" spans="1:9" ht="12.75">
      <c r="A10" s="48">
        <v>104</v>
      </c>
      <c r="B10" s="107" t="s">
        <v>236</v>
      </c>
      <c r="C10" s="107"/>
      <c r="D10" s="104"/>
      <c r="E10" s="104"/>
      <c r="F10" s="116"/>
      <c r="G10" s="199"/>
      <c r="I10" s="342"/>
    </row>
    <row r="11" spans="1:9" ht="12.75">
      <c r="A11" s="48">
        <v>105</v>
      </c>
      <c r="B11" s="107" t="s">
        <v>237</v>
      </c>
      <c r="C11" s="107"/>
      <c r="D11" s="104"/>
      <c r="E11" s="104"/>
      <c r="F11" s="116"/>
      <c r="G11" s="199">
        <v>7208291</v>
      </c>
      <c r="I11" s="342"/>
    </row>
    <row r="12" spans="1:9" ht="12.75">
      <c r="A12" s="48">
        <v>106</v>
      </c>
      <c r="B12" s="107" t="s">
        <v>238</v>
      </c>
      <c r="C12" s="107"/>
      <c r="D12" s="107"/>
      <c r="E12" s="104"/>
      <c r="F12" s="116"/>
      <c r="G12" s="199">
        <v>127834</v>
      </c>
      <c r="I12" s="342"/>
    </row>
    <row r="13" spans="1:9" ht="12.75">
      <c r="A13" s="48"/>
      <c r="B13" s="107"/>
      <c r="C13" s="107"/>
      <c r="D13" s="107"/>
      <c r="E13" s="107"/>
      <c r="F13" s="116"/>
      <c r="G13" s="14"/>
      <c r="H13" s="342"/>
      <c r="I13" s="342"/>
    </row>
    <row r="14" spans="1:9" ht="12.75">
      <c r="A14" s="48"/>
      <c r="B14" s="107" t="s">
        <v>239</v>
      </c>
      <c r="C14" s="104"/>
      <c r="D14" s="104"/>
      <c r="E14" s="104"/>
      <c r="F14" s="116"/>
      <c r="G14" s="199">
        <f>SUM(G7:G12)</f>
        <v>260676661</v>
      </c>
      <c r="H14" s="342"/>
      <c r="I14" s="342"/>
    </row>
    <row r="15" spans="1:9" ht="12.75">
      <c r="A15" s="49"/>
      <c r="B15" s="108"/>
      <c r="C15" s="108"/>
      <c r="D15" s="108"/>
      <c r="E15" s="108"/>
      <c r="F15" s="117"/>
      <c r="G15" s="15"/>
      <c r="I15" s="342"/>
    </row>
    <row r="16" ht="12.75">
      <c r="I16" s="342"/>
    </row>
    <row r="17" ht="12.75">
      <c r="I17" s="342"/>
    </row>
    <row r="18" spans="1:9" ht="12.75">
      <c r="A18" s="46" t="s">
        <v>240</v>
      </c>
      <c r="B18" s="36"/>
      <c r="C18" s="36"/>
      <c r="D18" s="36"/>
      <c r="E18" s="36"/>
      <c r="F18" s="36"/>
      <c r="G18" s="36"/>
      <c r="I18" s="342"/>
    </row>
    <row r="19" ht="12.75">
      <c r="I19" s="342"/>
    </row>
    <row r="20" ht="12.75">
      <c r="I20" s="342"/>
    </row>
    <row r="21" spans="1:9" ht="12.75">
      <c r="A21" s="110"/>
      <c r="B21" s="111"/>
      <c r="C21" s="111"/>
      <c r="D21" s="111"/>
      <c r="E21" s="111"/>
      <c r="F21" s="118"/>
      <c r="G21" s="18"/>
      <c r="I21" s="342"/>
    </row>
    <row r="22" spans="1:9" ht="12.75">
      <c r="A22" s="35" t="s">
        <v>241</v>
      </c>
      <c r="B22" s="36"/>
      <c r="C22" s="36"/>
      <c r="D22" s="36"/>
      <c r="E22" s="36"/>
      <c r="F22" s="37"/>
      <c r="G22" s="25"/>
      <c r="I22" s="342"/>
    </row>
    <row r="23" spans="1:9" ht="12.75">
      <c r="A23" s="112"/>
      <c r="B23" s="108"/>
      <c r="C23" s="108"/>
      <c r="D23" s="108"/>
      <c r="E23" s="108"/>
      <c r="F23" s="117"/>
      <c r="G23" s="15"/>
      <c r="I23" s="342"/>
    </row>
    <row r="24" spans="1:9" ht="12.75">
      <c r="A24" s="110"/>
      <c r="B24" s="111"/>
      <c r="C24" s="111"/>
      <c r="D24" s="111"/>
      <c r="E24" s="111"/>
      <c r="F24" s="118"/>
      <c r="G24" s="18"/>
      <c r="I24" s="342"/>
    </row>
    <row r="25" spans="1:9" ht="12.75">
      <c r="A25" s="113" t="s">
        <v>242</v>
      </c>
      <c r="B25" s="101"/>
      <c r="C25" s="101"/>
      <c r="D25" s="101"/>
      <c r="E25" s="101"/>
      <c r="F25" s="37"/>
      <c r="G25" s="199"/>
      <c r="I25" s="342"/>
    </row>
    <row r="26" spans="1:9" ht="12.75">
      <c r="A26" s="113" t="s">
        <v>243</v>
      </c>
      <c r="B26" s="101"/>
      <c r="C26" s="101"/>
      <c r="D26" s="101"/>
      <c r="E26" s="101"/>
      <c r="F26" s="37"/>
      <c r="G26" s="200">
        <v>48666415</v>
      </c>
      <c r="I26" s="342"/>
    </row>
    <row r="27" spans="1:9" ht="12.75">
      <c r="A27" s="113"/>
      <c r="B27" s="119" t="s">
        <v>244</v>
      </c>
      <c r="C27" s="101"/>
      <c r="D27" s="101"/>
      <c r="E27" s="101"/>
      <c r="F27" s="37"/>
      <c r="G27" s="199">
        <f>256920+5620415-2542+785736-6900</f>
        <v>6653629</v>
      </c>
      <c r="I27" s="342"/>
    </row>
    <row r="28" spans="1:9" ht="12.75">
      <c r="A28" s="113"/>
      <c r="B28" s="104" t="s">
        <v>245</v>
      </c>
      <c r="C28" s="104"/>
      <c r="D28" s="104"/>
      <c r="E28" s="104"/>
      <c r="F28" s="116"/>
      <c r="G28" s="199"/>
      <c r="I28" s="342"/>
    </row>
    <row r="29" spans="1:9" ht="12.75">
      <c r="A29" s="113"/>
      <c r="B29" s="104" t="s">
        <v>246</v>
      </c>
      <c r="C29" s="104"/>
      <c r="D29" s="104"/>
      <c r="E29" s="104"/>
      <c r="F29" s="116"/>
      <c r="G29" s="199"/>
      <c r="I29" s="342"/>
    </row>
    <row r="30" spans="1:9" ht="12.75">
      <c r="A30" s="113"/>
      <c r="B30" s="104" t="s">
        <v>247</v>
      </c>
      <c r="C30" s="101"/>
      <c r="D30" s="101"/>
      <c r="E30" s="101"/>
      <c r="F30" s="37"/>
      <c r="G30" s="200"/>
      <c r="I30" s="342"/>
    </row>
    <row r="31" spans="1:9" ht="12.75">
      <c r="A31" s="113"/>
      <c r="B31" s="108"/>
      <c r="C31" s="108"/>
      <c r="D31" s="108"/>
      <c r="E31" s="108"/>
      <c r="F31" s="116"/>
      <c r="G31" s="199"/>
      <c r="I31" s="342"/>
    </row>
    <row r="32" spans="1:9" ht="12.75">
      <c r="A32" s="113"/>
      <c r="B32" s="108"/>
      <c r="C32" s="108"/>
      <c r="D32" s="108"/>
      <c r="E32" s="108"/>
      <c r="F32" s="116"/>
      <c r="G32" s="199"/>
      <c r="I32" s="342"/>
    </row>
    <row r="33" spans="1:9" ht="12.75">
      <c r="A33" s="113"/>
      <c r="B33" s="119" t="s">
        <v>248</v>
      </c>
      <c r="C33" s="101"/>
      <c r="D33" s="101"/>
      <c r="E33" s="101"/>
      <c r="F33" s="37"/>
      <c r="G33" s="199">
        <f>455+41606</f>
        <v>42061</v>
      </c>
      <c r="H33" s="342"/>
      <c r="I33" s="342"/>
    </row>
    <row r="34" spans="1:9" ht="12.75">
      <c r="A34" s="113"/>
      <c r="B34" s="104" t="s">
        <v>121</v>
      </c>
      <c r="C34" s="101"/>
      <c r="D34" s="101"/>
      <c r="E34" s="101"/>
      <c r="F34" s="37"/>
      <c r="G34" s="200"/>
      <c r="I34" s="342"/>
    </row>
    <row r="35" spans="1:9" ht="12.75">
      <c r="A35" s="113"/>
      <c r="B35" s="235"/>
      <c r="C35" s="108"/>
      <c r="D35" s="108"/>
      <c r="E35" s="108"/>
      <c r="F35" s="116"/>
      <c r="G35" s="199"/>
      <c r="I35" s="342"/>
    </row>
    <row r="36" spans="1:9" ht="12.75">
      <c r="A36" s="113"/>
      <c r="B36" s="236"/>
      <c r="C36" s="108"/>
      <c r="D36" s="108"/>
      <c r="E36" s="108"/>
      <c r="F36" s="116"/>
      <c r="G36" s="199"/>
      <c r="I36" s="342"/>
    </row>
    <row r="37" spans="1:9" ht="12.75">
      <c r="A37" s="113" t="s">
        <v>250</v>
      </c>
      <c r="B37" s="104"/>
      <c r="C37" s="104"/>
      <c r="D37" s="104"/>
      <c r="E37" s="104"/>
      <c r="F37" s="116"/>
      <c r="G37" s="199">
        <f>SUM(G26:G36)</f>
        <v>55362105</v>
      </c>
      <c r="I37" s="342"/>
    </row>
    <row r="38" spans="1:9" ht="12.75">
      <c r="A38" s="113"/>
      <c r="B38" s="101"/>
      <c r="C38" s="101"/>
      <c r="D38" s="101"/>
      <c r="E38" s="101"/>
      <c r="F38" s="37"/>
      <c r="G38" s="14"/>
      <c r="I38" s="342"/>
    </row>
    <row r="39" spans="1:9" ht="12.75">
      <c r="A39" s="114" t="s">
        <v>251</v>
      </c>
      <c r="B39" s="104"/>
      <c r="C39" s="104"/>
      <c r="D39" s="104"/>
      <c r="E39" s="104"/>
      <c r="F39" s="116"/>
      <c r="G39" s="14"/>
      <c r="I39" s="342"/>
    </row>
    <row r="40" spans="1:9" ht="12.75">
      <c r="A40" s="113"/>
      <c r="B40" s="119" t="s">
        <v>252</v>
      </c>
      <c r="C40" s="104"/>
      <c r="D40" s="104"/>
      <c r="E40" s="104"/>
      <c r="F40" s="116"/>
      <c r="G40" s="199">
        <v>722734</v>
      </c>
      <c r="I40" s="342"/>
    </row>
    <row r="41" spans="1:9" ht="12.75">
      <c r="A41" s="113"/>
      <c r="B41" s="119" t="s">
        <v>253</v>
      </c>
      <c r="C41" s="104"/>
      <c r="D41" s="104"/>
      <c r="E41" s="104"/>
      <c r="F41" s="116"/>
      <c r="G41" s="199">
        <v>520377</v>
      </c>
      <c r="I41" s="342"/>
    </row>
    <row r="42" spans="1:9" ht="12.75">
      <c r="A42" s="113"/>
      <c r="B42" s="119" t="s">
        <v>120</v>
      </c>
      <c r="C42" s="104"/>
      <c r="D42" s="104"/>
      <c r="E42" s="104"/>
      <c r="F42" s="116"/>
      <c r="G42" s="200"/>
      <c r="I42" s="342"/>
    </row>
    <row r="43" spans="1:9" ht="12.75">
      <c r="A43" s="113"/>
      <c r="B43" s="235"/>
      <c r="C43" s="108"/>
      <c r="D43" s="108"/>
      <c r="E43" s="108"/>
      <c r="F43" s="116"/>
      <c r="G43" s="231"/>
      <c r="I43" s="342"/>
    </row>
    <row r="44" spans="1:9" ht="12.75">
      <c r="A44" s="113"/>
      <c r="B44" s="108"/>
      <c r="C44" s="108"/>
      <c r="D44" s="108"/>
      <c r="E44" s="108"/>
      <c r="F44" s="116"/>
      <c r="G44" s="231"/>
      <c r="I44" s="342"/>
    </row>
    <row r="45" spans="1:9" ht="12.75">
      <c r="A45" s="113" t="s">
        <v>255</v>
      </c>
      <c r="B45" s="104"/>
      <c r="C45" s="104"/>
      <c r="D45" s="104"/>
      <c r="E45" s="104"/>
      <c r="F45" s="116"/>
      <c r="G45" s="15">
        <f>SUM(G40:G44)</f>
        <v>1243111</v>
      </c>
      <c r="I45" s="342"/>
    </row>
    <row r="46" spans="1:9" ht="12.75">
      <c r="A46" s="113"/>
      <c r="B46" s="104"/>
      <c r="C46" s="104"/>
      <c r="D46" s="104"/>
      <c r="E46" s="104"/>
      <c r="F46" s="116"/>
      <c r="G46" s="14"/>
      <c r="I46" s="15"/>
    </row>
    <row r="47" spans="1:9" ht="12.75">
      <c r="A47" s="113" t="s">
        <v>256</v>
      </c>
      <c r="B47" s="104"/>
      <c r="C47" s="104"/>
      <c r="D47" s="104"/>
      <c r="E47" s="104"/>
      <c r="F47" s="116"/>
      <c r="G47" s="15">
        <f>-G45+G37+G25</f>
        <v>54118994</v>
      </c>
      <c r="I47" s="14"/>
    </row>
    <row r="48" spans="1:9" ht="12.75">
      <c r="A48" s="113"/>
      <c r="B48" s="104"/>
      <c r="C48" s="104"/>
      <c r="D48" s="104"/>
      <c r="E48" s="104"/>
      <c r="F48" s="116"/>
      <c r="G48" s="14"/>
      <c r="I48" s="15"/>
    </row>
    <row r="49" spans="1:9" ht="12.75">
      <c r="A49" s="113"/>
      <c r="B49" s="115"/>
      <c r="C49" s="104"/>
      <c r="D49" s="104"/>
      <c r="E49" s="104"/>
      <c r="F49" s="116"/>
      <c r="G49" s="14"/>
      <c r="I49" s="342"/>
    </row>
    <row r="50" spans="1:9" ht="12.75">
      <c r="A50" s="113"/>
      <c r="B50" s="104"/>
      <c r="C50" s="104"/>
      <c r="D50" s="104"/>
      <c r="E50" s="104"/>
      <c r="F50" s="116"/>
      <c r="G50" s="14"/>
      <c r="I50" s="342"/>
    </row>
    <row r="51" spans="1:9" ht="12.75">
      <c r="A51" s="112"/>
      <c r="B51" s="108"/>
      <c r="C51" s="108"/>
      <c r="D51" s="108"/>
      <c r="E51" s="108"/>
      <c r="F51" s="117"/>
      <c r="G51" s="15"/>
      <c r="I51" s="342"/>
    </row>
    <row r="52" spans="1:9" ht="15.75">
      <c r="A52" s="717" t="s">
        <v>257</v>
      </c>
      <c r="B52" s="717"/>
      <c r="C52" s="717"/>
      <c r="D52" s="717"/>
      <c r="E52" s="717"/>
      <c r="F52" s="717"/>
      <c r="G52" s="717"/>
      <c r="I52" s="342"/>
    </row>
    <row r="53" spans="2:9" ht="12.75">
      <c r="B53" s="36"/>
      <c r="C53" s="36"/>
      <c r="D53" s="36"/>
      <c r="E53" s="36"/>
      <c r="F53" s="36"/>
      <c r="G53" s="36"/>
      <c r="I53" s="342"/>
    </row>
    <row r="54" ht="12.75">
      <c r="I54" s="342"/>
    </row>
    <row r="55" spans="7:9" ht="12.75">
      <c r="G55" s="342"/>
      <c r="I55" s="342"/>
    </row>
    <row r="56" ht="12.75">
      <c r="I56" s="342"/>
    </row>
    <row r="57" ht="12.75">
      <c r="I57" s="342"/>
    </row>
    <row r="58" ht="12.75">
      <c r="I58" s="342"/>
    </row>
    <row r="59" ht="12.75">
      <c r="I59" s="342"/>
    </row>
    <row r="60" ht="12.75">
      <c r="I60" s="342"/>
    </row>
    <row r="61" ht="12.75">
      <c r="I61" s="342"/>
    </row>
    <row r="62" ht="12.75">
      <c r="I62" s="342"/>
    </row>
    <row r="63" ht="12.75">
      <c r="I63" s="342"/>
    </row>
    <row r="64" ht="12.75">
      <c r="I64" s="342"/>
    </row>
    <row r="65" ht="12.75">
      <c r="I65" s="342"/>
    </row>
    <row r="66" ht="12.75">
      <c r="I66" s="342"/>
    </row>
    <row r="67" ht="12.75">
      <c r="I67" s="342"/>
    </row>
    <row r="68" ht="12.75">
      <c r="I68" s="342"/>
    </row>
    <row r="69" ht="12.75">
      <c r="I69" s="342"/>
    </row>
    <row r="70" ht="12.75">
      <c r="I70" s="342"/>
    </row>
    <row r="71" ht="12.75">
      <c r="I71" s="342"/>
    </row>
    <row r="72" ht="12.75">
      <c r="I72" s="342"/>
    </row>
    <row r="73" ht="12.75">
      <c r="I73" s="342"/>
    </row>
    <row r="74" ht="12.75">
      <c r="I74" s="342"/>
    </row>
    <row r="75" ht="12.75">
      <c r="I75" s="342"/>
    </row>
    <row r="76" ht="12.75">
      <c r="I76" s="342"/>
    </row>
    <row r="77" ht="12.75">
      <c r="I77" s="342"/>
    </row>
    <row r="78" ht="12.75">
      <c r="I78" s="342"/>
    </row>
    <row r="79" ht="12.75">
      <c r="I79" s="342"/>
    </row>
    <row r="80" ht="12.75">
      <c r="I80" s="342"/>
    </row>
    <row r="81" ht="12.75">
      <c r="I81" s="342"/>
    </row>
    <row r="82" ht="12.75">
      <c r="I82" s="342"/>
    </row>
    <row r="83" ht="12.75">
      <c r="I83" s="342"/>
    </row>
    <row r="84" ht="12.75">
      <c r="I84" s="342"/>
    </row>
    <row r="85" ht="12.75">
      <c r="I85" s="342"/>
    </row>
    <row r="86" ht="12.75">
      <c r="I86" s="342"/>
    </row>
    <row r="87" ht="12.75">
      <c r="I87" s="342"/>
    </row>
    <row r="88" ht="12.75">
      <c r="I88" s="342"/>
    </row>
    <row r="89" ht="12.75">
      <c r="I89" s="342"/>
    </row>
    <row r="90" ht="12.75">
      <c r="I90" s="342"/>
    </row>
    <row r="91" ht="12.75">
      <c r="I91" s="342"/>
    </row>
    <row r="92" ht="12.75">
      <c r="I92" s="342"/>
    </row>
    <row r="93" ht="12.75">
      <c r="I93" s="342"/>
    </row>
    <row r="94" ht="12.75">
      <c r="I94" s="342"/>
    </row>
    <row r="95" ht="12.75">
      <c r="I95" s="342"/>
    </row>
    <row r="96" ht="12.75">
      <c r="I96" s="342"/>
    </row>
    <row r="97" ht="12.75">
      <c r="I97" s="342"/>
    </row>
    <row r="98" ht="12.75">
      <c r="I98" s="342"/>
    </row>
    <row r="99" ht="12.75">
      <c r="I99" s="342"/>
    </row>
    <row r="100" ht="12.75">
      <c r="I100" s="342"/>
    </row>
    <row r="101" ht="12.75">
      <c r="I101" s="342"/>
    </row>
    <row r="102" ht="12.75">
      <c r="I102" s="342"/>
    </row>
    <row r="103" ht="12.75">
      <c r="I103" s="342"/>
    </row>
    <row r="104" ht="12.75">
      <c r="I104" s="342"/>
    </row>
    <row r="105" ht="12.75">
      <c r="I105" s="342"/>
    </row>
    <row r="106" ht="12.75">
      <c r="I106" s="342"/>
    </row>
    <row r="107" ht="12.75">
      <c r="I107" s="342"/>
    </row>
    <row r="108" ht="12.75">
      <c r="I108" s="342"/>
    </row>
    <row r="109" ht="12.75">
      <c r="I109" s="342"/>
    </row>
    <row r="110" ht="12.75">
      <c r="I110" s="342"/>
    </row>
    <row r="111" ht="12.75">
      <c r="I111" s="342"/>
    </row>
    <row r="112" ht="12.75">
      <c r="I112" s="342"/>
    </row>
    <row r="113" ht="12.75">
      <c r="I113" s="342"/>
    </row>
    <row r="114" ht="12.75">
      <c r="I114" s="342"/>
    </row>
    <row r="115" ht="12.75">
      <c r="I115" s="342"/>
    </row>
    <row r="116" ht="12.75">
      <c r="I116" s="342"/>
    </row>
    <row r="117" ht="12.75">
      <c r="I117" s="342"/>
    </row>
    <row r="118" ht="12.75">
      <c r="I118" s="342"/>
    </row>
    <row r="119" ht="12.75">
      <c r="I119" s="342"/>
    </row>
    <row r="120" ht="12.75">
      <c r="I120" s="342"/>
    </row>
    <row r="121" ht="12.75">
      <c r="I121" s="342"/>
    </row>
    <row r="122" ht="12.75">
      <c r="I122" s="342"/>
    </row>
    <row r="123" ht="12.75">
      <c r="I123" s="342"/>
    </row>
    <row r="124" ht="12.75">
      <c r="I124" s="342"/>
    </row>
    <row r="125" ht="12.75">
      <c r="I125" s="342"/>
    </row>
    <row r="126" ht="12.75">
      <c r="I126" s="342"/>
    </row>
    <row r="127" ht="12.75">
      <c r="I127" s="342"/>
    </row>
    <row r="128" ht="12.75">
      <c r="I128" s="342"/>
    </row>
    <row r="129" ht="12.75">
      <c r="I129" s="342"/>
    </row>
    <row r="130" ht="12.75">
      <c r="I130" s="342"/>
    </row>
    <row r="131" ht="12.75">
      <c r="I131" s="342"/>
    </row>
    <row r="132" ht="12.75">
      <c r="I132" s="342"/>
    </row>
    <row r="133" ht="12.75">
      <c r="I133" s="342"/>
    </row>
    <row r="134" ht="12.75">
      <c r="I134" s="342"/>
    </row>
    <row r="135" ht="12.75">
      <c r="I135" s="342"/>
    </row>
    <row r="136" ht="12.75">
      <c r="I136" s="342"/>
    </row>
    <row r="137" ht="12.75">
      <c r="I137" s="342"/>
    </row>
    <row r="138" ht="12.75">
      <c r="I138" s="342"/>
    </row>
    <row r="139" ht="12.75">
      <c r="I139" s="342"/>
    </row>
    <row r="140" ht="12.75">
      <c r="I140" s="342"/>
    </row>
    <row r="141" ht="12.75">
      <c r="I141" s="342"/>
    </row>
    <row r="142" ht="12.75">
      <c r="I142" s="342"/>
    </row>
    <row r="143" ht="12.75">
      <c r="I143" s="342"/>
    </row>
    <row r="144" ht="12.75">
      <c r="I144" s="342"/>
    </row>
    <row r="145" ht="12.75">
      <c r="I145" s="342"/>
    </row>
    <row r="146" ht="12.75">
      <c r="I146" s="342"/>
    </row>
    <row r="147" ht="12.75">
      <c r="I147" s="342"/>
    </row>
    <row r="148" ht="12.75">
      <c r="I148" s="342"/>
    </row>
    <row r="149" ht="12.75">
      <c r="I149" s="342"/>
    </row>
    <row r="150" ht="12.75">
      <c r="I150" s="342"/>
    </row>
    <row r="151" ht="12.75">
      <c r="I151" s="342"/>
    </row>
    <row r="152" ht="12.75">
      <c r="I152" s="342"/>
    </row>
    <row r="153" ht="12.75">
      <c r="I153" s="342"/>
    </row>
    <row r="154" ht="12.75">
      <c r="I154" s="342"/>
    </row>
    <row r="155" ht="12.75">
      <c r="I155" s="342"/>
    </row>
    <row r="156" ht="12.75">
      <c r="I156" s="342"/>
    </row>
    <row r="157" ht="12.75">
      <c r="I157" s="342"/>
    </row>
    <row r="158" ht="12.75">
      <c r="I158" s="342"/>
    </row>
    <row r="159" ht="12.75">
      <c r="I159" s="342"/>
    </row>
    <row r="160" ht="12.75">
      <c r="I160" s="342"/>
    </row>
    <row r="161" ht="12.75">
      <c r="I161" s="342"/>
    </row>
    <row r="162" ht="12.75">
      <c r="I162" s="342"/>
    </row>
    <row r="163" ht="12.75">
      <c r="I163" s="342"/>
    </row>
    <row r="164" ht="12.75">
      <c r="I164" s="342"/>
    </row>
    <row r="165" ht="12.75">
      <c r="I165" s="342"/>
    </row>
    <row r="166" ht="12.75">
      <c r="I166" s="342"/>
    </row>
    <row r="167" ht="12.75">
      <c r="I167" s="342"/>
    </row>
    <row r="168" ht="12.75">
      <c r="I168" s="342"/>
    </row>
    <row r="169" ht="12.75">
      <c r="I169" s="342"/>
    </row>
    <row r="170" ht="12.75">
      <c r="I170" s="342"/>
    </row>
    <row r="171" ht="12.75">
      <c r="I171" s="342"/>
    </row>
    <row r="172" ht="12.75">
      <c r="I172" s="342"/>
    </row>
    <row r="173" ht="12.75">
      <c r="I173" s="342"/>
    </row>
    <row r="174" ht="12.75">
      <c r="I174" s="342"/>
    </row>
    <row r="175" ht="12.75">
      <c r="I175" s="342"/>
    </row>
    <row r="176" ht="12.75">
      <c r="I176" s="342"/>
    </row>
    <row r="177" ht="12.75">
      <c r="I177" s="342"/>
    </row>
    <row r="178" ht="12.75">
      <c r="I178" s="342"/>
    </row>
    <row r="179" ht="12.75">
      <c r="I179" s="342"/>
    </row>
    <row r="180" ht="12.75">
      <c r="I180" s="342"/>
    </row>
    <row r="181" ht="12.75">
      <c r="I181" s="342"/>
    </row>
    <row r="182" ht="12.75">
      <c r="I182" s="342"/>
    </row>
    <row r="183" ht="12.75">
      <c r="I183" s="342"/>
    </row>
    <row r="184" ht="12.75">
      <c r="I184" s="342"/>
    </row>
    <row r="185" ht="12.75">
      <c r="I185" s="342"/>
    </row>
    <row r="186" ht="12.75">
      <c r="I186" s="342"/>
    </row>
    <row r="187" ht="12.75">
      <c r="I187" s="342"/>
    </row>
    <row r="188" ht="12.75">
      <c r="I188" s="342"/>
    </row>
    <row r="189" ht="12.75">
      <c r="I189" s="342"/>
    </row>
    <row r="190" ht="12.75">
      <c r="I190" s="342"/>
    </row>
    <row r="191" ht="12.75">
      <c r="I191" s="342"/>
    </row>
    <row r="192" ht="12.75">
      <c r="I192" s="342"/>
    </row>
    <row r="193" ht="12.75">
      <c r="I193" s="342"/>
    </row>
    <row r="194" ht="12.75">
      <c r="I194" s="342"/>
    </row>
    <row r="195" ht="12.75">
      <c r="I195" s="342"/>
    </row>
    <row r="196" ht="12.75">
      <c r="I196" s="342"/>
    </row>
    <row r="197" ht="12.75">
      <c r="I197" s="342"/>
    </row>
    <row r="198" ht="12.75">
      <c r="I198" s="342"/>
    </row>
    <row r="199" ht="12.75">
      <c r="I199" s="342"/>
    </row>
    <row r="200" ht="12.75">
      <c r="I200" s="342"/>
    </row>
    <row r="201" ht="12.75">
      <c r="I201" s="342"/>
    </row>
    <row r="202" ht="12.75">
      <c r="I202" s="342"/>
    </row>
    <row r="203" ht="12.75">
      <c r="I203" s="342"/>
    </row>
    <row r="204" ht="12.75">
      <c r="I204" s="342"/>
    </row>
    <row r="205" ht="12.75">
      <c r="I205" s="342"/>
    </row>
    <row r="206" ht="12.75">
      <c r="I206" s="342"/>
    </row>
    <row r="207" ht="12.75">
      <c r="I207" s="342"/>
    </row>
    <row r="208" ht="12.75">
      <c r="I208" s="342"/>
    </row>
    <row r="209" ht="12.75">
      <c r="I209" s="342"/>
    </row>
    <row r="210" ht="12.75">
      <c r="I210" s="342"/>
    </row>
    <row r="211" ht="12.75">
      <c r="I211" s="342"/>
    </row>
    <row r="212" ht="12.75">
      <c r="I212" s="342"/>
    </row>
    <row r="213" ht="12.75">
      <c r="I213" s="342"/>
    </row>
    <row r="214" ht="12.75">
      <c r="I214" s="342"/>
    </row>
    <row r="215" ht="12.75">
      <c r="I215" s="342"/>
    </row>
    <row r="216" ht="12.75">
      <c r="I216" s="342"/>
    </row>
    <row r="217" ht="12.75">
      <c r="I217" s="342"/>
    </row>
    <row r="218" ht="12.75">
      <c r="I218" s="342"/>
    </row>
    <row r="219" ht="12.75">
      <c r="I219" s="342"/>
    </row>
    <row r="220" ht="12.75">
      <c r="I220" s="342"/>
    </row>
    <row r="221" ht="12.75">
      <c r="I221" s="342"/>
    </row>
    <row r="222" ht="12.75">
      <c r="I222" s="342"/>
    </row>
    <row r="223" ht="12.75">
      <c r="I223" s="342"/>
    </row>
    <row r="224" ht="12.75">
      <c r="I224" s="342"/>
    </row>
    <row r="225" ht="12.75">
      <c r="I225" s="342"/>
    </row>
    <row r="226" ht="12.75">
      <c r="I226" s="342"/>
    </row>
    <row r="227" ht="12.75">
      <c r="I227" s="342"/>
    </row>
    <row r="228" ht="12.75">
      <c r="I228" s="342"/>
    </row>
    <row r="229" ht="12.75">
      <c r="I229" s="342"/>
    </row>
    <row r="230" ht="12.75">
      <c r="I230" s="342"/>
    </row>
    <row r="231" ht="12.75">
      <c r="I231" s="342"/>
    </row>
    <row r="232" ht="12.75">
      <c r="I232" s="342"/>
    </row>
    <row r="233" ht="12.75">
      <c r="I233" s="342"/>
    </row>
    <row r="234" ht="12.75">
      <c r="I234" s="342"/>
    </row>
    <row r="235" ht="12.75">
      <c r="I235" s="342"/>
    </row>
    <row r="236" ht="12.75">
      <c r="I236" s="342"/>
    </row>
    <row r="237" ht="12.75">
      <c r="I237" s="342"/>
    </row>
    <row r="238" ht="12.75">
      <c r="I238" s="342"/>
    </row>
    <row r="239" ht="12.75">
      <c r="I239" s="342"/>
    </row>
    <row r="240" ht="12.75">
      <c r="I240" s="342"/>
    </row>
    <row r="241" ht="12.75">
      <c r="I241" s="342"/>
    </row>
    <row r="242" ht="12.75">
      <c r="I242" s="342"/>
    </row>
    <row r="243" ht="12.75">
      <c r="I243" s="342"/>
    </row>
    <row r="244" ht="12.75">
      <c r="I244" s="342"/>
    </row>
    <row r="245" ht="12.75">
      <c r="I245" s="342"/>
    </row>
    <row r="246" ht="12.75">
      <c r="I246" s="342"/>
    </row>
    <row r="247" ht="12.75">
      <c r="I247" s="342"/>
    </row>
    <row r="248" ht="12.75">
      <c r="I248" s="342"/>
    </row>
    <row r="249" ht="12.75">
      <c r="I249" s="342"/>
    </row>
    <row r="250" ht="12.75">
      <c r="I250" s="342"/>
    </row>
    <row r="251" ht="12.75">
      <c r="I251" s="342"/>
    </row>
    <row r="252" ht="12.75">
      <c r="I252" s="342"/>
    </row>
    <row r="253" ht="12.75">
      <c r="I253" s="342"/>
    </row>
    <row r="254" ht="12.75">
      <c r="I254" s="342"/>
    </row>
    <row r="255" ht="12.75">
      <c r="I255" s="342"/>
    </row>
    <row r="256" ht="12.75">
      <c r="I256" s="342"/>
    </row>
    <row r="257" ht="12.75">
      <c r="I257" s="342"/>
    </row>
    <row r="258" ht="12.75">
      <c r="I258" s="342"/>
    </row>
    <row r="259" ht="12.75">
      <c r="I259" s="342"/>
    </row>
    <row r="260" ht="12.75">
      <c r="I260" s="342"/>
    </row>
    <row r="261" ht="12.75">
      <c r="I261" s="342"/>
    </row>
    <row r="262" ht="12.75">
      <c r="I262" s="342"/>
    </row>
    <row r="263" ht="12.75">
      <c r="I263" s="342"/>
    </row>
    <row r="264" ht="12.75">
      <c r="I264" s="342"/>
    </row>
    <row r="265" ht="12.75">
      <c r="I265" s="342"/>
    </row>
    <row r="266" ht="12.75">
      <c r="I266" s="342"/>
    </row>
    <row r="267" ht="12.75">
      <c r="I267" s="342"/>
    </row>
    <row r="268" ht="12.75">
      <c r="I268" s="342"/>
    </row>
    <row r="269" ht="12.75">
      <c r="I269" s="342"/>
    </row>
    <row r="270" ht="12.75">
      <c r="I270" s="342"/>
    </row>
    <row r="271" ht="12.75">
      <c r="I271" s="342"/>
    </row>
    <row r="272" ht="12.75">
      <c r="I272" s="342"/>
    </row>
    <row r="273" ht="12.75">
      <c r="I273" s="342"/>
    </row>
    <row r="274" ht="12.75">
      <c r="I274" s="342"/>
    </row>
    <row r="275" ht="12.75">
      <c r="I275" s="342"/>
    </row>
    <row r="276" ht="12.75">
      <c r="I276" s="342"/>
    </row>
    <row r="277" ht="12.75">
      <c r="I277" s="342"/>
    </row>
    <row r="278" ht="12.75">
      <c r="I278" s="342"/>
    </row>
    <row r="279" ht="12.75">
      <c r="I279" s="342"/>
    </row>
    <row r="280" ht="12.75">
      <c r="I280" s="342"/>
    </row>
    <row r="281" ht="12.75">
      <c r="I281" s="342"/>
    </row>
    <row r="282" ht="12.75">
      <c r="I282" s="342"/>
    </row>
    <row r="283" ht="12.75">
      <c r="I283" s="342"/>
    </row>
    <row r="284" ht="12.75">
      <c r="I284" s="342"/>
    </row>
    <row r="285" ht="12.75">
      <c r="I285" s="342"/>
    </row>
    <row r="286" ht="12.75">
      <c r="I286" s="342"/>
    </row>
    <row r="287" ht="12.75">
      <c r="I287" s="342"/>
    </row>
    <row r="288" ht="12.75">
      <c r="I288" s="342"/>
    </row>
    <row r="289" ht="12.75">
      <c r="I289" s="342"/>
    </row>
    <row r="290" ht="12.75">
      <c r="I290" s="342"/>
    </row>
    <row r="291" ht="12.75">
      <c r="I291" s="342"/>
    </row>
    <row r="292" ht="12.75">
      <c r="I292" s="342"/>
    </row>
    <row r="293" ht="12.75">
      <c r="I293" s="342"/>
    </row>
    <row r="294" ht="12.75">
      <c r="I294" s="342"/>
    </row>
    <row r="295" ht="12.75">
      <c r="I295" s="342"/>
    </row>
    <row r="296" ht="12.75">
      <c r="I296" s="342"/>
    </row>
    <row r="297" ht="12.75">
      <c r="I297" s="342"/>
    </row>
    <row r="298" ht="12.75">
      <c r="I298" s="342"/>
    </row>
    <row r="299" ht="12.75">
      <c r="I299" s="342"/>
    </row>
    <row r="300" ht="12.75">
      <c r="I300" s="342"/>
    </row>
    <row r="301" ht="12.75">
      <c r="I301" s="342"/>
    </row>
    <row r="302" ht="12.75">
      <c r="I302" s="342"/>
    </row>
    <row r="303" ht="12.75">
      <c r="I303" s="342"/>
    </row>
    <row r="304" ht="12.75">
      <c r="I304" s="342"/>
    </row>
    <row r="305" ht="12.75">
      <c r="I305" s="342"/>
    </row>
    <row r="306" ht="12.75">
      <c r="I306" s="342"/>
    </row>
    <row r="307" ht="12.75">
      <c r="I307" s="342"/>
    </row>
    <row r="308" ht="12.75">
      <c r="I308" s="342"/>
    </row>
    <row r="309" ht="12.75">
      <c r="I309" s="342"/>
    </row>
    <row r="310" ht="12.75">
      <c r="I310" s="342"/>
    </row>
    <row r="311" ht="12.75">
      <c r="I311" s="342"/>
    </row>
    <row r="312" ht="12.75">
      <c r="I312" s="342"/>
    </row>
    <row r="313" ht="12.75">
      <c r="I313" s="342"/>
    </row>
    <row r="314" ht="12.75">
      <c r="I314" s="342"/>
    </row>
    <row r="315" ht="12.75">
      <c r="I315" s="342"/>
    </row>
    <row r="316" ht="12.75">
      <c r="I316" s="342"/>
    </row>
    <row r="317" ht="12.75">
      <c r="I317" s="342"/>
    </row>
    <row r="318" ht="12.75">
      <c r="I318" s="342"/>
    </row>
    <row r="319" ht="12.75">
      <c r="I319" s="342"/>
    </row>
    <row r="320" ht="12.75">
      <c r="I320" s="342"/>
    </row>
    <row r="321" ht="12.75">
      <c r="I321" s="342"/>
    </row>
    <row r="322" ht="12.75">
      <c r="I322" s="342"/>
    </row>
    <row r="323" ht="12.75">
      <c r="I323" s="342"/>
    </row>
    <row r="324" ht="12.75">
      <c r="I324" s="342"/>
    </row>
    <row r="325" ht="12.75">
      <c r="I325" s="342"/>
    </row>
    <row r="326" ht="12.75">
      <c r="I326" s="342"/>
    </row>
    <row r="327" ht="12.75">
      <c r="I327" s="342"/>
    </row>
    <row r="328" ht="12.75">
      <c r="I328" s="342"/>
    </row>
    <row r="329" ht="12.75">
      <c r="I329" s="342"/>
    </row>
    <row r="330" ht="12.75">
      <c r="I330" s="342"/>
    </row>
    <row r="331" ht="12.75">
      <c r="I331" s="342"/>
    </row>
    <row r="332" ht="12.75">
      <c r="I332" s="342"/>
    </row>
    <row r="333" ht="12.75">
      <c r="I333" s="342"/>
    </row>
    <row r="334" ht="12.75">
      <c r="I334" s="342"/>
    </row>
    <row r="335" ht="12.75">
      <c r="I335" s="342"/>
    </row>
    <row r="336" ht="12.75">
      <c r="I336" s="342"/>
    </row>
    <row r="337" ht="12.75">
      <c r="I337" s="342"/>
    </row>
    <row r="338" ht="12.75">
      <c r="I338" s="342"/>
    </row>
    <row r="339" ht="12.75">
      <c r="I339" s="342"/>
    </row>
    <row r="340" ht="12.75">
      <c r="I340" s="342"/>
    </row>
    <row r="341" ht="12.75">
      <c r="I341" s="342"/>
    </row>
    <row r="342" ht="12.75">
      <c r="I342" s="342"/>
    </row>
    <row r="343" ht="12.75">
      <c r="I343" s="342"/>
    </row>
    <row r="344" ht="12.75">
      <c r="I344" s="342"/>
    </row>
    <row r="345" ht="12.75">
      <c r="I345" s="342"/>
    </row>
    <row r="346" ht="12.75">
      <c r="I346" s="342"/>
    </row>
    <row r="347" ht="12.75">
      <c r="I347" s="342"/>
    </row>
    <row r="348" ht="12.75">
      <c r="I348" s="342"/>
    </row>
    <row r="349" ht="12.75">
      <c r="I349" s="342"/>
    </row>
    <row r="350" ht="12.75">
      <c r="I350" s="342"/>
    </row>
    <row r="351" ht="12.75">
      <c r="I351" s="342"/>
    </row>
    <row r="352" ht="12.75">
      <c r="I352" s="342"/>
    </row>
    <row r="353" ht="12.75">
      <c r="I353" s="342"/>
    </row>
    <row r="354" ht="12.75">
      <c r="I354" s="342"/>
    </row>
    <row r="355" ht="12.75">
      <c r="I355" s="342"/>
    </row>
    <row r="356" ht="12.75">
      <c r="I356" s="342"/>
    </row>
    <row r="357" ht="12.75">
      <c r="I357" s="342"/>
    </row>
    <row r="358" ht="12.75">
      <c r="I358" s="342"/>
    </row>
    <row r="359" ht="12.75">
      <c r="I359" s="342"/>
    </row>
    <row r="360" ht="12.75">
      <c r="I360" s="342"/>
    </row>
    <row r="361" ht="12.75">
      <c r="I361" s="342"/>
    </row>
    <row r="362" ht="12.75">
      <c r="I362" s="342"/>
    </row>
    <row r="363" ht="12.75">
      <c r="I363" s="342"/>
    </row>
    <row r="364" ht="12.75">
      <c r="I364" s="342"/>
    </row>
    <row r="365" ht="12.75">
      <c r="I365" s="342"/>
    </row>
    <row r="366" ht="12.75">
      <c r="I366" s="342"/>
    </row>
    <row r="367" ht="12.75">
      <c r="I367" s="342"/>
    </row>
    <row r="368" ht="12.75">
      <c r="I368" s="342"/>
    </row>
    <row r="369" ht="12.75">
      <c r="I369" s="342"/>
    </row>
    <row r="370" ht="12.75">
      <c r="I370" s="342"/>
    </row>
    <row r="371" ht="12.75">
      <c r="I371" s="342"/>
    </row>
    <row r="372" ht="12.75">
      <c r="I372" s="342"/>
    </row>
    <row r="373" ht="12.75">
      <c r="I373" s="342"/>
    </row>
    <row r="374" ht="12.75">
      <c r="I374" s="342"/>
    </row>
    <row r="375" ht="12.75">
      <c r="I375" s="342"/>
    </row>
    <row r="376" ht="12.75">
      <c r="I376" s="342"/>
    </row>
    <row r="377" ht="12.75">
      <c r="I377" s="342"/>
    </row>
    <row r="378" ht="12.75">
      <c r="I378" s="342"/>
    </row>
    <row r="379" ht="12.75">
      <c r="I379" s="342"/>
    </row>
    <row r="380" ht="12.75">
      <c r="I380" s="342"/>
    </row>
    <row r="381" ht="12.75">
      <c r="I381" s="342"/>
    </row>
    <row r="382" ht="12.75">
      <c r="I382" s="342"/>
    </row>
    <row r="383" ht="12.75">
      <c r="I383" s="342"/>
    </row>
    <row r="384" ht="12.75">
      <c r="I384" s="342"/>
    </row>
    <row r="385" ht="12.75">
      <c r="I385" s="342"/>
    </row>
    <row r="386" ht="12.75">
      <c r="I386" s="342"/>
    </row>
    <row r="387" ht="12.75">
      <c r="I387" s="342"/>
    </row>
    <row r="388" ht="12.75">
      <c r="I388" s="342"/>
    </row>
    <row r="389" ht="12.75">
      <c r="I389" s="342"/>
    </row>
    <row r="390" ht="12.75">
      <c r="I390" s="342"/>
    </row>
    <row r="391" ht="12.75">
      <c r="I391" s="342"/>
    </row>
    <row r="392" ht="12.75">
      <c r="I392" s="342"/>
    </row>
    <row r="393" ht="12.75">
      <c r="I393" s="342"/>
    </row>
    <row r="394" ht="12.75">
      <c r="I394" s="342"/>
    </row>
    <row r="395" ht="12.75">
      <c r="I395" s="342"/>
    </row>
    <row r="396" ht="12.75">
      <c r="I396" s="342"/>
    </row>
    <row r="397" ht="12.75">
      <c r="I397" s="342"/>
    </row>
    <row r="398" ht="12.75">
      <c r="I398" s="342"/>
    </row>
    <row r="399" ht="12.75">
      <c r="I399" s="342"/>
    </row>
    <row r="400" ht="12.75">
      <c r="I400" s="342"/>
    </row>
    <row r="401" ht="12.75">
      <c r="I401" s="342"/>
    </row>
    <row r="402" ht="12.75">
      <c r="I402" s="342"/>
    </row>
    <row r="403" ht="12.75">
      <c r="I403" s="342"/>
    </row>
    <row r="404" ht="12.75">
      <c r="I404" s="342"/>
    </row>
    <row r="405" ht="12.75">
      <c r="I405" s="342"/>
    </row>
    <row r="406" ht="12.75">
      <c r="I406" s="342"/>
    </row>
    <row r="407" ht="12.75">
      <c r="I407" s="342"/>
    </row>
    <row r="408" ht="12.75">
      <c r="I408" s="342"/>
    </row>
    <row r="409" ht="12.75">
      <c r="I409" s="342"/>
    </row>
    <row r="410" ht="12.75">
      <c r="I410" s="342"/>
    </row>
    <row r="411" ht="12.75">
      <c r="I411" s="342"/>
    </row>
    <row r="412" ht="12.75">
      <c r="I412" s="342"/>
    </row>
    <row r="413" ht="12.75">
      <c r="I413" s="342"/>
    </row>
    <row r="414" ht="12.75">
      <c r="I414" s="342"/>
    </row>
    <row r="415" ht="12.75">
      <c r="I415" s="342"/>
    </row>
    <row r="416" ht="12.75">
      <c r="I416" s="342"/>
    </row>
    <row r="417" ht="12.75">
      <c r="I417" s="342"/>
    </row>
    <row r="418" ht="12.75">
      <c r="I418" s="342"/>
    </row>
    <row r="419" ht="12.75">
      <c r="I419" s="342"/>
    </row>
    <row r="420" ht="12.75">
      <c r="I420" s="342"/>
    </row>
    <row r="421" ht="12.75">
      <c r="I421" s="342"/>
    </row>
    <row r="422" ht="12.75">
      <c r="I422" s="342"/>
    </row>
    <row r="423" ht="12.75">
      <c r="I423" s="342"/>
    </row>
    <row r="424" ht="12.75">
      <c r="I424" s="342"/>
    </row>
    <row r="425" ht="12.75">
      <c r="I425" s="342"/>
    </row>
    <row r="426" ht="12.75">
      <c r="I426" s="342"/>
    </row>
    <row r="427" ht="12.75">
      <c r="I427" s="342"/>
    </row>
    <row r="428" ht="12.75">
      <c r="I428" s="342"/>
    </row>
    <row r="429" ht="12.75">
      <c r="I429" s="342"/>
    </row>
    <row r="430" ht="12.75">
      <c r="I430" s="342"/>
    </row>
    <row r="431" ht="12.75">
      <c r="I431" s="342"/>
    </row>
    <row r="432" ht="12.75">
      <c r="I432" s="342"/>
    </row>
    <row r="433" ht="12.75">
      <c r="I433" s="342"/>
    </row>
    <row r="434" ht="12.75">
      <c r="I434" s="342"/>
    </row>
    <row r="435" ht="12.75">
      <c r="I435" s="342"/>
    </row>
    <row r="436" ht="12.75">
      <c r="I436" s="342"/>
    </row>
    <row r="437" ht="12.75">
      <c r="I437" s="342"/>
    </row>
    <row r="438" ht="12.75">
      <c r="I438" s="342"/>
    </row>
    <row r="439" ht="12.75">
      <c r="I439" s="342"/>
    </row>
    <row r="440" ht="12.75">
      <c r="I440" s="342"/>
    </row>
    <row r="441" ht="12.75">
      <c r="I441" s="342"/>
    </row>
    <row r="442" ht="12.75">
      <c r="I442" s="342"/>
    </row>
    <row r="443" ht="12.75">
      <c r="I443" s="342"/>
    </row>
    <row r="444" ht="12.75">
      <c r="I444" s="342"/>
    </row>
    <row r="445" ht="12.75">
      <c r="I445" s="342"/>
    </row>
    <row r="446" ht="12.75">
      <c r="I446" s="342"/>
    </row>
    <row r="447" ht="12.75">
      <c r="I447" s="342"/>
    </row>
    <row r="448" ht="12.75">
      <c r="I448" s="342"/>
    </row>
    <row r="449" ht="12.75">
      <c r="I449" s="342"/>
    </row>
    <row r="450" ht="12.75">
      <c r="I450" s="342"/>
    </row>
    <row r="451" ht="12.75">
      <c r="I451" s="342"/>
    </row>
    <row r="452" ht="12.75">
      <c r="I452" s="342"/>
    </row>
    <row r="453" ht="12.75">
      <c r="I453" s="342"/>
    </row>
    <row r="454" ht="12.75">
      <c r="I454" s="342"/>
    </row>
    <row r="455" ht="12.75">
      <c r="I455" s="342"/>
    </row>
    <row r="456" ht="12.75">
      <c r="I456" s="342"/>
    </row>
    <row r="457" ht="12.75">
      <c r="I457" s="342"/>
    </row>
    <row r="458" ht="12.75">
      <c r="I458" s="342"/>
    </row>
    <row r="459" ht="12.75">
      <c r="I459" s="342"/>
    </row>
    <row r="460" ht="12.75">
      <c r="I460" s="342"/>
    </row>
    <row r="461" ht="12.75">
      <c r="I461" s="342"/>
    </row>
    <row r="462" ht="12.75">
      <c r="I462" s="342"/>
    </row>
    <row r="463" ht="12.75">
      <c r="I463" s="342"/>
    </row>
    <row r="464" ht="12.75">
      <c r="I464" s="342"/>
    </row>
    <row r="465" ht="12.75">
      <c r="I465" s="342"/>
    </row>
    <row r="466" ht="12.75">
      <c r="I466" s="342"/>
    </row>
    <row r="467" ht="12.75">
      <c r="I467" s="342"/>
    </row>
    <row r="468" ht="12.75">
      <c r="I468" s="342"/>
    </row>
    <row r="469" ht="12.75">
      <c r="I469" s="342"/>
    </row>
    <row r="470" ht="12.75">
      <c r="I470" s="342"/>
    </row>
    <row r="471" ht="12.75">
      <c r="I471" s="342"/>
    </row>
    <row r="472" ht="12.75">
      <c r="I472" s="342"/>
    </row>
    <row r="473" ht="12.75">
      <c r="I473" s="342"/>
    </row>
    <row r="474" ht="12.75">
      <c r="I474" s="342"/>
    </row>
    <row r="475" ht="12.75">
      <c r="I475" s="342"/>
    </row>
    <row r="476" ht="12.75">
      <c r="I476" s="342"/>
    </row>
    <row r="477" ht="12.75">
      <c r="I477" s="342"/>
    </row>
    <row r="478" ht="12.75">
      <c r="I478" s="342"/>
    </row>
    <row r="479" ht="12.75">
      <c r="I479" s="342"/>
    </row>
    <row r="480" ht="12.75">
      <c r="I480" s="342"/>
    </row>
    <row r="481" ht="12.75">
      <c r="I481" s="342"/>
    </row>
    <row r="482" ht="12.75">
      <c r="I482" s="342"/>
    </row>
    <row r="483" ht="12.75">
      <c r="I483" s="342"/>
    </row>
    <row r="484" ht="12.75">
      <c r="I484" s="342"/>
    </row>
    <row r="485" ht="12.75">
      <c r="I485" s="342"/>
    </row>
    <row r="486" ht="12.75">
      <c r="I486" s="342"/>
    </row>
    <row r="487" ht="12.75">
      <c r="I487" s="342"/>
    </row>
    <row r="488" ht="12.75">
      <c r="I488" s="342"/>
    </row>
    <row r="489" ht="12.75">
      <c r="I489" s="342"/>
    </row>
    <row r="490" ht="12.75">
      <c r="I490" s="342"/>
    </row>
    <row r="491" ht="12.75">
      <c r="I491" s="342"/>
    </row>
    <row r="492" ht="12.75">
      <c r="I492" s="342"/>
    </row>
    <row r="493" ht="12.75">
      <c r="I493" s="342"/>
    </row>
    <row r="494" ht="12.75">
      <c r="I494" s="342"/>
    </row>
    <row r="495" ht="12.75">
      <c r="I495" s="342"/>
    </row>
    <row r="496" ht="12.75">
      <c r="I496" s="342"/>
    </row>
    <row r="497" ht="12.75">
      <c r="I497" s="342"/>
    </row>
    <row r="498" ht="12.75">
      <c r="I498" s="342"/>
    </row>
    <row r="499" ht="12.75">
      <c r="I499" s="342"/>
    </row>
    <row r="500" ht="12.75">
      <c r="I500" s="342"/>
    </row>
    <row r="501" ht="12.75">
      <c r="I501" s="342"/>
    </row>
    <row r="502" ht="12.75">
      <c r="I502" s="342"/>
    </row>
    <row r="503" ht="12.75">
      <c r="I503" s="342"/>
    </row>
    <row r="504" ht="12.75">
      <c r="I504" s="342"/>
    </row>
    <row r="505" ht="12.75">
      <c r="I505" s="342"/>
    </row>
    <row r="506" ht="12.75">
      <c r="I506" s="342"/>
    </row>
    <row r="507" ht="12.75">
      <c r="I507" s="342"/>
    </row>
    <row r="508" ht="12.75">
      <c r="I508" s="342"/>
    </row>
    <row r="509" ht="12.75">
      <c r="I509" s="342"/>
    </row>
    <row r="510" ht="12.75">
      <c r="I510" s="342"/>
    </row>
    <row r="511" ht="12.75">
      <c r="I511" s="342"/>
    </row>
    <row r="512" ht="12.75">
      <c r="I512" s="342"/>
    </row>
    <row r="513" ht="12.75">
      <c r="I513" s="342"/>
    </row>
    <row r="514" ht="12.75">
      <c r="I514" s="342"/>
    </row>
    <row r="515" ht="12.75">
      <c r="I515" s="342"/>
    </row>
    <row r="516" ht="12.75">
      <c r="I516" s="342"/>
    </row>
    <row r="517" ht="12.75">
      <c r="I517" s="342"/>
    </row>
    <row r="518" ht="12.75">
      <c r="I518" s="342"/>
    </row>
    <row r="519" ht="12.75">
      <c r="I519" s="342"/>
    </row>
    <row r="520" ht="12.75">
      <c r="I520" s="342"/>
    </row>
    <row r="521" ht="12.75">
      <c r="I521" s="342"/>
    </row>
    <row r="522" ht="12.75">
      <c r="I522" s="342"/>
    </row>
    <row r="523" ht="12.75">
      <c r="I523" s="342"/>
    </row>
    <row r="524" ht="12.75">
      <c r="I524" s="342"/>
    </row>
    <row r="525" ht="12.75">
      <c r="I525" s="342"/>
    </row>
    <row r="526" ht="12.75">
      <c r="I526" s="342"/>
    </row>
    <row r="527" ht="12.75">
      <c r="I527" s="342"/>
    </row>
    <row r="528" ht="12.75">
      <c r="I528" s="342"/>
    </row>
    <row r="529" ht="12.75">
      <c r="I529" s="342"/>
    </row>
    <row r="530" ht="12.75">
      <c r="I530" s="342"/>
    </row>
    <row r="531" ht="12.75">
      <c r="I531" s="342"/>
    </row>
    <row r="532" ht="12.75">
      <c r="I532" s="342"/>
    </row>
    <row r="533" ht="12.75">
      <c r="I533" s="342"/>
    </row>
    <row r="534" ht="12.75">
      <c r="I534" s="342"/>
    </row>
    <row r="535" ht="12.75">
      <c r="I535" s="342"/>
    </row>
    <row r="536" ht="12.75">
      <c r="I536" s="342"/>
    </row>
    <row r="537" ht="12.75">
      <c r="I537" s="342"/>
    </row>
    <row r="538" ht="12.75">
      <c r="I538" s="342"/>
    </row>
    <row r="539" ht="12.75">
      <c r="I539" s="342"/>
    </row>
    <row r="540" ht="12.75">
      <c r="I540" s="342"/>
    </row>
  </sheetData>
  <mergeCells count="1">
    <mergeCell ref="A52:G52"/>
  </mergeCells>
  <printOptions horizontalCentered="1"/>
  <pageMargins left="0.75" right="0.7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K41"/>
  <sheetViews>
    <sheetView zoomScale="75" zoomScaleNormal="75" workbookViewId="0" topLeftCell="D76">
      <selection activeCell="N77" sqref="N77"/>
    </sheetView>
  </sheetViews>
  <sheetFormatPr defaultColWidth="8.88671875" defaultRowHeight="15"/>
  <cols>
    <col min="2" max="8" width="10.6640625" style="0" customWidth="1"/>
  </cols>
  <sheetData>
    <row r="1" spans="2:8" ht="15">
      <c r="B1" s="370"/>
      <c r="C1" s="371"/>
      <c r="D1" s="371"/>
      <c r="E1" s="371"/>
      <c r="F1" s="371"/>
      <c r="G1" s="371"/>
      <c r="H1" s="372"/>
    </row>
    <row r="2" spans="2:8" ht="15">
      <c r="B2" s="373" t="s">
        <v>240</v>
      </c>
      <c r="C2" s="101"/>
      <c r="D2" s="101"/>
      <c r="E2" s="101"/>
      <c r="F2" s="101"/>
      <c r="G2" s="101"/>
      <c r="H2" s="374"/>
    </row>
    <row r="3" spans="2:8" ht="15.75" thickBot="1">
      <c r="B3" s="375" t="s">
        <v>1564</v>
      </c>
      <c r="C3" s="376"/>
      <c r="D3" s="376"/>
      <c r="E3" s="376"/>
      <c r="F3" s="376"/>
      <c r="G3" s="376"/>
      <c r="H3" s="374"/>
    </row>
    <row r="4" spans="2:8" ht="15">
      <c r="B4" s="362"/>
      <c r="C4" s="363"/>
      <c r="D4" s="363"/>
      <c r="E4" s="363"/>
      <c r="F4" s="363"/>
      <c r="G4" s="363"/>
      <c r="H4" s="377"/>
    </row>
    <row r="5" spans="2:11" ht="15">
      <c r="B5" s="367"/>
      <c r="C5" s="368"/>
      <c r="D5" s="368"/>
      <c r="E5" s="368"/>
      <c r="F5" s="368"/>
      <c r="G5" s="368"/>
      <c r="H5" s="380"/>
      <c r="I5" s="380"/>
      <c r="K5" s="351"/>
    </row>
    <row r="6" spans="2:11" ht="15">
      <c r="B6" s="365"/>
      <c r="C6" s="366"/>
      <c r="D6" s="366"/>
      <c r="E6" s="366"/>
      <c r="F6" s="366"/>
      <c r="G6" s="366"/>
      <c r="H6" s="378"/>
      <c r="I6" s="378"/>
      <c r="K6" s="351"/>
    </row>
    <row r="7" spans="2:11" ht="15">
      <c r="B7" s="367"/>
      <c r="C7" s="368"/>
      <c r="D7" s="368"/>
      <c r="E7" s="368"/>
      <c r="F7" s="368"/>
      <c r="G7" s="368"/>
      <c r="H7" s="380"/>
      <c r="I7" s="380"/>
      <c r="K7" s="351"/>
    </row>
    <row r="8" spans="2:11" ht="15">
      <c r="B8" s="365"/>
      <c r="C8" s="366"/>
      <c r="D8" s="366"/>
      <c r="E8" s="366"/>
      <c r="F8" s="366"/>
      <c r="G8" s="366"/>
      <c r="H8" s="378"/>
      <c r="K8" s="351"/>
    </row>
    <row r="9" spans="2:11" ht="15">
      <c r="B9" s="561"/>
      <c r="C9" s="368"/>
      <c r="D9" s="368"/>
      <c r="E9" s="368"/>
      <c r="F9" s="368"/>
      <c r="G9" s="368"/>
      <c r="H9" s="380"/>
      <c r="K9" s="351"/>
    </row>
    <row r="10" spans="2:11" ht="15">
      <c r="B10" s="365"/>
      <c r="C10" s="366"/>
      <c r="D10" s="366"/>
      <c r="E10" s="366"/>
      <c r="F10" s="366"/>
      <c r="G10" s="366"/>
      <c r="H10" s="378"/>
      <c r="K10" s="351"/>
    </row>
    <row r="11" spans="2:11" ht="15">
      <c r="B11" s="367"/>
      <c r="C11" s="368"/>
      <c r="D11" s="368"/>
      <c r="E11" s="368"/>
      <c r="F11" s="368"/>
      <c r="G11" s="368"/>
      <c r="H11" s="380"/>
      <c r="K11" s="351"/>
    </row>
    <row r="12" spans="2:11" ht="15">
      <c r="B12" s="365"/>
      <c r="C12" s="366"/>
      <c r="D12" s="366"/>
      <c r="E12" s="366"/>
      <c r="F12" s="366"/>
      <c r="G12" s="366"/>
      <c r="H12" s="378"/>
      <c r="K12" s="351"/>
    </row>
    <row r="13" spans="2:11" ht="15">
      <c r="B13" s="367"/>
      <c r="C13" s="368"/>
      <c r="D13" s="368"/>
      <c r="E13" s="368"/>
      <c r="F13" s="368"/>
      <c r="G13" s="368"/>
      <c r="H13" s="380"/>
      <c r="K13" s="351"/>
    </row>
    <row r="14" spans="2:11" ht="15">
      <c r="B14" s="365"/>
      <c r="C14" s="366"/>
      <c r="D14" s="366"/>
      <c r="E14" s="366"/>
      <c r="F14" s="366"/>
      <c r="G14" s="366"/>
      <c r="H14" s="378"/>
      <c r="K14" s="351"/>
    </row>
    <row r="15" spans="2:11" ht="15">
      <c r="B15" s="367"/>
      <c r="C15" s="368"/>
      <c r="D15" s="368"/>
      <c r="E15" s="368"/>
      <c r="F15" s="368"/>
      <c r="G15" s="368"/>
      <c r="H15" s="380"/>
      <c r="K15" s="351"/>
    </row>
    <row r="16" spans="2:11" ht="15">
      <c r="B16" s="365"/>
      <c r="C16" s="366"/>
      <c r="D16" s="366"/>
      <c r="E16" s="366"/>
      <c r="F16" s="366"/>
      <c r="G16" s="366"/>
      <c r="H16" s="378"/>
      <c r="K16" s="351"/>
    </row>
    <row r="17" spans="2:11" ht="15">
      <c r="B17" s="367"/>
      <c r="C17" s="368"/>
      <c r="D17" s="368"/>
      <c r="E17" s="368"/>
      <c r="F17" s="368"/>
      <c r="G17" s="368"/>
      <c r="H17" s="380"/>
      <c r="K17" s="351"/>
    </row>
    <row r="18" spans="2:11" ht="15">
      <c r="B18" s="365"/>
      <c r="C18" s="366"/>
      <c r="D18" s="366"/>
      <c r="E18" s="366"/>
      <c r="F18" s="366"/>
      <c r="G18" s="366"/>
      <c r="H18" s="378"/>
      <c r="K18" s="351"/>
    </row>
    <row r="19" spans="2:11" ht="15.75" thickBot="1">
      <c r="B19" s="367"/>
      <c r="C19" s="368"/>
      <c r="D19" s="368"/>
      <c r="E19" s="368"/>
      <c r="F19" s="368"/>
      <c r="G19" s="368"/>
      <c r="H19" s="378"/>
      <c r="K19" s="351"/>
    </row>
    <row r="20" spans="2:11" ht="15">
      <c r="B20" s="362"/>
      <c r="C20" s="363"/>
      <c r="D20" s="363"/>
      <c r="E20" s="363"/>
      <c r="F20" s="363"/>
      <c r="G20" s="364"/>
      <c r="H20" s="381"/>
      <c r="K20" s="351"/>
    </row>
    <row r="21" spans="2:11" ht="15.75" thickBot="1">
      <c r="B21" s="367" t="s">
        <v>1565</v>
      </c>
      <c r="C21" s="368"/>
      <c r="D21" s="368"/>
      <c r="E21" s="368"/>
      <c r="F21" s="368"/>
      <c r="G21" s="369"/>
      <c r="H21" s="379">
        <f>SUM(H5:H19)</f>
        <v>0</v>
      </c>
      <c r="K21" s="351">
        <f>SUM(K5:K20)</f>
        <v>0</v>
      </c>
    </row>
    <row r="41" spans="2:8" ht="15.75">
      <c r="B41" s="718" t="s">
        <v>1566</v>
      </c>
      <c r="C41" s="696"/>
      <c r="D41" s="696"/>
      <c r="E41" s="696"/>
      <c r="F41" s="696"/>
      <c r="G41" s="696"/>
      <c r="H41" s="696"/>
    </row>
  </sheetData>
  <mergeCells count="1">
    <mergeCell ref="B41:H41"/>
  </mergeCells>
  <printOptions horizontalCentered="1"/>
  <pageMargins left="0.75" right="0.75" top="1" bottom="1"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K53"/>
  <sheetViews>
    <sheetView defaultGridColor="0" zoomScale="75" zoomScaleNormal="75" colorId="22" workbookViewId="0" topLeftCell="G1">
      <selection activeCell="L2" sqref="L2:AS107"/>
    </sheetView>
  </sheetViews>
  <sheetFormatPr defaultColWidth="9.77734375" defaultRowHeight="15"/>
  <cols>
    <col min="1" max="1" width="5.3359375" style="0" bestFit="1" customWidth="1"/>
    <col min="5" max="5" width="8.3359375" style="0" customWidth="1"/>
    <col min="6" max="6" width="12.3359375" style="0" bestFit="1" customWidth="1"/>
    <col min="7" max="7" width="12.21484375" style="0" customWidth="1"/>
    <col min="8" max="8" width="11.10546875" style="0" customWidth="1"/>
    <col min="9" max="9" width="12.5546875" style="0" customWidth="1"/>
    <col min="10" max="10" width="9.99609375" style="0" customWidth="1"/>
    <col min="11" max="11" width="9.77734375" style="0" customWidth="1"/>
  </cols>
  <sheetData>
    <row r="1" spans="1:11" ht="15">
      <c r="A1" s="46" t="s">
        <v>1396</v>
      </c>
      <c r="B1" s="36"/>
      <c r="C1" s="36"/>
      <c r="D1" s="36"/>
      <c r="E1" s="36"/>
      <c r="F1" s="36"/>
      <c r="G1" s="36"/>
      <c r="H1" s="36"/>
      <c r="I1" s="36"/>
      <c r="J1" s="36"/>
      <c r="K1" s="36"/>
    </row>
    <row r="2" spans="1:11" ht="15">
      <c r="A2" s="82"/>
      <c r="B2" s="82"/>
      <c r="C2" s="82"/>
      <c r="D2" s="82"/>
      <c r="E2" s="82"/>
      <c r="F2" s="82"/>
      <c r="G2" s="82"/>
      <c r="H2" s="82"/>
      <c r="I2" s="82"/>
      <c r="J2" s="82"/>
      <c r="K2" s="82"/>
    </row>
    <row r="3" spans="1:11" ht="15">
      <c r="A3" s="47"/>
      <c r="B3" s="52"/>
      <c r="C3" s="52"/>
      <c r="D3" s="52"/>
      <c r="E3" s="53"/>
      <c r="F3" s="22" t="s">
        <v>258</v>
      </c>
      <c r="G3" s="120" t="s">
        <v>259</v>
      </c>
      <c r="H3" s="121"/>
      <c r="I3" s="120" t="s">
        <v>260</v>
      </c>
      <c r="J3" s="121"/>
      <c r="K3" s="22" t="s">
        <v>258</v>
      </c>
    </row>
    <row r="4" spans="1:11" ht="15">
      <c r="A4" s="48" t="s">
        <v>887</v>
      </c>
      <c r="B4" s="105"/>
      <c r="C4" s="50"/>
      <c r="D4" s="50"/>
      <c r="E4" s="20"/>
      <c r="F4" s="23" t="s">
        <v>261</v>
      </c>
      <c r="G4" s="23" t="s">
        <v>262</v>
      </c>
      <c r="H4" s="23" t="s">
        <v>263</v>
      </c>
      <c r="I4" s="23" t="s">
        <v>264</v>
      </c>
      <c r="J4" s="23" t="s">
        <v>263</v>
      </c>
      <c r="K4" s="23" t="s">
        <v>265</v>
      </c>
    </row>
    <row r="5" spans="1:11" ht="15">
      <c r="A5" s="48" t="s">
        <v>891</v>
      </c>
      <c r="B5" s="36" t="s">
        <v>266</v>
      </c>
      <c r="C5" s="36"/>
      <c r="D5" s="36"/>
      <c r="E5" s="37"/>
      <c r="F5" s="23" t="s">
        <v>267</v>
      </c>
      <c r="G5" s="23" t="s">
        <v>268</v>
      </c>
      <c r="H5" s="23" t="s">
        <v>269</v>
      </c>
      <c r="I5" s="23" t="s">
        <v>270</v>
      </c>
      <c r="J5" s="23" t="s">
        <v>271</v>
      </c>
      <c r="K5" s="23" t="s">
        <v>267</v>
      </c>
    </row>
    <row r="6" spans="1:11" ht="15">
      <c r="A6" s="49" t="s">
        <v>895</v>
      </c>
      <c r="B6" s="39" t="s">
        <v>896</v>
      </c>
      <c r="C6" s="39"/>
      <c r="D6" s="39"/>
      <c r="E6" s="40"/>
      <c r="F6" s="24" t="s">
        <v>897</v>
      </c>
      <c r="G6" s="24" t="s">
        <v>898</v>
      </c>
      <c r="H6" s="24" t="s">
        <v>899</v>
      </c>
      <c r="I6" s="24" t="s">
        <v>272</v>
      </c>
      <c r="J6" s="24" t="s">
        <v>273</v>
      </c>
      <c r="K6" s="24" t="s">
        <v>274</v>
      </c>
    </row>
    <row r="7" spans="1:11" ht="15">
      <c r="A7" s="48">
        <v>301</v>
      </c>
      <c r="B7" s="50" t="s">
        <v>275</v>
      </c>
      <c r="C7" s="102"/>
      <c r="D7" s="102"/>
      <c r="E7" s="20"/>
      <c r="F7" s="199"/>
      <c r="G7" s="199"/>
      <c r="H7" s="199"/>
      <c r="I7" s="199"/>
      <c r="J7" s="199"/>
      <c r="K7" s="433">
        <f aca="true" t="shared" si="0" ref="K7:K38">F7+G7+H7-I7-J7</f>
        <v>0</v>
      </c>
    </row>
    <row r="8" spans="1:11" ht="15">
      <c r="A8" s="48">
        <v>302</v>
      </c>
      <c r="B8" s="50" t="s">
        <v>276</v>
      </c>
      <c r="C8" s="102"/>
      <c r="D8" s="102"/>
      <c r="E8" s="20"/>
      <c r="F8" s="199">
        <v>58778</v>
      </c>
      <c r="G8" s="199"/>
      <c r="H8" s="199"/>
      <c r="I8" s="199"/>
      <c r="J8" s="199"/>
      <c r="K8" s="199">
        <f t="shared" si="0"/>
        <v>58778</v>
      </c>
    </row>
    <row r="9" spans="1:11" ht="15">
      <c r="A9" s="48">
        <v>303</v>
      </c>
      <c r="B9" s="50" t="s">
        <v>277</v>
      </c>
      <c r="C9" s="50"/>
      <c r="D9" s="50"/>
      <c r="E9" s="20"/>
      <c r="F9" s="199">
        <v>1639</v>
      </c>
      <c r="G9" s="199"/>
      <c r="H9" s="199"/>
      <c r="I9" s="199"/>
      <c r="J9" s="199"/>
      <c r="K9" s="199">
        <f t="shared" si="0"/>
        <v>1639</v>
      </c>
    </row>
    <row r="10" spans="1:11" ht="15">
      <c r="A10" s="48">
        <v>304</v>
      </c>
      <c r="B10" s="50" t="s">
        <v>278</v>
      </c>
      <c r="C10" s="50"/>
      <c r="D10" s="102"/>
      <c r="E10" s="20"/>
      <c r="F10" s="199">
        <v>2816732</v>
      </c>
      <c r="G10" s="199">
        <v>399737</v>
      </c>
      <c r="H10" s="199"/>
      <c r="I10" s="199">
        <v>24657</v>
      </c>
      <c r="J10" s="199">
        <v>88167</v>
      </c>
      <c r="K10" s="199">
        <f t="shared" si="0"/>
        <v>3103645</v>
      </c>
    </row>
    <row r="11" spans="1:11" ht="15">
      <c r="A11" s="48">
        <v>305</v>
      </c>
      <c r="B11" s="50" t="s">
        <v>279</v>
      </c>
      <c r="C11" s="50"/>
      <c r="D11" s="50"/>
      <c r="E11" s="20"/>
      <c r="F11" s="199">
        <v>199936</v>
      </c>
      <c r="G11" s="199">
        <v>22292</v>
      </c>
      <c r="H11" s="199"/>
      <c r="I11" s="199"/>
      <c r="J11" s="199"/>
      <c r="K11" s="199">
        <f t="shared" si="0"/>
        <v>222228</v>
      </c>
    </row>
    <row r="12" spans="1:11" ht="15">
      <c r="A12" s="48">
        <v>306</v>
      </c>
      <c r="B12" s="50" t="s">
        <v>280</v>
      </c>
      <c r="C12" s="50"/>
      <c r="D12" s="102"/>
      <c r="E12" s="20"/>
      <c r="F12" s="199">
        <v>151398</v>
      </c>
      <c r="G12" s="199">
        <v>9947</v>
      </c>
      <c r="H12" s="199"/>
      <c r="I12" s="199">
        <v>5189</v>
      </c>
      <c r="J12" s="199">
        <v>99254</v>
      </c>
      <c r="K12" s="199">
        <f t="shared" si="0"/>
        <v>56902</v>
      </c>
    </row>
    <row r="13" spans="1:11" ht="15">
      <c r="A13" s="48">
        <v>307</v>
      </c>
      <c r="B13" s="50" t="s">
        <v>281</v>
      </c>
      <c r="C13" s="102"/>
      <c r="D13" s="102"/>
      <c r="E13" s="20"/>
      <c r="F13" s="199"/>
      <c r="G13" s="199"/>
      <c r="H13" s="199"/>
      <c r="I13" s="199"/>
      <c r="J13" s="199"/>
      <c r="K13" s="199">
        <f t="shared" si="0"/>
        <v>0</v>
      </c>
    </row>
    <row r="14" spans="1:11" ht="15">
      <c r="A14" s="48">
        <v>308</v>
      </c>
      <c r="B14" s="50" t="s">
        <v>282</v>
      </c>
      <c r="C14" s="50"/>
      <c r="D14" s="102"/>
      <c r="E14" s="20"/>
      <c r="F14" s="199"/>
      <c r="G14" s="199"/>
      <c r="H14" s="199"/>
      <c r="I14" s="199"/>
      <c r="J14" s="199"/>
      <c r="K14" s="199">
        <f t="shared" si="0"/>
        <v>0</v>
      </c>
    </row>
    <row r="15" spans="1:11" ht="15">
      <c r="A15" s="48">
        <v>309</v>
      </c>
      <c r="B15" s="50" t="s">
        <v>283</v>
      </c>
      <c r="C15" s="102"/>
      <c r="D15" s="102"/>
      <c r="E15" s="20"/>
      <c r="F15" s="199">
        <v>565431</v>
      </c>
      <c r="G15" s="199">
        <v>67260</v>
      </c>
      <c r="H15" s="199"/>
      <c r="I15" s="199"/>
      <c r="J15" s="199"/>
      <c r="K15" s="199">
        <f t="shared" si="0"/>
        <v>632691</v>
      </c>
    </row>
    <row r="16" spans="1:11" ht="15">
      <c r="A16" s="48">
        <v>310</v>
      </c>
      <c r="B16" s="50" t="s">
        <v>284</v>
      </c>
      <c r="C16" s="50"/>
      <c r="D16" s="102"/>
      <c r="E16" s="20"/>
      <c r="F16" s="199">
        <v>181758</v>
      </c>
      <c r="G16" s="199">
        <v>18885</v>
      </c>
      <c r="H16" s="199"/>
      <c r="I16" s="199">
        <v>9442</v>
      </c>
      <c r="J16" s="199">
        <v>29</v>
      </c>
      <c r="K16" s="199">
        <f t="shared" si="0"/>
        <v>191172</v>
      </c>
    </row>
    <row r="17" spans="1:11" ht="15">
      <c r="A17" s="48">
        <v>311</v>
      </c>
      <c r="B17" s="50" t="s">
        <v>285</v>
      </c>
      <c r="C17" s="50"/>
      <c r="D17" s="102"/>
      <c r="E17" s="20"/>
      <c r="F17" s="199">
        <v>3006358</v>
      </c>
      <c r="G17" s="199">
        <v>384015</v>
      </c>
      <c r="H17" s="199"/>
      <c r="I17" s="199">
        <v>17353</v>
      </c>
      <c r="J17" s="199">
        <v>5905</v>
      </c>
      <c r="K17" s="199">
        <f t="shared" si="0"/>
        <v>3367115</v>
      </c>
    </row>
    <row r="18" spans="1:11" ht="15">
      <c r="A18" s="48">
        <v>320</v>
      </c>
      <c r="B18" s="50" t="s">
        <v>286</v>
      </c>
      <c r="C18" s="50"/>
      <c r="D18" s="102"/>
      <c r="E18" s="20"/>
      <c r="F18" s="199">
        <v>7835804</v>
      </c>
      <c r="G18" s="199">
        <v>903956</v>
      </c>
      <c r="H18" s="199"/>
      <c r="I18" s="199">
        <v>15797</v>
      </c>
      <c r="J18" s="199">
        <v>2234</v>
      </c>
      <c r="K18" s="199">
        <f t="shared" si="0"/>
        <v>8721729</v>
      </c>
    </row>
    <row r="19" spans="1:11" ht="15">
      <c r="A19" s="48">
        <v>330</v>
      </c>
      <c r="B19" s="50" t="s">
        <v>287</v>
      </c>
      <c r="C19" s="50"/>
      <c r="D19" s="50"/>
      <c r="E19" s="20"/>
      <c r="F19" s="199">
        <v>1544773</v>
      </c>
      <c r="G19" s="199">
        <v>148046</v>
      </c>
      <c r="H19" s="199"/>
      <c r="I19" s="199"/>
      <c r="J19" s="199">
        <v>3550</v>
      </c>
      <c r="K19" s="199">
        <f t="shared" si="0"/>
        <v>1689269</v>
      </c>
    </row>
    <row r="20" spans="1:11" ht="15">
      <c r="A20" s="48">
        <v>331</v>
      </c>
      <c r="B20" s="50" t="s">
        <v>288</v>
      </c>
      <c r="C20" s="50"/>
      <c r="D20" s="50"/>
      <c r="E20" s="20"/>
      <c r="F20" s="199">
        <v>14344007</v>
      </c>
      <c r="G20" s="199">
        <v>1561316</v>
      </c>
      <c r="H20" s="199"/>
      <c r="I20" s="199">
        <v>426067</v>
      </c>
      <c r="J20" s="199">
        <v>75242</v>
      </c>
      <c r="K20" s="199">
        <f t="shared" si="0"/>
        <v>15404014</v>
      </c>
    </row>
    <row r="21" spans="1:11" ht="15">
      <c r="A21" s="48">
        <v>333</v>
      </c>
      <c r="B21" s="50" t="s">
        <v>289</v>
      </c>
      <c r="C21" s="102"/>
      <c r="D21" s="102"/>
      <c r="E21" s="20"/>
      <c r="F21" s="199">
        <v>7809295</v>
      </c>
      <c r="G21" s="199">
        <v>1041923</v>
      </c>
      <c r="H21" s="199"/>
      <c r="I21" s="199">
        <v>79096</v>
      </c>
      <c r="J21" s="199">
        <v>178730</v>
      </c>
      <c r="K21" s="199">
        <f t="shared" si="0"/>
        <v>8593392</v>
      </c>
    </row>
    <row r="22" spans="1:11" ht="15">
      <c r="A22" s="48">
        <v>334</v>
      </c>
      <c r="B22" s="50" t="s">
        <v>290</v>
      </c>
      <c r="C22" s="50"/>
      <c r="D22" s="102"/>
      <c r="E22" s="20"/>
      <c r="F22" s="199">
        <v>3425434</v>
      </c>
      <c r="G22" s="199">
        <v>525924</v>
      </c>
      <c r="H22" s="199"/>
      <c r="I22" s="199">
        <v>108243</v>
      </c>
      <c r="J22" s="199">
        <v>54749</v>
      </c>
      <c r="K22" s="199">
        <f t="shared" si="0"/>
        <v>3788366</v>
      </c>
    </row>
    <row r="23" spans="1:11" ht="15">
      <c r="A23" s="48">
        <v>335</v>
      </c>
      <c r="B23" s="50" t="s">
        <v>291</v>
      </c>
      <c r="C23" s="102"/>
      <c r="D23" s="102"/>
      <c r="E23" s="20"/>
      <c r="F23" s="199">
        <v>1490931</v>
      </c>
      <c r="G23" s="199">
        <v>202640</v>
      </c>
      <c r="H23" s="199"/>
      <c r="I23" s="199">
        <v>19766</v>
      </c>
      <c r="J23" s="199">
        <v>846</v>
      </c>
      <c r="K23" s="199">
        <f t="shared" si="0"/>
        <v>1672959</v>
      </c>
    </row>
    <row r="24" spans="1:11" ht="15">
      <c r="A24" s="48">
        <v>339</v>
      </c>
      <c r="B24" s="50" t="s">
        <v>294</v>
      </c>
      <c r="C24" s="50"/>
      <c r="D24" s="50"/>
      <c r="E24" s="20"/>
      <c r="F24" s="199">
        <v>59747</v>
      </c>
      <c r="G24" s="199">
        <v>66223</v>
      </c>
      <c r="H24" s="199"/>
      <c r="I24" s="199"/>
      <c r="J24" s="199"/>
      <c r="K24" s="199">
        <f t="shared" si="0"/>
        <v>125970</v>
      </c>
    </row>
    <row r="25" spans="1:11" ht="15">
      <c r="A25" s="48">
        <v>340</v>
      </c>
      <c r="B25" s="50" t="s">
        <v>295</v>
      </c>
      <c r="C25" s="50"/>
      <c r="D25" s="50"/>
      <c r="E25" s="20"/>
      <c r="F25" s="199">
        <v>2605515</v>
      </c>
      <c r="G25" s="199">
        <v>684888</v>
      </c>
      <c r="H25" s="199"/>
      <c r="I25" s="199"/>
      <c r="J25" s="199"/>
      <c r="K25" s="199">
        <f t="shared" si="0"/>
        <v>3290403</v>
      </c>
    </row>
    <row r="26" spans="1:11" ht="15">
      <c r="A26" s="48">
        <v>341</v>
      </c>
      <c r="B26" s="50" t="s">
        <v>296</v>
      </c>
      <c r="C26" s="50"/>
      <c r="D26" s="102"/>
      <c r="E26" s="20"/>
      <c r="F26" s="487">
        <v>975999</v>
      </c>
      <c r="G26" s="199">
        <v>298825</v>
      </c>
      <c r="H26" s="199">
        <v>36050</v>
      </c>
      <c r="I26" s="199">
        <v>12116</v>
      </c>
      <c r="J26" s="199">
        <v>11669</v>
      </c>
      <c r="K26" s="199">
        <f t="shared" si="0"/>
        <v>1287089</v>
      </c>
    </row>
    <row r="27" spans="1:11" ht="15">
      <c r="A27" s="48">
        <v>342</v>
      </c>
      <c r="B27" s="50" t="s">
        <v>297</v>
      </c>
      <c r="C27" s="102"/>
      <c r="D27" s="102"/>
      <c r="E27" s="20"/>
      <c r="F27" s="199">
        <v>22718</v>
      </c>
      <c r="G27" s="199">
        <v>1379</v>
      </c>
      <c r="H27" s="199">
        <v>2500</v>
      </c>
      <c r="I27" s="199">
        <v>5000</v>
      </c>
      <c r="J27" s="199"/>
      <c r="K27" s="199">
        <f t="shared" si="0"/>
        <v>21597</v>
      </c>
    </row>
    <row r="28" spans="1:11" ht="15">
      <c r="A28" s="48">
        <v>343</v>
      </c>
      <c r="B28" s="50" t="s">
        <v>298</v>
      </c>
      <c r="C28" s="50"/>
      <c r="D28" s="50"/>
      <c r="E28" s="20"/>
      <c r="F28" s="199">
        <v>311520</v>
      </c>
      <c r="G28" s="199">
        <v>56281</v>
      </c>
      <c r="H28" s="199"/>
      <c r="I28" s="199"/>
      <c r="J28" s="199"/>
      <c r="K28" s="199">
        <f t="shared" si="0"/>
        <v>367801</v>
      </c>
    </row>
    <row r="29" spans="1:11" ht="15">
      <c r="A29" s="48">
        <v>344</v>
      </c>
      <c r="B29" s="50" t="s">
        <v>299</v>
      </c>
      <c r="C29" s="50"/>
      <c r="D29" s="102"/>
      <c r="E29" s="20"/>
      <c r="F29" s="199">
        <v>153333</v>
      </c>
      <c r="G29" s="199">
        <v>84142</v>
      </c>
      <c r="H29" s="199"/>
      <c r="I29" s="199"/>
      <c r="J29" s="199"/>
      <c r="K29" s="199">
        <f t="shared" si="0"/>
        <v>237475</v>
      </c>
    </row>
    <row r="30" spans="1:11" ht="15">
      <c r="A30" s="48">
        <v>345</v>
      </c>
      <c r="B30" s="50" t="s">
        <v>300</v>
      </c>
      <c r="C30" s="50"/>
      <c r="D30" s="102"/>
      <c r="E30" s="20"/>
      <c r="F30" s="199">
        <v>280496</v>
      </c>
      <c r="G30" s="199">
        <v>48137</v>
      </c>
      <c r="H30" s="199"/>
      <c r="I30" s="199"/>
      <c r="J30" s="199"/>
      <c r="K30" s="199">
        <f t="shared" si="0"/>
        <v>328633</v>
      </c>
    </row>
    <row r="31" spans="1:11" ht="15">
      <c r="A31" s="48">
        <v>346</v>
      </c>
      <c r="B31" s="50" t="s">
        <v>301</v>
      </c>
      <c r="C31" s="50"/>
      <c r="D31" s="102"/>
      <c r="E31" s="20"/>
      <c r="F31" s="199">
        <v>101545</v>
      </c>
      <c r="G31" s="199">
        <v>82072</v>
      </c>
      <c r="H31" s="199"/>
      <c r="I31" s="199"/>
      <c r="J31" s="199"/>
      <c r="K31" s="199">
        <f t="shared" si="0"/>
        <v>183617</v>
      </c>
    </row>
    <row r="32" spans="1:11" ht="15">
      <c r="A32" s="48">
        <v>347</v>
      </c>
      <c r="B32" s="50" t="s">
        <v>302</v>
      </c>
      <c r="C32" s="50"/>
      <c r="D32" s="102"/>
      <c r="E32" s="20"/>
      <c r="F32" s="199">
        <v>88763</v>
      </c>
      <c r="G32" s="199">
        <v>18412</v>
      </c>
      <c r="H32" s="199"/>
      <c r="I32" s="199"/>
      <c r="J32" s="199"/>
      <c r="K32" s="199">
        <f t="shared" si="0"/>
        <v>107175</v>
      </c>
    </row>
    <row r="33" spans="1:11" ht="15">
      <c r="A33" s="48">
        <v>348</v>
      </c>
      <c r="B33" s="50" t="s">
        <v>303</v>
      </c>
      <c r="C33" s="50"/>
      <c r="D33" s="102"/>
      <c r="E33" s="20"/>
      <c r="F33" s="199">
        <v>186539</v>
      </c>
      <c r="G33" s="199">
        <v>27328</v>
      </c>
      <c r="H33" s="199"/>
      <c r="I33" s="199"/>
      <c r="J33" s="199"/>
      <c r="K33" s="199">
        <f t="shared" si="0"/>
        <v>213867</v>
      </c>
    </row>
    <row r="34" spans="1:11" ht="15.75" thickBot="1">
      <c r="A34" s="48"/>
      <c r="B34" s="50" t="s">
        <v>1379</v>
      </c>
      <c r="C34" s="50"/>
      <c r="D34" s="102"/>
      <c r="E34" s="20"/>
      <c r="F34" s="438">
        <v>447969</v>
      </c>
      <c r="G34" s="438"/>
      <c r="H34" s="438"/>
      <c r="I34" s="438"/>
      <c r="J34" s="438"/>
      <c r="K34" s="438">
        <f t="shared" si="0"/>
        <v>447969</v>
      </c>
    </row>
    <row r="35" spans="1:11" ht="15">
      <c r="A35" s="48"/>
      <c r="B35" s="50" t="s">
        <v>1380</v>
      </c>
      <c r="C35" s="50"/>
      <c r="D35" s="102"/>
      <c r="E35" s="102"/>
      <c r="F35" s="439">
        <f>SUM(F4:F34)</f>
        <v>48666418</v>
      </c>
      <c r="G35" s="440">
        <f>SUM(G3:G33)</f>
        <v>6653628</v>
      </c>
      <c r="H35" s="200">
        <f>SUM(H3:H33)</f>
        <v>38550</v>
      </c>
      <c r="I35" s="200">
        <f>SUM(I3:I33)</f>
        <v>722726</v>
      </c>
      <c r="J35" s="200">
        <f>SUM(J3:J33)</f>
        <v>520375</v>
      </c>
      <c r="K35" s="447">
        <f>SUM(K4:K34)</f>
        <v>54115495</v>
      </c>
    </row>
    <row r="36" spans="1:11" ht="15">
      <c r="A36" s="48"/>
      <c r="B36" s="50" t="s">
        <v>1810</v>
      </c>
      <c r="C36" s="50"/>
      <c r="D36" s="50"/>
      <c r="E36" s="20"/>
      <c r="F36" s="433">
        <v>62089</v>
      </c>
      <c r="G36" s="434"/>
      <c r="H36" s="433">
        <v>6900</v>
      </c>
      <c r="I36" s="433"/>
      <c r="J36" s="434"/>
      <c r="K36" s="298">
        <f t="shared" si="0"/>
        <v>68989</v>
      </c>
    </row>
    <row r="37" spans="1:11" ht="15.75" thickBot="1">
      <c r="A37" s="48"/>
      <c r="B37" s="94" t="s">
        <v>1811</v>
      </c>
      <c r="C37" s="102"/>
      <c r="D37" s="102"/>
      <c r="E37" s="20"/>
      <c r="F37" s="441">
        <v>7673</v>
      </c>
      <c r="G37" s="442"/>
      <c r="H37" s="442"/>
      <c r="I37" s="442"/>
      <c r="J37" s="442"/>
      <c r="K37" s="441">
        <f t="shared" si="0"/>
        <v>7673</v>
      </c>
    </row>
    <row r="38" spans="1:11" ht="15.75" thickBot="1">
      <c r="A38" s="446"/>
      <c r="B38" s="443" t="s">
        <v>1381</v>
      </c>
      <c r="C38" s="444"/>
      <c r="D38" s="444"/>
      <c r="E38" s="444"/>
      <c r="F38" s="445">
        <f>SUM(F35:F37)</f>
        <v>48736180</v>
      </c>
      <c r="G38" s="445">
        <f>SUM(G35:G37)</f>
        <v>6653628</v>
      </c>
      <c r="H38" s="445">
        <f>SUM(H35:H37)</f>
        <v>45450</v>
      </c>
      <c r="I38" s="445">
        <f>SUM(I35:I37)</f>
        <v>722726</v>
      </c>
      <c r="J38" s="445">
        <f>SUM(J35:J37)</f>
        <v>520375</v>
      </c>
      <c r="K38" s="445">
        <f t="shared" si="0"/>
        <v>54192157</v>
      </c>
    </row>
    <row r="39" spans="1:11" ht="15.75">
      <c r="A39" s="696" t="s">
        <v>304</v>
      </c>
      <c r="B39" s="696"/>
      <c r="C39" s="696"/>
      <c r="D39" s="696"/>
      <c r="E39" s="696"/>
      <c r="F39" s="696"/>
      <c r="G39" s="696"/>
      <c r="H39" s="696"/>
      <c r="I39" s="696"/>
      <c r="J39" s="696"/>
      <c r="K39" s="696"/>
    </row>
    <row r="40" spans="6:11" ht="15">
      <c r="F40">
        <v>39531</v>
      </c>
      <c r="G40">
        <v>2542</v>
      </c>
      <c r="H40" t="s">
        <v>419</v>
      </c>
      <c r="K40">
        <f>F40+G40+H40-I40-J40</f>
        <v>42073</v>
      </c>
    </row>
    <row r="41" spans="4:11" ht="15">
      <c r="D41" t="s">
        <v>450</v>
      </c>
      <c r="F41">
        <f>+F38+F40</f>
        <v>48775711</v>
      </c>
      <c r="K41">
        <f>+K40+K38</f>
        <v>54234230</v>
      </c>
    </row>
    <row r="42" spans="4:11" ht="15">
      <c r="D42" t="s">
        <v>1103</v>
      </c>
      <c r="F42">
        <v>38597521</v>
      </c>
      <c r="K42">
        <v>42762017</v>
      </c>
    </row>
    <row r="43" spans="4:11" ht="15">
      <c r="D43" t="s">
        <v>1505</v>
      </c>
      <c r="F43">
        <f>+F42-F41</f>
        <v>-10178190</v>
      </c>
      <c r="K43">
        <f>+K42-K41</f>
        <v>-11472213</v>
      </c>
    </row>
    <row r="46" spans="6:11" ht="15">
      <c r="F46">
        <v>34932459</v>
      </c>
      <c r="G46">
        <v>5279435.9</v>
      </c>
      <c r="H46">
        <v>4345.42</v>
      </c>
      <c r="I46">
        <v>1438507.53</v>
      </c>
      <c r="J46">
        <v>195223.28</v>
      </c>
      <c r="K46">
        <v>38597521.32</v>
      </c>
    </row>
    <row r="48" ht="15">
      <c r="K48">
        <f>+K35-K46</f>
        <v>15517973.68</v>
      </c>
    </row>
    <row r="51" spans="6:11" ht="15">
      <c r="F51">
        <f>F35</f>
        <v>48666418</v>
      </c>
      <c r="G51">
        <f>SUM(G46:G50)</f>
        <v>5279435.9</v>
      </c>
      <c r="H51">
        <f>SUM(H46:H50)</f>
        <v>4345.42</v>
      </c>
      <c r="I51">
        <f>SUM(I46:I50)</f>
        <v>1438507.53</v>
      </c>
      <c r="J51">
        <f>SUM(J46:J50)</f>
        <v>195223.28</v>
      </c>
      <c r="K51">
        <f>F51+G51+H51-I51-J51</f>
        <v>52316468.51</v>
      </c>
    </row>
    <row r="53" spans="6:11" ht="15">
      <c r="F53">
        <f>+F46-F51</f>
        <v>-13733959</v>
      </c>
      <c r="G53">
        <f>G35-G51</f>
        <v>1374192.0999999996</v>
      </c>
      <c r="H53">
        <f>H35-H51</f>
        <v>34204.58</v>
      </c>
      <c r="I53">
        <f>I35-I51</f>
        <v>-715781.53</v>
      </c>
      <c r="J53">
        <f>J35-J51</f>
        <v>325151.72</v>
      </c>
      <c r="K53">
        <f>K35-K51</f>
        <v>1799026.490000002</v>
      </c>
    </row>
  </sheetData>
  <mergeCells count="1">
    <mergeCell ref="A39:K39"/>
  </mergeCells>
  <printOptions horizontalCentered="1"/>
  <pageMargins left="0.5" right="0.5" top="0.75" bottom="0.75" header="0.5" footer="0.5"/>
  <pageSetup fitToHeight="1" fitToWidth="1" horizontalDpi="600" verticalDpi="600" orientation="landscape" scale="86"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G53"/>
  <sheetViews>
    <sheetView defaultGridColor="0" zoomScale="75" zoomScaleNormal="75" colorId="22" workbookViewId="0" topLeftCell="D27">
      <selection activeCell="D60" sqref="D60"/>
    </sheetView>
  </sheetViews>
  <sheetFormatPr defaultColWidth="9.77734375" defaultRowHeight="15"/>
  <cols>
    <col min="1" max="5" width="9.77734375" style="82" customWidth="1"/>
    <col min="6" max="6" width="9.77734375" style="125" customWidth="1"/>
    <col min="7" max="7" width="13.6640625" style="82" bestFit="1" customWidth="1"/>
    <col min="8" max="16384" width="9.77734375" style="82" customWidth="1"/>
  </cols>
  <sheetData>
    <row r="1" spans="1:7" ht="12.75">
      <c r="A1" s="46" t="s">
        <v>305</v>
      </c>
      <c r="B1" s="36"/>
      <c r="C1" s="36"/>
      <c r="D1" s="36"/>
      <c r="E1" s="36"/>
      <c r="F1" s="101"/>
      <c r="G1" s="36"/>
    </row>
    <row r="3" spans="1:7" ht="12.75">
      <c r="A3" s="168" t="s">
        <v>241</v>
      </c>
      <c r="B3" s="120"/>
      <c r="C3" s="120"/>
      <c r="D3" s="120"/>
      <c r="E3" s="120"/>
      <c r="F3" s="121"/>
      <c r="G3" s="169" t="s">
        <v>233</v>
      </c>
    </row>
    <row r="4" spans="1:7" ht="12.75">
      <c r="A4" s="94"/>
      <c r="B4" s="50"/>
      <c r="C4" s="50"/>
      <c r="D4" s="50"/>
      <c r="E4" s="50"/>
      <c r="F4" s="20"/>
      <c r="G4" s="20"/>
    </row>
    <row r="5" spans="1:7" ht="12.75">
      <c r="A5" s="94" t="s">
        <v>242</v>
      </c>
      <c r="B5" s="50"/>
      <c r="C5" s="102"/>
      <c r="D5" s="102"/>
      <c r="E5" s="102"/>
      <c r="F5" s="20"/>
      <c r="G5" s="20">
        <v>0</v>
      </c>
    </row>
    <row r="6" spans="1:7" ht="12.75">
      <c r="A6" s="94" t="s">
        <v>243</v>
      </c>
      <c r="B6" s="50"/>
      <c r="C6" s="50"/>
      <c r="D6" s="50"/>
      <c r="E6" s="50"/>
      <c r="F6" s="20"/>
      <c r="G6" s="20"/>
    </row>
    <row r="7" spans="1:7" ht="12.75">
      <c r="A7" s="94"/>
      <c r="B7" s="50" t="s">
        <v>306</v>
      </c>
      <c r="C7" s="50"/>
      <c r="D7" s="50"/>
      <c r="E7" s="102"/>
      <c r="F7" s="20"/>
      <c r="G7" s="216"/>
    </row>
    <row r="8" spans="1:7" ht="12.75">
      <c r="A8" s="94"/>
      <c r="B8" s="50" t="s">
        <v>307</v>
      </c>
      <c r="C8" s="50"/>
      <c r="D8" s="50"/>
      <c r="E8" s="102"/>
      <c r="F8" s="20"/>
      <c r="G8" s="216"/>
    </row>
    <row r="9" spans="1:7" ht="12.75">
      <c r="A9" s="94"/>
      <c r="B9" s="50" t="s">
        <v>249</v>
      </c>
      <c r="C9" s="50"/>
      <c r="D9" s="50"/>
      <c r="E9" s="50"/>
      <c r="F9" s="20"/>
      <c r="G9" s="217"/>
    </row>
    <row r="10" spans="1:7" ht="12.75">
      <c r="A10" s="94"/>
      <c r="B10" s="228"/>
      <c r="C10" s="51"/>
      <c r="D10" s="51"/>
      <c r="E10" s="51"/>
      <c r="F10" s="20"/>
      <c r="G10" s="216"/>
    </row>
    <row r="11" spans="1:7" ht="12.75">
      <c r="A11" s="94"/>
      <c r="B11" s="228"/>
      <c r="C11" s="51"/>
      <c r="D11" s="51"/>
      <c r="E11" s="51"/>
      <c r="F11" s="20"/>
      <c r="G11" s="216"/>
    </row>
    <row r="12" spans="1:7" ht="12.75">
      <c r="A12" s="94" t="s">
        <v>250</v>
      </c>
      <c r="B12" s="50"/>
      <c r="C12" s="102"/>
      <c r="D12" s="102"/>
      <c r="E12" s="102"/>
      <c r="F12" s="20"/>
      <c r="G12" s="21">
        <f>SUM(G5:G11)</f>
        <v>0</v>
      </c>
    </row>
    <row r="13" spans="1:7" ht="12.75">
      <c r="A13" s="94"/>
      <c r="B13" s="50"/>
      <c r="C13" s="102"/>
      <c r="D13" s="102"/>
      <c r="E13" s="102"/>
      <c r="F13" s="20"/>
      <c r="G13" s="20"/>
    </row>
    <row r="14" spans="1:7" ht="12.75">
      <c r="A14" s="94" t="s">
        <v>251</v>
      </c>
      <c r="B14" s="50"/>
      <c r="C14" s="50"/>
      <c r="D14" s="50"/>
      <c r="E14" s="50"/>
      <c r="F14" s="20"/>
      <c r="G14" s="20"/>
    </row>
    <row r="15" spans="1:7" ht="12.75">
      <c r="A15" s="94"/>
      <c r="B15" s="50" t="s">
        <v>252</v>
      </c>
      <c r="C15" s="50"/>
      <c r="D15" s="102"/>
      <c r="E15" s="102"/>
      <c r="F15" s="20"/>
      <c r="G15" s="216"/>
    </row>
    <row r="16" spans="1:7" ht="12.75">
      <c r="A16" s="94"/>
      <c r="B16" s="50" t="s">
        <v>254</v>
      </c>
      <c r="C16" s="50"/>
      <c r="D16" s="50"/>
      <c r="E16" s="50"/>
      <c r="F16" s="20"/>
      <c r="G16" s="217"/>
    </row>
    <row r="17" spans="1:7" ht="12.75">
      <c r="A17" s="94"/>
      <c r="B17" s="228"/>
      <c r="C17" s="51"/>
      <c r="D17" s="51"/>
      <c r="E17" s="51"/>
      <c r="F17" s="20"/>
      <c r="G17" s="216"/>
    </row>
    <row r="18" spans="1:7" ht="12.75">
      <c r="A18" s="94"/>
      <c r="B18" s="228"/>
      <c r="C18" s="51"/>
      <c r="D18" s="51"/>
      <c r="E18" s="51"/>
      <c r="F18" s="20"/>
      <c r="G18" s="216"/>
    </row>
    <row r="19" spans="1:7" ht="12.75">
      <c r="A19" s="94" t="s">
        <v>255</v>
      </c>
      <c r="B19" s="50"/>
      <c r="C19" s="102"/>
      <c r="D19" s="102"/>
      <c r="E19" s="102"/>
      <c r="F19" s="20"/>
      <c r="G19" s="21">
        <f>SUM(G15:G18)</f>
        <v>0</v>
      </c>
    </row>
    <row r="20" spans="1:7" ht="12.75">
      <c r="A20" s="94"/>
      <c r="B20" s="50"/>
      <c r="C20" s="50"/>
      <c r="D20" s="50"/>
      <c r="E20" s="50"/>
      <c r="F20" s="20"/>
      <c r="G20" s="20"/>
    </row>
    <row r="21" spans="1:7" ht="12.75">
      <c r="A21" s="94" t="s">
        <v>256</v>
      </c>
      <c r="B21" s="50"/>
      <c r="C21" s="102"/>
      <c r="D21" s="102"/>
      <c r="E21" s="102"/>
      <c r="F21" s="20"/>
      <c r="G21" s="21">
        <f>+G5+G12+G19</f>
        <v>0</v>
      </c>
    </row>
    <row r="22" spans="1:7" ht="12.75">
      <c r="A22" s="95"/>
      <c r="B22" s="51"/>
      <c r="C22" s="51"/>
      <c r="D22" s="51"/>
      <c r="E22" s="51"/>
      <c r="F22" s="21"/>
      <c r="G22" s="21"/>
    </row>
    <row r="24" spans="1:7" ht="12.75">
      <c r="A24" s="46" t="s">
        <v>308</v>
      </c>
      <c r="B24" s="36"/>
      <c r="C24" s="36"/>
      <c r="D24" s="36"/>
      <c r="E24" s="36"/>
      <c r="F24" s="101"/>
      <c r="G24" s="36"/>
    </row>
    <row r="26" ht="12.75">
      <c r="A26" s="82" t="s">
        <v>309</v>
      </c>
    </row>
    <row r="27" ht="12.75">
      <c r="A27" s="82" t="s">
        <v>310</v>
      </c>
    </row>
    <row r="29" spans="1:7" ht="12.75">
      <c r="A29" s="93"/>
      <c r="B29" s="52"/>
      <c r="C29" s="52"/>
      <c r="D29" s="52"/>
      <c r="E29" s="52"/>
      <c r="F29" s="53"/>
      <c r="G29" s="53"/>
    </row>
    <row r="30" spans="1:7" ht="12.75">
      <c r="A30" s="35" t="s">
        <v>892</v>
      </c>
      <c r="B30" s="36"/>
      <c r="C30" s="36"/>
      <c r="D30" s="36"/>
      <c r="E30" s="36"/>
      <c r="F30" s="37"/>
      <c r="G30" s="23" t="s">
        <v>233</v>
      </c>
    </row>
    <row r="31" spans="1:7" ht="12.75">
      <c r="A31" s="95"/>
      <c r="B31" s="51"/>
      <c r="C31" s="51"/>
      <c r="D31" s="51"/>
      <c r="E31" s="51"/>
      <c r="F31" s="21"/>
      <c r="G31" s="21"/>
    </row>
    <row r="32" spans="1:7" ht="12.75">
      <c r="A32" s="94"/>
      <c r="B32" s="50"/>
      <c r="C32" s="50"/>
      <c r="D32" s="50"/>
      <c r="E32" s="50"/>
      <c r="F32" s="20"/>
      <c r="G32" s="20"/>
    </row>
    <row r="33" spans="1:7" ht="12.75">
      <c r="A33" s="94" t="s">
        <v>311</v>
      </c>
      <c r="B33" s="50"/>
      <c r="C33" s="50"/>
      <c r="D33" s="50"/>
      <c r="E33" s="50"/>
      <c r="F33" s="20"/>
      <c r="G33" s="20"/>
    </row>
    <row r="34" spans="1:7" ht="12.75">
      <c r="A34" s="94"/>
      <c r="B34" s="228" t="s">
        <v>315</v>
      </c>
      <c r="C34" s="51"/>
      <c r="D34" s="51"/>
      <c r="E34" s="51"/>
      <c r="F34" s="20"/>
      <c r="G34" s="199">
        <f>137001.61+11963.27</f>
        <v>148964.87999999998</v>
      </c>
    </row>
    <row r="35" spans="1:7" ht="12.75">
      <c r="A35" s="94"/>
      <c r="B35" s="228" t="s">
        <v>1172</v>
      </c>
      <c r="C35" s="51"/>
      <c r="D35" s="51"/>
      <c r="E35" s="51"/>
      <c r="F35" s="20"/>
      <c r="G35" s="199">
        <f>222197.24+112497.1</f>
        <v>334694.33999999997</v>
      </c>
    </row>
    <row r="36" spans="1:7" ht="12.75">
      <c r="A36" s="94"/>
      <c r="B36" s="228"/>
      <c r="C36" s="51"/>
      <c r="D36" s="51"/>
      <c r="E36" s="51"/>
      <c r="F36" s="20"/>
      <c r="G36" s="199"/>
    </row>
    <row r="37" spans="1:7" ht="12.75">
      <c r="A37" s="94"/>
      <c r="B37" s="228"/>
      <c r="C37" s="51"/>
      <c r="D37" s="51"/>
      <c r="E37" s="51"/>
      <c r="F37" s="20"/>
      <c r="G37" s="199"/>
    </row>
    <row r="38" spans="1:7" ht="12.75">
      <c r="A38" s="94"/>
      <c r="B38" s="50"/>
      <c r="C38" s="50"/>
      <c r="D38" s="50"/>
      <c r="E38" s="50"/>
      <c r="F38" s="20"/>
      <c r="G38" s="14"/>
    </row>
    <row r="39" spans="1:7" ht="12.75">
      <c r="A39" s="94" t="s">
        <v>312</v>
      </c>
      <c r="B39" s="50"/>
      <c r="C39" s="50"/>
      <c r="D39" s="102"/>
      <c r="E39" s="102"/>
      <c r="F39" s="20"/>
      <c r="G39" s="15">
        <f>SUM(G34:G36)</f>
        <v>483659.22</v>
      </c>
    </row>
    <row r="40" spans="1:7" ht="12.75">
      <c r="A40" s="94"/>
      <c r="B40" s="50"/>
      <c r="C40" s="50"/>
      <c r="D40" s="50"/>
      <c r="E40" s="50"/>
      <c r="F40" s="20"/>
      <c r="G40" s="14"/>
    </row>
    <row r="41" spans="1:7" ht="12.75">
      <c r="A41" s="94" t="s">
        <v>313</v>
      </c>
      <c r="B41" s="50"/>
      <c r="C41" s="50"/>
      <c r="D41" s="50"/>
      <c r="E41" s="50"/>
      <c r="F41" s="20"/>
      <c r="G41" s="14"/>
    </row>
    <row r="42" spans="1:7" ht="12.75">
      <c r="A42" s="94"/>
      <c r="B42" s="228" t="s">
        <v>1749</v>
      </c>
      <c r="C42" s="51"/>
      <c r="D42" s="51"/>
      <c r="E42" s="51"/>
      <c r="F42" s="20"/>
      <c r="G42" s="199">
        <v>-33907</v>
      </c>
    </row>
    <row r="43" spans="1:7" ht="12.75">
      <c r="A43" s="94"/>
      <c r="B43" s="228"/>
      <c r="C43" s="51"/>
      <c r="D43" s="51"/>
      <c r="E43" s="51"/>
      <c r="F43" s="20"/>
      <c r="G43" s="199"/>
    </row>
    <row r="44" spans="1:7" ht="12.75">
      <c r="A44" s="94"/>
      <c r="B44" s="228"/>
      <c r="C44" s="51"/>
      <c r="D44" s="51"/>
      <c r="E44" s="51"/>
      <c r="F44" s="20"/>
      <c r="G44" s="199"/>
    </row>
    <row r="45" spans="1:7" ht="12.75">
      <c r="A45" s="94"/>
      <c r="B45" s="228"/>
      <c r="C45" s="51"/>
      <c r="D45" s="51"/>
      <c r="E45" s="51"/>
      <c r="F45" s="20"/>
      <c r="G45" s="199"/>
    </row>
    <row r="46" spans="1:7" ht="12.75">
      <c r="A46" s="94"/>
      <c r="B46" s="50"/>
      <c r="C46" s="50"/>
      <c r="D46" s="50"/>
      <c r="E46" s="50"/>
      <c r="F46" s="20"/>
      <c r="G46" s="14"/>
    </row>
    <row r="47" spans="1:7" ht="12.75">
      <c r="A47" s="94" t="s">
        <v>314</v>
      </c>
      <c r="B47" s="50"/>
      <c r="C47" s="102"/>
      <c r="D47" s="102"/>
      <c r="E47" s="102"/>
      <c r="F47" s="20"/>
      <c r="G47" s="15">
        <f>SUM(G42:G44)</f>
        <v>-33907</v>
      </c>
    </row>
    <row r="48" spans="1:7" ht="12.75">
      <c r="A48" s="94"/>
      <c r="B48" s="50"/>
      <c r="C48" s="102"/>
      <c r="D48" s="102"/>
      <c r="E48" s="102"/>
      <c r="F48" s="20"/>
      <c r="G48" s="14"/>
    </row>
    <row r="49" spans="1:7" ht="12.75">
      <c r="A49" s="94" t="s">
        <v>335</v>
      </c>
      <c r="B49" s="50"/>
      <c r="C49" s="102"/>
      <c r="D49" s="102"/>
      <c r="E49" s="102"/>
      <c r="F49" s="20"/>
      <c r="G49" s="15">
        <f>+G39+G47</f>
        <v>449752.22</v>
      </c>
    </row>
    <row r="50" spans="1:7" ht="12.75">
      <c r="A50" s="95"/>
      <c r="B50" s="51"/>
      <c r="C50" s="51"/>
      <c r="D50" s="51"/>
      <c r="E50" s="51"/>
      <c r="F50" s="21"/>
      <c r="G50" s="15"/>
    </row>
    <row r="51" spans="1:7" ht="12.75">
      <c r="A51" s="50"/>
      <c r="B51" s="107"/>
      <c r="C51" s="50"/>
      <c r="D51" s="50"/>
      <c r="E51" s="50"/>
      <c r="F51" s="102"/>
      <c r="G51" s="16"/>
    </row>
    <row r="52" spans="1:7" ht="15.75">
      <c r="A52" s="2" t="s">
        <v>336</v>
      </c>
      <c r="B52" s="2"/>
      <c r="C52" s="2"/>
      <c r="D52" s="2"/>
      <c r="E52" s="2"/>
      <c r="F52" s="64"/>
      <c r="G52" s="122"/>
    </row>
    <row r="53" spans="1:7" ht="12.75">
      <c r="A53" s="50"/>
      <c r="B53" s="50"/>
      <c r="C53" s="50"/>
      <c r="D53" s="50"/>
      <c r="E53" s="50"/>
      <c r="F53" s="102"/>
      <c r="G53" s="16"/>
    </row>
  </sheetData>
  <printOptions horizontalCentered="1"/>
  <pageMargins left="0.75" right="0.7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7"/>
  <sheetViews>
    <sheetView zoomScale="75" zoomScaleNormal="75" workbookViewId="0" topLeftCell="A2">
      <selection activeCell="D24" sqref="D24"/>
    </sheetView>
  </sheetViews>
  <sheetFormatPr defaultColWidth="8.88671875" defaultRowHeight="15"/>
  <cols>
    <col min="1" max="1" width="8.21484375" style="82" customWidth="1"/>
    <col min="2" max="2" width="9.99609375" style="82" customWidth="1"/>
    <col min="3" max="3" width="12.88671875" style="152" customWidth="1"/>
    <col min="4" max="4" width="7.77734375" style="152" customWidth="1"/>
    <col min="5" max="5" width="28.99609375" style="82" customWidth="1"/>
    <col min="6" max="6" width="4.3359375" style="82" customWidth="1"/>
    <col min="7" max="7" width="3.3359375" style="82" customWidth="1"/>
    <col min="8" max="8" width="25.21484375" style="82" customWidth="1"/>
    <col min="9" max="16384" width="8.77734375" style="82" customWidth="1"/>
  </cols>
  <sheetData>
    <row r="1" spans="1:8" ht="15.75">
      <c r="A1" s="689" t="s">
        <v>1392</v>
      </c>
      <c r="B1" s="689"/>
      <c r="C1" s="689"/>
      <c r="D1" s="689"/>
      <c r="E1" s="689"/>
      <c r="F1" s="689"/>
      <c r="G1" s="689"/>
      <c r="H1" s="689"/>
    </row>
    <row r="2" spans="1:8" ht="15.75">
      <c r="A2" s="689" t="s">
        <v>1393</v>
      </c>
      <c r="B2" s="689"/>
      <c r="C2" s="689"/>
      <c r="D2" s="689"/>
      <c r="E2" s="689"/>
      <c r="F2" s="689"/>
      <c r="G2" s="689"/>
      <c r="H2" s="689"/>
    </row>
    <row r="3" spans="1:8" ht="15.75">
      <c r="A3" s="689" t="s">
        <v>1398</v>
      </c>
      <c r="B3" s="689"/>
      <c r="C3" s="689"/>
      <c r="D3" s="689"/>
      <c r="E3" s="689"/>
      <c r="F3" s="689"/>
      <c r="G3" s="689"/>
      <c r="H3" s="689"/>
    </row>
    <row r="5" spans="1:8" s="153" customFormat="1" ht="12.75">
      <c r="A5" s="155" t="s">
        <v>1399</v>
      </c>
      <c r="B5" s="156" t="s">
        <v>1400</v>
      </c>
      <c r="C5" s="156"/>
      <c r="D5" s="156" t="s">
        <v>1399</v>
      </c>
      <c r="E5" s="157"/>
      <c r="F5" s="165" t="s">
        <v>1401</v>
      </c>
      <c r="G5" s="165" t="s">
        <v>1402</v>
      </c>
      <c r="H5" s="165" t="s">
        <v>1403</v>
      </c>
    </row>
    <row r="6" spans="1:8" ht="12.75">
      <c r="A6" s="158" t="s">
        <v>1781</v>
      </c>
      <c r="B6" s="159" t="s">
        <v>1404</v>
      </c>
      <c r="C6" s="160"/>
      <c r="D6" s="160"/>
      <c r="E6" s="161"/>
      <c r="F6" s="359" t="s">
        <v>316</v>
      </c>
      <c r="G6" s="359"/>
      <c r="H6" s="345"/>
    </row>
    <row r="7" spans="1:8" ht="12.75">
      <c r="A7" s="162">
        <v>7</v>
      </c>
      <c r="B7" s="163" t="s">
        <v>901</v>
      </c>
      <c r="C7" s="160" t="s">
        <v>1440</v>
      </c>
      <c r="D7" s="160">
        <v>13</v>
      </c>
      <c r="E7" s="161" t="s">
        <v>1416</v>
      </c>
      <c r="F7" s="359"/>
      <c r="G7" s="359" t="s">
        <v>316</v>
      </c>
      <c r="H7" s="345" t="s">
        <v>1198</v>
      </c>
    </row>
    <row r="8" spans="1:8" ht="12.75">
      <c r="A8" s="162">
        <v>7</v>
      </c>
      <c r="B8" s="163" t="s">
        <v>903</v>
      </c>
      <c r="C8" s="160" t="s">
        <v>1440</v>
      </c>
      <c r="D8" s="160">
        <v>14</v>
      </c>
      <c r="E8" s="161" t="s">
        <v>1415</v>
      </c>
      <c r="F8" s="359"/>
      <c r="G8" s="359" t="s">
        <v>316</v>
      </c>
      <c r="H8" s="345" t="s">
        <v>1482</v>
      </c>
    </row>
    <row r="9" spans="1:8" ht="12.75">
      <c r="A9" s="162">
        <v>7</v>
      </c>
      <c r="B9" s="163" t="s">
        <v>907</v>
      </c>
      <c r="C9" s="160" t="s">
        <v>1440</v>
      </c>
      <c r="D9" s="160">
        <v>15</v>
      </c>
      <c r="E9" s="161" t="s">
        <v>1417</v>
      </c>
      <c r="F9" s="359" t="s">
        <v>316</v>
      </c>
      <c r="G9" s="359"/>
      <c r="H9" s="345"/>
    </row>
    <row r="10" spans="1:8" ht="12.75">
      <c r="A10" s="162">
        <v>7</v>
      </c>
      <c r="B10" s="163" t="s">
        <v>1405</v>
      </c>
      <c r="C10" s="160" t="s">
        <v>1440</v>
      </c>
      <c r="D10" s="160">
        <v>16</v>
      </c>
      <c r="E10" s="161" t="s">
        <v>1420</v>
      </c>
      <c r="F10" s="359" t="s">
        <v>605</v>
      </c>
      <c r="G10" s="359"/>
      <c r="H10" s="345"/>
    </row>
    <row r="11" spans="1:8" ht="12.75">
      <c r="A11" s="162">
        <v>7</v>
      </c>
      <c r="B11" s="163" t="s">
        <v>1406</v>
      </c>
      <c r="C11" s="160" t="s">
        <v>1440</v>
      </c>
      <c r="D11" s="160">
        <v>16</v>
      </c>
      <c r="E11" s="161" t="s">
        <v>1418</v>
      </c>
      <c r="F11" s="359" t="s">
        <v>605</v>
      </c>
      <c r="G11" s="359"/>
      <c r="H11" s="345"/>
    </row>
    <row r="12" spans="1:8" ht="12.75">
      <c r="A12" s="162">
        <v>7</v>
      </c>
      <c r="B12" s="163" t="s">
        <v>1407</v>
      </c>
      <c r="C12" s="160" t="s">
        <v>1440</v>
      </c>
      <c r="D12" s="160">
        <v>16</v>
      </c>
      <c r="E12" s="161" t="s">
        <v>1419</v>
      </c>
      <c r="F12" s="359" t="s">
        <v>605</v>
      </c>
      <c r="G12" s="359"/>
      <c r="H12" s="345"/>
    </row>
    <row r="13" spans="1:8" ht="12.75">
      <c r="A13" s="162">
        <v>7</v>
      </c>
      <c r="B13" s="163" t="s">
        <v>918</v>
      </c>
      <c r="C13" s="160" t="s">
        <v>1440</v>
      </c>
      <c r="D13" s="160">
        <v>16</v>
      </c>
      <c r="E13" s="161" t="s">
        <v>1421</v>
      </c>
      <c r="F13" s="359" t="s">
        <v>605</v>
      </c>
      <c r="G13" s="359"/>
      <c r="H13" s="345"/>
    </row>
    <row r="14" spans="1:8" ht="12.75">
      <c r="A14" s="162">
        <v>7</v>
      </c>
      <c r="B14" s="163" t="s">
        <v>1809</v>
      </c>
      <c r="C14" s="160" t="s">
        <v>1440</v>
      </c>
      <c r="D14" s="160">
        <v>17</v>
      </c>
      <c r="E14" s="161" t="s">
        <v>1483</v>
      </c>
      <c r="F14" s="359" t="s">
        <v>316</v>
      </c>
      <c r="G14" s="359"/>
      <c r="H14" s="361"/>
    </row>
    <row r="15" spans="1:8" ht="12.75">
      <c r="A15" s="162">
        <v>7</v>
      </c>
      <c r="B15" s="163" t="s">
        <v>932</v>
      </c>
      <c r="C15" s="160" t="s">
        <v>1440</v>
      </c>
      <c r="D15" s="160">
        <v>18</v>
      </c>
      <c r="E15" s="161" t="s">
        <v>1422</v>
      </c>
      <c r="F15" s="359" t="s">
        <v>316</v>
      </c>
      <c r="G15" s="359"/>
      <c r="H15" s="345"/>
    </row>
    <row r="16" spans="1:8" ht="12.75">
      <c r="A16" s="162">
        <v>7</v>
      </c>
      <c r="B16" s="160" t="s">
        <v>1199</v>
      </c>
      <c r="C16" s="160" t="s">
        <v>1440</v>
      </c>
      <c r="D16" s="160">
        <v>18</v>
      </c>
      <c r="E16" s="161" t="s">
        <v>1423</v>
      </c>
      <c r="F16" s="359" t="s">
        <v>316</v>
      </c>
      <c r="G16" s="359"/>
      <c r="H16" s="345"/>
    </row>
    <row r="17" spans="1:8" ht="12.75">
      <c r="A17" s="162">
        <v>8</v>
      </c>
      <c r="B17" s="163" t="s">
        <v>1414</v>
      </c>
      <c r="C17" s="160" t="s">
        <v>1440</v>
      </c>
      <c r="D17" s="160">
        <v>19</v>
      </c>
      <c r="E17" s="161" t="s">
        <v>1424</v>
      </c>
      <c r="F17" s="359" t="s">
        <v>316</v>
      </c>
      <c r="G17" s="359"/>
      <c r="H17" s="345"/>
    </row>
    <row r="18" spans="1:8" ht="12.75">
      <c r="A18" s="162">
        <v>8</v>
      </c>
      <c r="B18" s="163" t="s">
        <v>1408</v>
      </c>
      <c r="C18" s="160" t="s">
        <v>1440</v>
      </c>
      <c r="D18" s="160">
        <v>19</v>
      </c>
      <c r="E18" s="161" t="s">
        <v>1425</v>
      </c>
      <c r="F18" s="359" t="s">
        <v>605</v>
      </c>
      <c r="G18" s="359"/>
      <c r="H18" s="345"/>
    </row>
    <row r="19" spans="1:8" ht="12.75">
      <c r="A19" s="162">
        <v>8</v>
      </c>
      <c r="B19" s="163" t="s">
        <v>1409</v>
      </c>
      <c r="C19" s="160" t="s">
        <v>1440</v>
      </c>
      <c r="D19" s="160">
        <v>18</v>
      </c>
      <c r="E19" s="161" t="s">
        <v>1426</v>
      </c>
      <c r="F19" s="359" t="s">
        <v>316</v>
      </c>
      <c r="G19" s="359"/>
      <c r="H19" s="345"/>
    </row>
    <row r="20" spans="1:8" ht="12.75">
      <c r="A20" s="162">
        <v>8</v>
      </c>
      <c r="B20" s="163" t="s">
        <v>1413</v>
      </c>
      <c r="C20" s="160" t="s">
        <v>1440</v>
      </c>
      <c r="D20" s="160">
        <v>19</v>
      </c>
      <c r="E20" s="161" t="s">
        <v>1427</v>
      </c>
      <c r="F20" s="359" t="s">
        <v>605</v>
      </c>
      <c r="G20" s="359"/>
      <c r="H20" s="345"/>
    </row>
    <row r="21" spans="1:8" ht="12.75">
      <c r="A21" s="162">
        <v>9</v>
      </c>
      <c r="B21" s="163" t="s">
        <v>1410</v>
      </c>
      <c r="C21" s="160" t="s">
        <v>1440</v>
      </c>
      <c r="D21" s="160">
        <v>20</v>
      </c>
      <c r="E21" s="161" t="s">
        <v>1428</v>
      </c>
      <c r="F21" s="359" t="s">
        <v>316</v>
      </c>
      <c r="G21" s="359"/>
      <c r="H21" s="345"/>
    </row>
    <row r="22" spans="1:8" ht="12.75">
      <c r="A22" s="162">
        <v>9</v>
      </c>
      <c r="B22" s="163" t="s">
        <v>1411</v>
      </c>
      <c r="C22" s="160" t="s">
        <v>1440</v>
      </c>
      <c r="D22" s="160">
        <v>20</v>
      </c>
      <c r="E22" s="161" t="s">
        <v>1429</v>
      </c>
      <c r="F22" s="359" t="s">
        <v>316</v>
      </c>
      <c r="G22" s="359"/>
      <c r="H22" s="345"/>
    </row>
    <row r="23" spans="1:8" ht="12.75">
      <c r="A23" s="162">
        <v>9</v>
      </c>
      <c r="B23" s="163" t="s">
        <v>100</v>
      </c>
      <c r="C23" s="160" t="s">
        <v>1440</v>
      </c>
      <c r="D23" s="160">
        <v>23</v>
      </c>
      <c r="E23" s="161" t="s">
        <v>1430</v>
      </c>
      <c r="F23" s="359" t="s">
        <v>316</v>
      </c>
      <c r="G23" s="359"/>
      <c r="H23" s="345"/>
    </row>
    <row r="24" spans="1:8" ht="12.75">
      <c r="A24" s="162">
        <v>9</v>
      </c>
      <c r="B24" s="163" t="s">
        <v>1412</v>
      </c>
      <c r="C24" s="160" t="s">
        <v>1440</v>
      </c>
      <c r="D24" s="160">
        <v>22</v>
      </c>
      <c r="E24" s="161" t="s">
        <v>1431</v>
      </c>
      <c r="F24" s="359" t="s">
        <v>316</v>
      </c>
      <c r="G24" s="359"/>
      <c r="H24" s="345"/>
    </row>
    <row r="25" spans="1:8" ht="12.75">
      <c r="A25" s="162">
        <v>9</v>
      </c>
      <c r="B25" s="163" t="s">
        <v>1412</v>
      </c>
      <c r="C25" s="160" t="s">
        <v>1440</v>
      </c>
      <c r="D25" s="160">
        <v>22</v>
      </c>
      <c r="E25" s="161" t="s">
        <v>1432</v>
      </c>
      <c r="F25" s="359" t="s">
        <v>316</v>
      </c>
      <c r="G25" s="359"/>
      <c r="H25" s="345"/>
    </row>
    <row r="26" spans="1:8" ht="12.75">
      <c r="A26" s="162">
        <v>9</v>
      </c>
      <c r="B26" s="163" t="s">
        <v>1433</v>
      </c>
      <c r="C26" s="160" t="s">
        <v>1440</v>
      </c>
      <c r="D26" s="160">
        <v>21</v>
      </c>
      <c r="E26" s="161" t="s">
        <v>1441</v>
      </c>
      <c r="F26" s="359" t="s">
        <v>605</v>
      </c>
      <c r="G26" s="359"/>
      <c r="H26" s="345"/>
    </row>
    <row r="27" spans="1:8" ht="12.75">
      <c r="A27" s="162">
        <v>9</v>
      </c>
      <c r="B27" s="163" t="s">
        <v>1434</v>
      </c>
      <c r="C27" s="160" t="s">
        <v>1440</v>
      </c>
      <c r="D27" s="160">
        <v>24</v>
      </c>
      <c r="E27" s="161" t="s">
        <v>1442</v>
      </c>
      <c r="F27" s="359" t="s">
        <v>316</v>
      </c>
      <c r="G27" s="359"/>
      <c r="H27" s="345"/>
    </row>
    <row r="28" spans="1:8" ht="12.75">
      <c r="A28" s="162">
        <v>9</v>
      </c>
      <c r="B28" s="163" t="s">
        <v>1435</v>
      </c>
      <c r="C28" s="160" t="s">
        <v>1440</v>
      </c>
      <c r="D28" s="160">
        <v>24</v>
      </c>
      <c r="E28" s="161" t="s">
        <v>1443</v>
      </c>
      <c r="F28" s="359" t="s">
        <v>316</v>
      </c>
      <c r="G28" s="359"/>
      <c r="H28" s="345"/>
    </row>
    <row r="29" spans="1:8" ht="12.75">
      <c r="A29" s="162">
        <v>9</v>
      </c>
      <c r="B29" s="163" t="s">
        <v>1436</v>
      </c>
      <c r="C29" s="160" t="s">
        <v>1440</v>
      </c>
      <c r="D29" s="160">
        <v>24</v>
      </c>
      <c r="E29" s="161" t="s">
        <v>1444</v>
      </c>
      <c r="F29" s="359" t="s">
        <v>316</v>
      </c>
      <c r="G29" s="359"/>
      <c r="H29" s="345"/>
    </row>
    <row r="30" spans="1:8" ht="12.75">
      <c r="A30" s="162">
        <v>9</v>
      </c>
      <c r="B30" s="163" t="s">
        <v>1437</v>
      </c>
      <c r="C30" s="160" t="s">
        <v>1440</v>
      </c>
      <c r="D30" s="160">
        <v>25</v>
      </c>
      <c r="E30" s="161" t="s">
        <v>1445</v>
      </c>
      <c r="F30" s="359" t="s">
        <v>316</v>
      </c>
      <c r="G30" s="359"/>
      <c r="H30" s="382"/>
    </row>
    <row r="31" spans="1:8" ht="12.75" customHeight="1">
      <c r="A31" s="162">
        <v>9</v>
      </c>
      <c r="B31" s="163" t="s">
        <v>1438</v>
      </c>
      <c r="C31" s="160" t="s">
        <v>1440</v>
      </c>
      <c r="D31" s="160">
        <v>26</v>
      </c>
      <c r="E31" s="161" t="s">
        <v>1446</v>
      </c>
      <c r="F31" s="359" t="s">
        <v>316</v>
      </c>
      <c r="G31" s="359"/>
      <c r="H31" s="345"/>
    </row>
    <row r="32" spans="1:8" ht="12.75" customHeight="1">
      <c r="A32" s="162">
        <v>9</v>
      </c>
      <c r="B32" s="163" t="s">
        <v>1439</v>
      </c>
      <c r="C32" s="160" t="s">
        <v>1440</v>
      </c>
      <c r="D32" s="160">
        <v>27</v>
      </c>
      <c r="E32" s="161" t="s">
        <v>1447</v>
      </c>
      <c r="F32" s="359" t="s">
        <v>316</v>
      </c>
      <c r="G32" s="359"/>
      <c r="H32" s="345"/>
    </row>
    <row r="33" spans="1:8" ht="12.75" customHeight="1">
      <c r="A33" s="162">
        <v>10</v>
      </c>
      <c r="B33" s="160">
        <v>251</v>
      </c>
      <c r="C33" s="160" t="s">
        <v>1440</v>
      </c>
      <c r="D33" s="160">
        <v>19</v>
      </c>
      <c r="E33" s="161" t="s">
        <v>1448</v>
      </c>
      <c r="F33" s="359" t="s">
        <v>605</v>
      </c>
      <c r="G33" s="359"/>
      <c r="H33" s="345"/>
    </row>
    <row r="34" spans="1:8" ht="12.75" customHeight="1">
      <c r="A34" s="162">
        <v>10</v>
      </c>
      <c r="B34" s="160">
        <v>252</v>
      </c>
      <c r="C34" s="160" t="s">
        <v>1440</v>
      </c>
      <c r="D34" s="160">
        <v>20</v>
      </c>
      <c r="E34" s="161" t="s">
        <v>1449</v>
      </c>
      <c r="F34" s="359" t="s">
        <v>316</v>
      </c>
      <c r="G34" s="359"/>
      <c r="H34" s="345"/>
    </row>
    <row r="35" spans="1:8" ht="12.75" customHeight="1">
      <c r="A35" s="162">
        <v>10</v>
      </c>
      <c r="B35" s="160">
        <v>271</v>
      </c>
      <c r="C35" s="160" t="s">
        <v>1440</v>
      </c>
      <c r="D35" s="160">
        <v>28</v>
      </c>
      <c r="E35" s="161" t="s">
        <v>1450</v>
      </c>
      <c r="F35" s="359" t="s">
        <v>316</v>
      </c>
      <c r="G35" s="359"/>
      <c r="H35" s="345"/>
    </row>
    <row r="36" spans="1:8" ht="12.75" customHeight="1">
      <c r="A36" s="162">
        <v>10</v>
      </c>
      <c r="B36" s="160">
        <v>272</v>
      </c>
      <c r="C36" s="160" t="s">
        <v>1440</v>
      </c>
      <c r="D36" s="160">
        <v>28</v>
      </c>
      <c r="E36" s="161" t="s">
        <v>1452</v>
      </c>
      <c r="F36" s="359" t="s">
        <v>316</v>
      </c>
      <c r="G36" s="359"/>
      <c r="H36" s="345"/>
    </row>
    <row r="37" spans="1:8" ht="12.75">
      <c r="A37" s="162">
        <v>11</v>
      </c>
      <c r="B37" s="160">
        <v>400</v>
      </c>
      <c r="C37" s="160" t="s">
        <v>1440</v>
      </c>
      <c r="D37" s="160">
        <v>31</v>
      </c>
      <c r="E37" s="161" t="s">
        <v>1451</v>
      </c>
      <c r="F37" s="359" t="s">
        <v>316</v>
      </c>
      <c r="G37" s="359"/>
      <c r="H37" s="345"/>
    </row>
    <row r="38" spans="1:8" ht="12.75">
      <c r="A38" s="162">
        <v>11</v>
      </c>
      <c r="B38" s="160">
        <v>401</v>
      </c>
      <c r="C38" s="160" t="s">
        <v>1440</v>
      </c>
      <c r="D38" s="160">
        <v>32</v>
      </c>
      <c r="E38" s="161" t="s">
        <v>1453</v>
      </c>
      <c r="F38" s="359" t="s">
        <v>316</v>
      </c>
      <c r="G38" s="359"/>
      <c r="H38" s="345"/>
    </row>
    <row r="39" spans="1:8" ht="12.75">
      <c r="A39" s="162">
        <v>11</v>
      </c>
      <c r="B39" s="160">
        <v>406</v>
      </c>
      <c r="C39" s="160" t="s">
        <v>1440</v>
      </c>
      <c r="D39" s="160">
        <v>15</v>
      </c>
      <c r="E39" s="161" t="s">
        <v>1457</v>
      </c>
      <c r="F39" s="359" t="s">
        <v>605</v>
      </c>
      <c r="G39" s="359"/>
      <c r="H39" s="345"/>
    </row>
    <row r="40" spans="1:8" ht="12.75">
      <c r="A40" s="162">
        <v>12</v>
      </c>
      <c r="B40" s="160">
        <v>427</v>
      </c>
      <c r="C40" s="160" t="s">
        <v>1440</v>
      </c>
      <c r="D40" s="160">
        <v>26</v>
      </c>
      <c r="E40" s="161" t="s">
        <v>1458</v>
      </c>
      <c r="F40" s="359" t="s">
        <v>316</v>
      </c>
      <c r="G40" s="359"/>
      <c r="H40" s="345"/>
    </row>
    <row r="41" spans="1:8" ht="12.75">
      <c r="A41" s="162">
        <v>12</v>
      </c>
      <c r="B41" s="159" t="s">
        <v>1455</v>
      </c>
      <c r="C41" s="160" t="s">
        <v>1440</v>
      </c>
      <c r="D41" s="160">
        <v>23</v>
      </c>
      <c r="E41" s="161" t="s">
        <v>1459</v>
      </c>
      <c r="F41" s="359" t="s">
        <v>316</v>
      </c>
      <c r="G41" s="359"/>
      <c r="H41" s="361"/>
    </row>
    <row r="42" spans="1:8" ht="12.75">
      <c r="A42" s="162">
        <v>13</v>
      </c>
      <c r="B42" s="160" t="s">
        <v>1808</v>
      </c>
      <c r="C42" s="160" t="s">
        <v>1440</v>
      </c>
      <c r="D42" s="160">
        <v>30</v>
      </c>
      <c r="E42" s="161" t="s">
        <v>1454</v>
      </c>
      <c r="F42" s="359" t="s">
        <v>316</v>
      </c>
      <c r="G42" s="359"/>
      <c r="H42" s="345"/>
    </row>
    <row r="43" spans="1:8" ht="12.75">
      <c r="A43" s="162">
        <v>14</v>
      </c>
      <c r="B43" s="159" t="s">
        <v>1456</v>
      </c>
      <c r="C43" s="160"/>
      <c r="D43" s="160"/>
      <c r="E43" s="161"/>
      <c r="F43" s="359" t="s">
        <v>316</v>
      </c>
      <c r="G43" s="359"/>
      <c r="H43" s="345" t="s">
        <v>714</v>
      </c>
    </row>
    <row r="44" spans="1:8" ht="12.75">
      <c r="A44" s="162">
        <v>18</v>
      </c>
      <c r="B44" s="160">
        <v>186.1</v>
      </c>
      <c r="C44" s="160" t="s">
        <v>1440</v>
      </c>
      <c r="D44" s="160">
        <v>28</v>
      </c>
      <c r="E44" s="161" t="s">
        <v>1460</v>
      </c>
      <c r="F44" s="359" t="s">
        <v>316</v>
      </c>
      <c r="G44" s="359"/>
      <c r="H44" s="345"/>
    </row>
    <row r="45" spans="1:8" ht="12.75">
      <c r="A45" s="162">
        <v>21</v>
      </c>
      <c r="B45" s="159" t="s">
        <v>1507</v>
      </c>
      <c r="C45" s="160"/>
      <c r="D45" s="160"/>
      <c r="E45" s="161"/>
      <c r="F45" s="359" t="s">
        <v>605</v>
      </c>
      <c r="G45" s="359"/>
      <c r="H45" s="345"/>
    </row>
    <row r="46" spans="1:8" ht="12.75">
      <c r="A46" s="162">
        <v>22</v>
      </c>
      <c r="B46" s="159" t="s">
        <v>1511</v>
      </c>
      <c r="C46" s="160"/>
      <c r="D46" s="160"/>
      <c r="E46" s="161"/>
      <c r="F46" s="359" t="s">
        <v>316</v>
      </c>
      <c r="G46" s="359"/>
      <c r="H46" s="345"/>
    </row>
    <row r="47" spans="1:8" ht="12.75">
      <c r="A47" s="162">
        <v>22</v>
      </c>
      <c r="B47" s="159" t="s">
        <v>1512</v>
      </c>
      <c r="C47" s="160"/>
      <c r="D47" s="160"/>
      <c r="E47" s="161"/>
      <c r="F47" s="359" t="s">
        <v>605</v>
      </c>
      <c r="G47" s="359"/>
      <c r="H47" s="345"/>
    </row>
    <row r="48" spans="1:8" ht="12.75">
      <c r="A48" s="162"/>
      <c r="B48" s="159" t="s">
        <v>1513</v>
      </c>
      <c r="C48" s="160"/>
      <c r="D48" s="160"/>
      <c r="E48" s="161"/>
      <c r="F48" s="360"/>
      <c r="G48" s="359"/>
      <c r="H48" s="345"/>
    </row>
    <row r="49" spans="1:8" ht="12.75">
      <c r="A49" s="162">
        <v>30</v>
      </c>
      <c r="B49" s="159" t="s">
        <v>1514</v>
      </c>
      <c r="C49" s="160"/>
      <c r="D49" s="160"/>
      <c r="E49" s="161"/>
      <c r="F49" s="359" t="s">
        <v>316</v>
      </c>
      <c r="G49" s="359"/>
      <c r="H49" s="345"/>
    </row>
    <row r="50" spans="1:8" ht="12.75">
      <c r="A50" s="162">
        <v>31</v>
      </c>
      <c r="B50" s="159" t="s">
        <v>1515</v>
      </c>
      <c r="C50" s="160"/>
      <c r="D50" s="160"/>
      <c r="E50" s="161"/>
      <c r="F50" s="359" t="s">
        <v>316</v>
      </c>
      <c r="G50" s="359"/>
      <c r="H50" s="345"/>
    </row>
    <row r="51" spans="1:8" ht="12.75">
      <c r="A51" s="162"/>
      <c r="B51" s="159" t="s">
        <v>1516</v>
      </c>
      <c r="C51" s="160"/>
      <c r="D51" s="160"/>
      <c r="E51" s="161"/>
      <c r="F51" s="360"/>
      <c r="G51" s="359"/>
      <c r="H51" s="345"/>
    </row>
    <row r="52" spans="1:8" ht="12.75">
      <c r="A52" s="162">
        <v>31</v>
      </c>
      <c r="B52" s="159" t="s">
        <v>1524</v>
      </c>
      <c r="C52" s="160"/>
      <c r="D52" s="160"/>
      <c r="E52" s="161"/>
      <c r="F52" s="359" t="s">
        <v>316</v>
      </c>
      <c r="G52" s="359"/>
      <c r="H52" s="345"/>
    </row>
    <row r="53" spans="1:8" ht="12.75">
      <c r="A53" s="162">
        <v>32</v>
      </c>
      <c r="B53" s="159" t="s">
        <v>1525</v>
      </c>
      <c r="C53" s="160"/>
      <c r="D53" s="160"/>
      <c r="E53" s="161"/>
      <c r="F53" s="359" t="s">
        <v>316</v>
      </c>
      <c r="G53" s="359"/>
      <c r="H53" s="345"/>
    </row>
    <row r="54" spans="1:8" ht="12.75">
      <c r="A54" s="162">
        <v>33</v>
      </c>
      <c r="B54" s="159" t="s">
        <v>118</v>
      </c>
      <c r="C54" s="160"/>
      <c r="D54" s="160"/>
      <c r="E54" s="161"/>
      <c r="F54" s="359" t="s">
        <v>316</v>
      </c>
      <c r="G54" s="359"/>
      <c r="H54" s="345"/>
    </row>
    <row r="55" spans="1:8" ht="12.75">
      <c r="A55" s="162">
        <v>34</v>
      </c>
      <c r="B55" s="160">
        <v>466</v>
      </c>
      <c r="C55" s="160" t="s">
        <v>1440</v>
      </c>
      <c r="D55" s="160">
        <v>35</v>
      </c>
      <c r="E55" s="161" t="s">
        <v>1527</v>
      </c>
      <c r="F55" s="359" t="s">
        <v>316</v>
      </c>
      <c r="G55" s="359"/>
      <c r="H55" s="345"/>
    </row>
    <row r="56" spans="1:8" ht="12.75">
      <c r="A56" s="162">
        <v>34</v>
      </c>
      <c r="B56" s="160" t="s">
        <v>1526</v>
      </c>
      <c r="C56" s="160" t="s">
        <v>1440</v>
      </c>
      <c r="D56" s="160">
        <v>35</v>
      </c>
      <c r="E56" s="161" t="s">
        <v>1528</v>
      </c>
      <c r="F56" s="359" t="s">
        <v>316</v>
      </c>
      <c r="G56" s="359"/>
      <c r="H56" s="345"/>
    </row>
    <row r="57" spans="1:8" ht="12.75">
      <c r="A57" s="164"/>
      <c r="B57" s="159" t="s">
        <v>1529</v>
      </c>
      <c r="C57" s="160"/>
      <c r="D57" s="160"/>
      <c r="E57" s="161"/>
      <c r="F57" s="359" t="s">
        <v>316</v>
      </c>
      <c r="G57" s="359"/>
      <c r="H57" s="345"/>
    </row>
    <row r="58" spans="6:7" ht="12.75">
      <c r="F58" s="152"/>
      <c r="G58" s="152"/>
    </row>
    <row r="59" spans="6:7" ht="12.75">
      <c r="F59" s="152"/>
      <c r="G59" s="152"/>
    </row>
    <row r="60" spans="6:7" ht="12.75">
      <c r="F60" s="152"/>
      <c r="G60" s="152"/>
    </row>
    <row r="61" spans="6:7" ht="12.75">
      <c r="F61" s="152"/>
      <c r="G61" s="152"/>
    </row>
    <row r="62" spans="6:7" ht="12.75">
      <c r="F62" s="152"/>
      <c r="G62" s="152"/>
    </row>
    <row r="63" spans="6:7" ht="12.75">
      <c r="F63" s="152"/>
      <c r="G63" s="152"/>
    </row>
    <row r="64" spans="6:7" ht="12.75">
      <c r="F64" s="152"/>
      <c r="G64" s="152"/>
    </row>
    <row r="65" spans="6:7" ht="12.75">
      <c r="F65" s="152"/>
      <c r="G65" s="152"/>
    </row>
    <row r="66" spans="6:7" ht="12.75">
      <c r="F66" s="152"/>
      <c r="G66" s="152"/>
    </row>
    <row r="67" spans="6:7" ht="12.75">
      <c r="F67" s="152"/>
      <c r="G67" s="152"/>
    </row>
  </sheetData>
  <mergeCells count="3">
    <mergeCell ref="A1:H1"/>
    <mergeCell ref="A2:H2"/>
    <mergeCell ref="A3:H3"/>
  </mergeCells>
  <printOptions/>
  <pageMargins left="0.75" right="0.75" top="0.75" bottom="0.75" header="0.5" footer="0.35"/>
  <pageSetup horizontalDpi="300" verticalDpi="300" orientation="landscape" r:id="rId1"/>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H57"/>
  <sheetViews>
    <sheetView defaultGridColor="0" zoomScale="75" zoomScaleNormal="75" colorId="22" workbookViewId="0" topLeftCell="A21">
      <selection activeCell="D60" sqref="D60"/>
    </sheetView>
  </sheetViews>
  <sheetFormatPr defaultColWidth="9.77734375" defaultRowHeight="15"/>
  <cols>
    <col min="1" max="5" width="9.77734375" style="82" customWidth="1"/>
    <col min="6" max="6" width="7.3359375" style="82" hidden="1" customWidth="1"/>
    <col min="7" max="7" width="9.21484375" style="82" bestFit="1" customWidth="1"/>
    <col min="8" max="8" width="9.77734375" style="82" customWidth="1"/>
    <col min="9" max="16384" width="9.77734375" style="82" customWidth="1"/>
  </cols>
  <sheetData>
    <row r="1" spans="1:8" ht="12.75">
      <c r="A1" s="673" t="s">
        <v>337</v>
      </c>
      <c r="B1" s="673"/>
      <c r="C1" s="673"/>
      <c r="D1" s="673"/>
      <c r="E1" s="673"/>
      <c r="F1" s="673"/>
      <c r="G1" s="673"/>
      <c r="H1" s="673"/>
    </row>
    <row r="3" spans="1:8" ht="12.75">
      <c r="A3" s="713" t="s">
        <v>1305</v>
      </c>
      <c r="B3" s="713"/>
      <c r="C3" s="713"/>
      <c r="D3" s="713"/>
      <c r="E3" s="713"/>
      <c r="F3" s="713"/>
      <c r="G3" s="713"/>
      <c r="H3" s="713"/>
    </row>
    <row r="5" spans="1:8" ht="12.75">
      <c r="A5" s="93"/>
      <c r="B5" s="52"/>
      <c r="C5" s="52"/>
      <c r="D5" s="52"/>
      <c r="E5" s="53"/>
      <c r="F5" s="53"/>
      <c r="G5" s="22" t="s">
        <v>338</v>
      </c>
      <c r="H5" s="22" t="s">
        <v>339</v>
      </c>
    </row>
    <row r="6" spans="1:8" ht="12.75">
      <c r="A6" s="35" t="s">
        <v>340</v>
      </c>
      <c r="B6" s="36"/>
      <c r="C6" s="36"/>
      <c r="D6" s="36"/>
      <c r="E6" s="37"/>
      <c r="F6" s="37"/>
      <c r="G6" s="23" t="s">
        <v>341</v>
      </c>
      <c r="H6" s="23" t="s">
        <v>342</v>
      </c>
    </row>
    <row r="7" spans="1:8" ht="12.75">
      <c r="A7" s="38" t="s">
        <v>895</v>
      </c>
      <c r="B7" s="39"/>
      <c r="C7" s="39"/>
      <c r="D7" s="39"/>
      <c r="E7" s="40"/>
      <c r="F7" s="40"/>
      <c r="G7" s="24" t="s">
        <v>896</v>
      </c>
      <c r="H7" s="24" t="s">
        <v>897</v>
      </c>
    </row>
    <row r="8" spans="1:8" ht="12.75">
      <c r="A8" s="94"/>
      <c r="B8" s="50"/>
      <c r="C8" s="50"/>
      <c r="D8" s="50"/>
      <c r="E8" s="20"/>
      <c r="F8" s="20"/>
      <c r="G8" s="20"/>
      <c r="H8" s="20"/>
    </row>
    <row r="9" spans="1:8" ht="12.75">
      <c r="A9" s="94" t="s">
        <v>343</v>
      </c>
      <c r="B9" s="50"/>
      <c r="C9" s="50"/>
      <c r="D9" s="50"/>
      <c r="E9" s="20"/>
      <c r="F9" s="20"/>
      <c r="G9" s="23"/>
      <c r="H9" s="23"/>
    </row>
    <row r="10" spans="1:8" ht="12.75">
      <c r="A10" s="94"/>
      <c r="B10" s="228"/>
      <c r="C10" s="51"/>
      <c r="D10" s="51"/>
      <c r="E10" s="20"/>
      <c r="F10" s="98"/>
      <c r="G10" s="222"/>
      <c r="H10" s="222"/>
    </row>
    <row r="11" spans="1:8" ht="12.75">
      <c r="A11" s="94"/>
      <c r="B11" s="228"/>
      <c r="C11" s="51"/>
      <c r="D11" s="51"/>
      <c r="E11" s="20"/>
      <c r="F11" s="98"/>
      <c r="G11" s="21"/>
      <c r="H11" s="21"/>
    </row>
    <row r="12" spans="1:8" ht="12.75">
      <c r="A12" s="94"/>
      <c r="B12" s="228"/>
      <c r="C12" s="51"/>
      <c r="D12" s="51"/>
      <c r="E12" s="20"/>
      <c r="F12" s="98"/>
      <c r="G12" s="21"/>
      <c r="H12" s="21"/>
    </row>
    <row r="13" spans="1:8" ht="12.75">
      <c r="A13" s="94"/>
      <c r="B13" s="228"/>
      <c r="C13" s="51"/>
      <c r="D13" s="51"/>
      <c r="E13" s="20"/>
      <c r="F13" s="98"/>
      <c r="G13" s="21"/>
      <c r="H13" s="21"/>
    </row>
    <row r="14" spans="1:8" ht="12.75">
      <c r="A14" s="94"/>
      <c r="B14" s="228"/>
      <c r="C14" s="51"/>
      <c r="D14" s="51"/>
      <c r="E14" s="20"/>
      <c r="F14" s="98"/>
      <c r="G14" s="21"/>
      <c r="H14" s="21"/>
    </row>
    <row r="15" spans="1:8" ht="12.75">
      <c r="A15" s="94" t="s">
        <v>344</v>
      </c>
      <c r="B15" s="50"/>
      <c r="C15" s="50"/>
      <c r="D15" s="50"/>
      <c r="E15" s="20"/>
      <c r="F15" s="98"/>
      <c r="G15" s="28"/>
      <c r="H15" s="21"/>
    </row>
    <row r="16" spans="1:8" ht="12.75">
      <c r="A16" s="95"/>
      <c r="B16" s="51"/>
      <c r="C16" s="51"/>
      <c r="D16" s="51"/>
      <c r="E16" s="21"/>
      <c r="F16" s="21"/>
      <c r="G16" s="21"/>
      <c r="H16" s="21"/>
    </row>
    <row r="17" spans="1:8" ht="12.75">
      <c r="A17" s="94" t="s">
        <v>345</v>
      </c>
      <c r="B17" s="50"/>
      <c r="C17" s="50"/>
      <c r="D17" s="50"/>
      <c r="E17" s="20"/>
      <c r="F17" s="20"/>
      <c r="G17" s="20"/>
      <c r="H17" s="20"/>
    </row>
    <row r="18" spans="1:8" ht="12.75">
      <c r="A18" s="94"/>
      <c r="B18" s="228"/>
      <c r="C18" s="51"/>
      <c r="D18" s="51"/>
      <c r="E18" s="20"/>
      <c r="F18" s="98"/>
      <c r="G18" s="21"/>
      <c r="H18" s="21"/>
    </row>
    <row r="19" spans="1:8" ht="12.75">
      <c r="A19" s="94"/>
      <c r="B19" s="228"/>
      <c r="C19" s="51"/>
      <c r="D19" s="51"/>
      <c r="E19" s="20"/>
      <c r="F19" s="98"/>
      <c r="G19" s="21"/>
      <c r="H19" s="21"/>
    </row>
    <row r="20" spans="1:8" ht="12.75">
      <c r="A20" s="94"/>
      <c r="B20" s="228"/>
      <c r="C20" s="51"/>
      <c r="D20" s="51"/>
      <c r="E20" s="20"/>
      <c r="F20" s="98"/>
      <c r="G20" s="21"/>
      <c r="H20" s="21"/>
    </row>
    <row r="21" spans="1:8" ht="12.75">
      <c r="A21" s="94"/>
      <c r="B21" s="228"/>
      <c r="C21" s="51"/>
      <c r="D21" s="51"/>
      <c r="E21" s="20"/>
      <c r="F21" s="98"/>
      <c r="G21" s="21"/>
      <c r="H21" s="21"/>
    </row>
    <row r="22" spans="1:8" ht="12.75">
      <c r="A22" s="94"/>
      <c r="B22" s="228"/>
      <c r="C22" s="51"/>
      <c r="D22" s="51"/>
      <c r="E22" s="20"/>
      <c r="F22" s="98"/>
      <c r="G22" s="21"/>
      <c r="H22" s="21"/>
    </row>
    <row r="23" spans="1:8" ht="12.75">
      <c r="A23" s="94" t="s">
        <v>346</v>
      </c>
      <c r="B23" s="50"/>
      <c r="C23" s="102"/>
      <c r="D23" s="102"/>
      <c r="E23" s="20"/>
      <c r="F23" s="98"/>
      <c r="G23" s="28"/>
      <c r="H23" s="21"/>
    </row>
    <row r="24" spans="1:8" ht="12.75">
      <c r="A24" s="95"/>
      <c r="B24" s="51"/>
      <c r="C24" s="51"/>
      <c r="D24" s="51"/>
      <c r="E24" s="21"/>
      <c r="F24" s="21"/>
      <c r="G24" s="21"/>
      <c r="H24" s="21"/>
    </row>
    <row r="25" spans="1:8" ht="12.75">
      <c r="A25" s="94" t="s">
        <v>347</v>
      </c>
      <c r="B25" s="50"/>
      <c r="C25" s="50"/>
      <c r="D25" s="50"/>
      <c r="E25" s="20"/>
      <c r="F25" s="20"/>
      <c r="G25" s="20"/>
      <c r="H25" s="20"/>
    </row>
    <row r="26" spans="1:8" ht="12.75">
      <c r="A26" s="94"/>
      <c r="B26" s="228"/>
      <c r="C26" s="51"/>
      <c r="D26" s="51"/>
      <c r="E26" s="20"/>
      <c r="F26" s="98"/>
      <c r="G26" s="21"/>
      <c r="H26" s="21"/>
    </row>
    <row r="27" spans="1:8" ht="12.75">
      <c r="A27" s="94"/>
      <c r="B27" s="228"/>
      <c r="C27" s="51"/>
      <c r="D27" s="51"/>
      <c r="E27" s="20"/>
      <c r="F27" s="98"/>
      <c r="G27" s="21"/>
      <c r="H27" s="21"/>
    </row>
    <row r="28" spans="1:8" ht="12.75">
      <c r="A28" s="94"/>
      <c r="B28" s="228"/>
      <c r="C28" s="51"/>
      <c r="D28" s="51"/>
      <c r="E28" s="20"/>
      <c r="F28" s="98"/>
      <c r="G28" s="21"/>
      <c r="H28" s="21"/>
    </row>
    <row r="29" spans="1:8" ht="12.75">
      <c r="A29" s="94"/>
      <c r="B29" s="228"/>
      <c r="C29" s="51"/>
      <c r="D29" s="51"/>
      <c r="E29" s="20"/>
      <c r="F29" s="98"/>
      <c r="G29" s="21"/>
      <c r="H29" s="21"/>
    </row>
    <row r="30" spans="1:8" ht="12.75">
      <c r="A30" s="94"/>
      <c r="B30" s="228"/>
      <c r="C30" s="51"/>
      <c r="D30" s="51"/>
      <c r="E30" s="20"/>
      <c r="F30" s="98"/>
      <c r="G30" s="21"/>
      <c r="H30" s="21"/>
    </row>
    <row r="31" spans="1:8" ht="12.75">
      <c r="A31" s="94" t="s">
        <v>348</v>
      </c>
      <c r="B31" s="50"/>
      <c r="C31" s="102"/>
      <c r="D31" s="102"/>
      <c r="E31" s="20"/>
      <c r="F31" s="98"/>
      <c r="G31" s="28"/>
      <c r="H31" s="21"/>
    </row>
    <row r="32" spans="1:8" ht="12.75">
      <c r="A32" s="95"/>
      <c r="B32" s="51"/>
      <c r="C32" s="51"/>
      <c r="D32" s="51"/>
      <c r="E32" s="21"/>
      <c r="F32" s="21"/>
      <c r="G32" s="21"/>
      <c r="H32" s="21"/>
    </row>
    <row r="33" spans="1:8" ht="12.75">
      <c r="A33" s="94" t="s">
        <v>349</v>
      </c>
      <c r="B33" s="50"/>
      <c r="C33" s="50"/>
      <c r="D33" s="50"/>
      <c r="E33" s="20"/>
      <c r="F33" s="20"/>
      <c r="G33" s="20"/>
      <c r="H33" s="20"/>
    </row>
    <row r="34" spans="1:8" ht="12.75">
      <c r="A34" s="94"/>
      <c r="B34" s="228"/>
      <c r="C34" s="51"/>
      <c r="D34" s="51"/>
      <c r="E34" s="20"/>
      <c r="F34" s="98"/>
      <c r="G34" s="21"/>
      <c r="H34" s="21"/>
    </row>
    <row r="35" spans="1:8" ht="12.75">
      <c r="A35" s="94"/>
      <c r="B35" s="228"/>
      <c r="C35" s="51"/>
      <c r="D35" s="51"/>
      <c r="E35" s="20"/>
      <c r="F35" s="98"/>
      <c r="G35" s="21"/>
      <c r="H35" s="21"/>
    </row>
    <row r="36" spans="1:8" ht="12.75">
      <c r="A36" s="94"/>
      <c r="B36" s="228"/>
      <c r="C36" s="51"/>
      <c r="D36" s="51"/>
      <c r="E36" s="20"/>
      <c r="F36" s="98"/>
      <c r="G36" s="21"/>
      <c r="H36" s="21"/>
    </row>
    <row r="37" spans="1:8" ht="12.75">
      <c r="A37" s="94"/>
      <c r="B37" s="228"/>
      <c r="C37" s="51"/>
      <c r="D37" s="51"/>
      <c r="E37" s="20"/>
      <c r="F37" s="98"/>
      <c r="G37" s="21"/>
      <c r="H37" s="21"/>
    </row>
    <row r="38" spans="1:8" ht="12.75">
      <c r="A38" s="94"/>
      <c r="B38" s="228"/>
      <c r="C38" s="51"/>
      <c r="D38" s="51"/>
      <c r="E38" s="20"/>
      <c r="F38" s="98"/>
      <c r="G38" s="21"/>
      <c r="H38" s="21"/>
    </row>
    <row r="39" spans="1:8" ht="12.75">
      <c r="A39" s="94" t="s">
        <v>350</v>
      </c>
      <c r="B39" s="50"/>
      <c r="C39" s="102"/>
      <c r="D39" s="102"/>
      <c r="E39" s="20"/>
      <c r="F39" s="98"/>
      <c r="G39" s="28"/>
      <c r="H39" s="21"/>
    </row>
    <row r="40" spans="1:8" ht="12.75">
      <c r="A40" s="95"/>
      <c r="B40" s="51"/>
      <c r="C40" s="51"/>
      <c r="D40" s="51"/>
      <c r="E40" s="21"/>
      <c r="F40" s="21"/>
      <c r="G40" s="21"/>
      <c r="H40" s="21"/>
    </row>
    <row r="52" spans="1:8" ht="15.75">
      <c r="A52" s="697" t="s">
        <v>351</v>
      </c>
      <c r="B52" s="697"/>
      <c r="C52" s="697"/>
      <c r="D52" s="697"/>
      <c r="E52" s="697"/>
      <c r="F52" s="697"/>
      <c r="G52" s="697"/>
      <c r="H52" s="697"/>
    </row>
    <row r="56" spans="1:2" ht="12.75">
      <c r="A56" s="50"/>
      <c r="B56" s="107"/>
    </row>
    <row r="57" spans="2:8" ht="12.75">
      <c r="B57" s="36"/>
      <c r="C57" s="36"/>
      <c r="D57" s="36"/>
      <c r="E57" s="36"/>
      <c r="F57" s="36"/>
      <c r="G57" s="36"/>
      <c r="H57" s="36"/>
    </row>
  </sheetData>
  <mergeCells count="3">
    <mergeCell ref="A52:H52"/>
    <mergeCell ref="A3:H3"/>
    <mergeCell ref="A1:H1"/>
  </mergeCells>
  <printOptions horizontalCentered="1"/>
  <pageMargins left="0.75" right="0.7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I58"/>
  <sheetViews>
    <sheetView defaultGridColor="0" colorId="22" workbookViewId="0" topLeftCell="E1">
      <selection activeCell="J11" sqref="J11:Z63"/>
    </sheetView>
  </sheetViews>
  <sheetFormatPr defaultColWidth="9.77734375" defaultRowHeight="15"/>
  <cols>
    <col min="1" max="1" width="6.99609375" style="82" customWidth="1"/>
    <col min="2" max="5" width="9.77734375" style="82" customWidth="1"/>
    <col min="6" max="6" width="2.21484375" style="82" customWidth="1"/>
    <col min="7" max="7" width="9.77734375" style="82" customWidth="1"/>
    <col min="8" max="8" width="6.4453125" style="82" customWidth="1"/>
    <col min="9" max="9" width="8.4453125" style="82" bestFit="1" customWidth="1"/>
    <col min="10" max="16384" width="9.77734375" style="82" customWidth="1"/>
  </cols>
  <sheetData>
    <row r="1" spans="1:9" ht="12.75">
      <c r="A1" s="46" t="s">
        <v>352</v>
      </c>
      <c r="B1" s="36"/>
      <c r="C1" s="36"/>
      <c r="D1" s="36"/>
      <c r="E1" s="36"/>
      <c r="F1" s="36"/>
      <c r="G1" s="36"/>
      <c r="H1" s="36"/>
      <c r="I1" s="36"/>
    </row>
    <row r="4" ht="12.75">
      <c r="A4" s="82" t="s">
        <v>355</v>
      </c>
    </row>
    <row r="5" ht="12.75">
      <c r="A5" s="82" t="s">
        <v>356</v>
      </c>
    </row>
    <row r="7" spans="1:9" ht="12.75">
      <c r="A7" s="93"/>
      <c r="B7" s="52"/>
      <c r="C7" s="52"/>
      <c r="D7" s="52"/>
      <c r="E7" s="52"/>
      <c r="F7" s="52"/>
      <c r="G7" s="52"/>
      <c r="H7" s="22"/>
      <c r="I7" s="22"/>
    </row>
    <row r="8" spans="1:9" ht="12.75">
      <c r="A8" s="35" t="s">
        <v>241</v>
      </c>
      <c r="B8" s="36"/>
      <c r="C8" s="36"/>
      <c r="D8" s="36"/>
      <c r="E8" s="36"/>
      <c r="F8" s="36"/>
      <c r="G8" s="50"/>
      <c r="H8" s="23"/>
      <c r="I8" s="23" t="s">
        <v>233</v>
      </c>
    </row>
    <row r="9" spans="1:9" ht="12.75">
      <c r="A9" s="38"/>
      <c r="B9" s="39"/>
      <c r="C9" s="39"/>
      <c r="D9" s="39"/>
      <c r="E9" s="39"/>
      <c r="F9" s="39"/>
      <c r="G9" s="51"/>
      <c r="H9" s="24"/>
      <c r="I9" s="24"/>
    </row>
    <row r="10" spans="1:9" ht="12.75">
      <c r="A10" s="94"/>
      <c r="B10" s="50"/>
      <c r="C10" s="50"/>
      <c r="D10" s="50"/>
      <c r="E10" s="50"/>
      <c r="F10" s="50"/>
      <c r="G10" s="50"/>
      <c r="H10" s="20"/>
      <c r="I10" s="20"/>
    </row>
    <row r="11" spans="1:9" ht="12.75">
      <c r="A11" s="94" t="s">
        <v>357</v>
      </c>
      <c r="B11" s="50"/>
      <c r="C11" s="50"/>
      <c r="D11" s="50"/>
      <c r="E11" s="50"/>
      <c r="F11" s="50"/>
      <c r="G11" s="50"/>
      <c r="H11" s="20"/>
      <c r="I11" s="20"/>
    </row>
    <row r="12" spans="1:9" ht="12.75">
      <c r="A12" s="94"/>
      <c r="B12" s="50" t="s">
        <v>358</v>
      </c>
      <c r="C12" s="50"/>
      <c r="D12" s="50"/>
      <c r="E12" s="102"/>
      <c r="F12" s="102"/>
      <c r="G12" s="102"/>
      <c r="H12" s="20"/>
      <c r="I12" s="199">
        <v>1799485.39</v>
      </c>
    </row>
    <row r="13" spans="1:9" ht="12.75">
      <c r="A13" s="94"/>
      <c r="B13" s="50" t="s">
        <v>359</v>
      </c>
      <c r="C13" s="50"/>
      <c r="D13" s="50"/>
      <c r="E13" s="50"/>
      <c r="F13" s="50"/>
      <c r="G13" s="50"/>
      <c r="H13" s="20"/>
      <c r="I13" s="14"/>
    </row>
    <row r="14" spans="1:9" ht="12.75">
      <c r="A14" s="94"/>
      <c r="B14" s="51"/>
      <c r="C14" s="51"/>
      <c r="D14" s="51"/>
      <c r="E14" s="51"/>
      <c r="F14" s="50"/>
      <c r="G14" s="233">
        <v>722958.04</v>
      </c>
      <c r="H14" s="20"/>
      <c r="I14" s="14"/>
    </row>
    <row r="15" spans="1:9" ht="12.75">
      <c r="A15" s="94"/>
      <c r="B15" s="51"/>
      <c r="C15" s="51"/>
      <c r="D15" s="51"/>
      <c r="E15" s="51"/>
      <c r="F15" s="50"/>
      <c r="G15" s="17"/>
      <c r="H15" s="20"/>
      <c r="I15" s="14"/>
    </row>
    <row r="16" spans="1:9" ht="12.75">
      <c r="A16" s="94"/>
      <c r="B16" s="51"/>
      <c r="C16" s="51"/>
      <c r="D16" s="51"/>
      <c r="E16" s="51"/>
      <c r="F16" s="50"/>
      <c r="G16" s="17"/>
      <c r="H16" s="20"/>
      <c r="I16" s="14"/>
    </row>
    <row r="17" spans="1:9" ht="12.75">
      <c r="A17" s="94"/>
      <c r="B17" s="51"/>
      <c r="C17" s="51"/>
      <c r="D17" s="51"/>
      <c r="E17" s="51"/>
      <c r="F17" s="50"/>
      <c r="G17" s="17"/>
      <c r="H17" s="20"/>
      <c r="I17" s="15">
        <f>SUM(G14:G17)</f>
        <v>722958.04</v>
      </c>
    </row>
    <row r="18" spans="1:9" ht="12.75">
      <c r="A18" s="94"/>
      <c r="B18" s="50" t="s">
        <v>360</v>
      </c>
      <c r="C18" s="50"/>
      <c r="D18" s="50"/>
      <c r="E18" s="50"/>
      <c r="F18" s="50"/>
      <c r="G18" s="16"/>
      <c r="H18" s="20"/>
      <c r="I18" s="14"/>
    </row>
    <row r="19" spans="1:9" ht="12.75">
      <c r="A19" s="94"/>
      <c r="B19" s="51"/>
      <c r="C19" s="51"/>
      <c r="D19" s="51"/>
      <c r="E19" s="51"/>
      <c r="F19" s="50"/>
      <c r="G19" s="17"/>
      <c r="H19" s="20"/>
      <c r="I19" s="14"/>
    </row>
    <row r="20" spans="1:9" ht="12.75">
      <c r="A20" s="94"/>
      <c r="B20" s="51"/>
      <c r="C20" s="51"/>
      <c r="D20" s="51"/>
      <c r="E20" s="51"/>
      <c r="F20" s="50"/>
      <c r="G20" s="17"/>
      <c r="H20" s="20"/>
      <c r="I20" s="14"/>
    </row>
    <row r="21" spans="1:9" ht="12.75">
      <c r="A21" s="94"/>
      <c r="B21" s="51"/>
      <c r="C21" s="51"/>
      <c r="D21" s="51"/>
      <c r="E21" s="51"/>
      <c r="F21" s="50"/>
      <c r="G21" s="17"/>
      <c r="H21" s="20"/>
      <c r="I21" s="14"/>
    </row>
    <row r="22" spans="1:9" ht="12.75">
      <c r="A22" s="94"/>
      <c r="B22" s="51"/>
      <c r="C22" s="51"/>
      <c r="D22" s="51"/>
      <c r="E22" s="51"/>
      <c r="F22" s="50"/>
      <c r="G22" s="17"/>
      <c r="H22" s="20"/>
      <c r="I22" s="14"/>
    </row>
    <row r="23" spans="1:9" ht="12.75">
      <c r="A23" s="94"/>
      <c r="B23" s="51"/>
      <c r="C23" s="51"/>
      <c r="D23" s="51"/>
      <c r="E23" s="51"/>
      <c r="F23" s="50"/>
      <c r="G23" s="17"/>
      <c r="H23" s="20"/>
      <c r="I23" s="201"/>
    </row>
    <row r="24" spans="1:9" ht="12.75">
      <c r="A24" s="94"/>
      <c r="B24" s="50"/>
      <c r="C24" s="50"/>
      <c r="D24" s="50"/>
      <c r="E24" s="50"/>
      <c r="F24" s="50"/>
      <c r="G24" s="16"/>
      <c r="H24" s="20"/>
      <c r="I24" s="14"/>
    </row>
    <row r="25" spans="1:9" ht="12.75">
      <c r="A25" s="94" t="s">
        <v>361</v>
      </c>
      <c r="B25" s="50"/>
      <c r="C25" s="50"/>
      <c r="D25" s="102"/>
      <c r="E25" s="102"/>
      <c r="F25" s="102"/>
      <c r="G25" s="106"/>
      <c r="H25" s="20"/>
      <c r="I25" s="15">
        <f>SUM(I10:I23)</f>
        <v>2522443.4299999997</v>
      </c>
    </row>
    <row r="26" spans="1:9" ht="12.75">
      <c r="A26" s="94"/>
      <c r="B26" s="50"/>
      <c r="C26" s="50"/>
      <c r="D26" s="50"/>
      <c r="E26" s="50"/>
      <c r="F26" s="50"/>
      <c r="G26" s="16"/>
      <c r="H26" s="20"/>
      <c r="I26" s="14"/>
    </row>
    <row r="27" spans="1:9" ht="12.75">
      <c r="A27" s="94" t="s">
        <v>362</v>
      </c>
      <c r="B27" s="50"/>
      <c r="C27" s="50"/>
      <c r="D27" s="50"/>
      <c r="E27" s="50"/>
      <c r="F27" s="50"/>
      <c r="G27" s="16"/>
      <c r="H27" s="20"/>
      <c r="I27" s="14"/>
    </row>
    <row r="28" spans="1:9" ht="12.75">
      <c r="A28" s="94"/>
      <c r="B28" s="50"/>
      <c r="C28" s="50"/>
      <c r="D28" s="50"/>
      <c r="E28" s="50"/>
      <c r="F28" s="50"/>
      <c r="G28" s="16"/>
      <c r="H28" s="20"/>
      <c r="I28" s="14"/>
    </row>
    <row r="29" spans="1:9" ht="12.75">
      <c r="A29" s="94"/>
      <c r="B29" s="50" t="s">
        <v>242</v>
      </c>
      <c r="C29" s="102"/>
      <c r="D29" s="102"/>
      <c r="E29" s="102"/>
      <c r="F29" s="102"/>
      <c r="G29" s="233">
        <v>-58141.78</v>
      </c>
      <c r="H29" s="20"/>
      <c r="I29" s="14"/>
    </row>
    <row r="30" spans="1:9" ht="12.75">
      <c r="A30" s="94"/>
      <c r="B30" s="50" t="s">
        <v>363</v>
      </c>
      <c r="C30" s="50"/>
      <c r="D30" s="50"/>
      <c r="E30" s="50"/>
      <c r="F30" s="50"/>
      <c r="G30" s="234">
        <v>-189600</v>
      </c>
      <c r="H30" s="20"/>
      <c r="I30" s="14"/>
    </row>
    <row r="31" spans="1:9" ht="12.75">
      <c r="A31" s="94"/>
      <c r="B31" s="50" t="s">
        <v>364</v>
      </c>
      <c r="C31" s="102"/>
      <c r="D31" s="102"/>
      <c r="E31" s="102"/>
      <c r="F31" s="102"/>
      <c r="G31" s="233"/>
      <c r="H31" s="20"/>
      <c r="I31" s="14"/>
    </row>
    <row r="32" spans="1:9" ht="12.75">
      <c r="A32" s="94"/>
      <c r="B32" s="50" t="s">
        <v>365</v>
      </c>
      <c r="C32" s="50"/>
      <c r="D32" s="50"/>
      <c r="E32" s="50"/>
      <c r="F32" s="50"/>
      <c r="G32" s="234">
        <f>-7143.04-8109.75-7459.22-7285.92-7459.22-5680.7-5985.63-7593.53-6501.77-6386.44-5155.62</f>
        <v>-74760.84</v>
      </c>
      <c r="H32" s="20"/>
      <c r="I32" s="14"/>
    </row>
    <row r="33" spans="1:9" ht="12.75">
      <c r="A33" s="94"/>
      <c r="B33" s="50" t="s">
        <v>366</v>
      </c>
      <c r="C33" s="102"/>
      <c r="D33" s="102"/>
      <c r="E33" s="102"/>
      <c r="F33" s="102"/>
      <c r="G33" s="233"/>
      <c r="H33" s="20"/>
      <c r="I33" s="14"/>
    </row>
    <row r="34" spans="1:9" ht="12.75">
      <c r="A34" s="94"/>
      <c r="B34" s="50" t="s">
        <v>367</v>
      </c>
      <c r="C34" s="50"/>
      <c r="D34" s="102"/>
      <c r="E34" s="102"/>
      <c r="F34" s="102"/>
      <c r="G34" s="233">
        <v>0</v>
      </c>
      <c r="H34" s="20"/>
      <c r="I34" s="14"/>
    </row>
    <row r="35" spans="1:9" ht="12.75">
      <c r="A35" s="94"/>
      <c r="B35" s="50" t="s">
        <v>368</v>
      </c>
      <c r="C35" s="102"/>
      <c r="D35" s="102"/>
      <c r="E35" s="102"/>
      <c r="F35" s="102"/>
      <c r="G35" s="233"/>
      <c r="H35" s="20"/>
      <c r="I35" s="14"/>
    </row>
    <row r="36" spans="1:9" ht="12.75">
      <c r="A36" s="94"/>
      <c r="B36" s="50"/>
      <c r="C36" s="51"/>
      <c r="D36" s="51"/>
      <c r="E36" s="51"/>
      <c r="F36" s="102"/>
      <c r="G36" s="233"/>
      <c r="H36" s="20"/>
      <c r="I36" s="14"/>
    </row>
    <row r="37" spans="1:9" ht="12.75">
      <c r="A37" s="94"/>
      <c r="B37" s="50" t="s">
        <v>369</v>
      </c>
      <c r="C37" s="102"/>
      <c r="D37" s="102"/>
      <c r="E37" s="102"/>
      <c r="F37" s="102"/>
      <c r="G37" s="17">
        <f>SUM(G29:G35)</f>
        <v>-322502.62</v>
      </c>
      <c r="H37" s="20"/>
      <c r="I37" s="14"/>
    </row>
    <row r="38" spans="1:9" ht="12.75">
      <c r="A38" s="94"/>
      <c r="B38" s="50" t="s">
        <v>372</v>
      </c>
      <c r="C38" s="50"/>
      <c r="D38" s="50"/>
      <c r="E38" s="50"/>
      <c r="F38" s="50"/>
      <c r="G38" s="234">
        <v>255534</v>
      </c>
      <c r="H38" s="20"/>
      <c r="I38" s="14"/>
    </row>
    <row r="39" spans="1:9" ht="12.75">
      <c r="A39" s="94"/>
      <c r="B39" s="50" t="s">
        <v>367</v>
      </c>
      <c r="C39" s="50"/>
      <c r="D39" s="102"/>
      <c r="E39" s="102"/>
      <c r="F39" s="102"/>
      <c r="G39" s="233"/>
      <c r="H39" s="20"/>
      <c r="I39" s="14"/>
    </row>
    <row r="40" spans="1:9" ht="12.75">
      <c r="A40" s="94"/>
      <c r="B40" s="50" t="s">
        <v>373</v>
      </c>
      <c r="C40" s="102"/>
      <c r="D40" s="102"/>
      <c r="E40" s="102"/>
      <c r="F40" s="102"/>
      <c r="G40" s="233"/>
      <c r="H40" s="20"/>
      <c r="I40" s="14"/>
    </row>
    <row r="41" spans="1:9" ht="12.75">
      <c r="A41" s="94"/>
      <c r="B41" s="50"/>
      <c r="C41" s="51"/>
      <c r="D41" s="51"/>
      <c r="E41" s="51"/>
      <c r="F41" s="102"/>
      <c r="G41" s="233"/>
      <c r="H41" s="20"/>
      <c r="I41" s="14"/>
    </row>
    <row r="42" spans="1:9" ht="12.75">
      <c r="A42" s="94"/>
      <c r="B42" s="50" t="s">
        <v>374</v>
      </c>
      <c r="C42" s="50"/>
      <c r="D42" s="102"/>
      <c r="E42" s="102"/>
      <c r="F42" s="102"/>
      <c r="G42" s="17"/>
      <c r="H42" s="20"/>
      <c r="I42" s="14"/>
    </row>
    <row r="43" spans="1:9" ht="12.75">
      <c r="A43" s="94"/>
      <c r="B43" s="50" t="s">
        <v>256</v>
      </c>
      <c r="C43" s="50"/>
      <c r="D43" s="102"/>
      <c r="E43" s="102"/>
      <c r="F43" s="102"/>
      <c r="G43" s="106"/>
      <c r="H43" s="20"/>
      <c r="I43" s="15">
        <f>SUM(G37:G38)</f>
        <v>-66968.62</v>
      </c>
    </row>
    <row r="44" spans="1:9" ht="12.75">
      <c r="A44" s="94"/>
      <c r="B44" s="50"/>
      <c r="C44" s="50"/>
      <c r="D44" s="50"/>
      <c r="E44" s="50"/>
      <c r="F44" s="50"/>
      <c r="G44" s="16"/>
      <c r="H44" s="20"/>
      <c r="I44" s="14"/>
    </row>
    <row r="45" spans="1:9" ht="12.75">
      <c r="A45" s="94" t="s">
        <v>375</v>
      </c>
      <c r="B45" s="50"/>
      <c r="C45" s="50"/>
      <c r="D45" s="102"/>
      <c r="E45" s="102"/>
      <c r="F45" s="102"/>
      <c r="G45" s="106"/>
      <c r="H45" s="20"/>
      <c r="I45" s="15">
        <f>+I25+I43-1</f>
        <v>2455473.8099999996</v>
      </c>
    </row>
    <row r="46" spans="1:9" ht="12.75">
      <c r="A46" s="95"/>
      <c r="B46" s="51"/>
      <c r="C46" s="51"/>
      <c r="D46" s="51"/>
      <c r="E46" s="51"/>
      <c r="F46" s="51"/>
      <c r="G46" s="51"/>
      <c r="H46" s="21"/>
      <c r="I46" s="15"/>
    </row>
    <row r="48" ht="12.75">
      <c r="I48" s="342"/>
    </row>
    <row r="52" spans="1:9" ht="15.75">
      <c r="A52" s="697" t="s">
        <v>376</v>
      </c>
      <c r="B52" s="697"/>
      <c r="C52" s="697"/>
      <c r="D52" s="697"/>
      <c r="E52" s="697"/>
      <c r="F52" s="697"/>
      <c r="G52" s="697"/>
      <c r="H52" s="697"/>
      <c r="I52" s="697"/>
    </row>
    <row r="57" spans="1:2" ht="12.75">
      <c r="A57" s="50"/>
      <c r="B57" s="107"/>
    </row>
    <row r="58" spans="2:9" ht="12.75">
      <c r="B58" s="36"/>
      <c r="C58" s="36"/>
      <c r="D58" s="36"/>
      <c r="E58" s="36"/>
      <c r="F58" s="36"/>
      <c r="G58" s="36"/>
      <c r="H58" s="36"/>
      <c r="I58" s="36"/>
    </row>
  </sheetData>
  <mergeCells count="1">
    <mergeCell ref="A52:I52"/>
  </mergeCells>
  <printOptions horizontalCentered="1"/>
  <pageMargins left="0.75" right="0.7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57"/>
  <sheetViews>
    <sheetView defaultGridColor="0" colorId="22" workbookViewId="0" topLeftCell="D1">
      <selection activeCell="H3" sqref="H3:BD823"/>
    </sheetView>
  </sheetViews>
  <sheetFormatPr defaultColWidth="9.77734375" defaultRowHeight="15"/>
  <cols>
    <col min="1" max="16384" width="9.77734375" style="82" customWidth="1"/>
  </cols>
  <sheetData>
    <row r="1" spans="1:7" ht="12.75">
      <c r="A1" s="46" t="s">
        <v>377</v>
      </c>
      <c r="B1" s="36"/>
      <c r="C1" s="36"/>
      <c r="D1" s="36"/>
      <c r="E1" s="36"/>
      <c r="F1" s="36"/>
      <c r="G1" s="36"/>
    </row>
    <row r="4" spans="1:7" ht="12.75">
      <c r="A4" s="93"/>
      <c r="B4" s="52"/>
      <c r="C4" s="52"/>
      <c r="D4" s="52"/>
      <c r="E4" s="52"/>
      <c r="F4" s="22"/>
      <c r="G4" s="22"/>
    </row>
    <row r="5" spans="1:7" ht="12.75">
      <c r="A5" s="35" t="s">
        <v>892</v>
      </c>
      <c r="B5" s="36"/>
      <c r="C5" s="36"/>
      <c r="D5" s="36"/>
      <c r="E5" s="36"/>
      <c r="F5" s="37"/>
      <c r="G5" s="23" t="s">
        <v>233</v>
      </c>
    </row>
    <row r="6" spans="1:7" ht="12.75">
      <c r="A6" s="38"/>
      <c r="B6" s="39"/>
      <c r="C6" s="39"/>
      <c r="D6" s="39"/>
      <c r="E6" s="39"/>
      <c r="F6" s="24"/>
      <c r="G6" s="24"/>
    </row>
    <row r="7" spans="1:7" ht="12.75">
      <c r="A7" s="94"/>
      <c r="B7" s="50"/>
      <c r="C7" s="50"/>
      <c r="D7" s="50"/>
      <c r="E7" s="50"/>
      <c r="F7" s="20"/>
      <c r="G7" s="20"/>
    </row>
    <row r="8" spans="1:7" ht="12.75">
      <c r="A8" s="94" t="s">
        <v>378</v>
      </c>
      <c r="B8" s="50"/>
      <c r="C8" s="50"/>
      <c r="D8" s="102"/>
      <c r="E8" s="102"/>
      <c r="F8" s="20"/>
      <c r="G8" s="199">
        <v>464908.79</v>
      </c>
    </row>
    <row r="9" spans="1:7" ht="12.75">
      <c r="A9" s="94"/>
      <c r="B9" s="50"/>
      <c r="C9" s="50"/>
      <c r="D9" s="50"/>
      <c r="E9" s="50"/>
      <c r="F9" s="20"/>
      <c r="G9" s="200"/>
    </row>
    <row r="10" spans="1:7" ht="12.75">
      <c r="A10" s="94" t="s">
        <v>379</v>
      </c>
      <c r="B10" s="50"/>
      <c r="C10" s="102"/>
      <c r="D10" s="102"/>
      <c r="E10" s="102"/>
      <c r="F10" s="20"/>
      <c r="G10" s="199"/>
    </row>
    <row r="11" spans="1:7" ht="12.75">
      <c r="A11" s="94"/>
      <c r="B11" s="50"/>
      <c r="C11" s="50"/>
      <c r="D11" s="50"/>
      <c r="E11" s="50"/>
      <c r="F11" s="20"/>
      <c r="G11" s="200"/>
    </row>
    <row r="12" spans="1:7" ht="12.75">
      <c r="A12" s="94" t="s">
        <v>380</v>
      </c>
      <c r="B12" s="50"/>
      <c r="C12" s="50"/>
      <c r="D12" s="102"/>
      <c r="E12" s="102"/>
      <c r="F12" s="20"/>
      <c r="G12" s="199"/>
    </row>
    <row r="13" spans="1:7" ht="12.75">
      <c r="A13" s="94"/>
      <c r="B13" s="50"/>
      <c r="C13" s="50"/>
      <c r="D13" s="50"/>
      <c r="E13" s="50"/>
      <c r="F13" s="20"/>
      <c r="G13" s="14"/>
    </row>
    <row r="14" spans="1:7" ht="12.75">
      <c r="A14" s="95" t="s">
        <v>381</v>
      </c>
      <c r="B14" s="51"/>
      <c r="C14" s="51"/>
      <c r="D14" s="51"/>
      <c r="E14" s="51"/>
      <c r="F14" s="21"/>
      <c r="G14" s="15">
        <f>SUM(G8:G13)</f>
        <v>464908.79</v>
      </c>
    </row>
    <row r="15" spans="1:7" ht="12.75">
      <c r="A15" s="50"/>
      <c r="B15" s="50"/>
      <c r="C15" s="50"/>
      <c r="D15" s="50"/>
      <c r="E15" s="50"/>
      <c r="F15" s="50"/>
      <c r="G15" s="16"/>
    </row>
    <row r="16" spans="1:7" ht="12.75">
      <c r="A16" s="46" t="s">
        <v>382</v>
      </c>
      <c r="B16" s="36"/>
      <c r="C16" s="36"/>
      <c r="D16" s="36"/>
      <c r="E16" s="36"/>
      <c r="F16" s="36"/>
      <c r="G16" s="26"/>
    </row>
    <row r="17" spans="1:7" ht="12.75">
      <c r="A17" s="50"/>
      <c r="B17" s="50"/>
      <c r="C17" s="50"/>
      <c r="D17" s="50"/>
      <c r="E17" s="50"/>
      <c r="F17" s="50"/>
      <c r="G17" s="16"/>
    </row>
    <row r="18" spans="1:7" ht="12.75">
      <c r="A18" s="93"/>
      <c r="B18" s="52"/>
      <c r="C18" s="52"/>
      <c r="D18" s="52"/>
      <c r="E18" s="52"/>
      <c r="F18" s="53"/>
      <c r="G18" s="18"/>
    </row>
    <row r="19" spans="1:7" ht="12.75">
      <c r="A19" s="35" t="s">
        <v>241</v>
      </c>
      <c r="B19" s="36"/>
      <c r="C19" s="36"/>
      <c r="D19" s="36"/>
      <c r="E19" s="36"/>
      <c r="F19" s="37"/>
      <c r="G19" s="25" t="s">
        <v>233</v>
      </c>
    </row>
    <row r="20" spans="1:7" ht="12.75">
      <c r="A20" s="95"/>
      <c r="B20" s="51"/>
      <c r="C20" s="51"/>
      <c r="D20" s="51"/>
      <c r="E20" s="51"/>
      <c r="F20" s="21"/>
      <c r="G20" s="15"/>
    </row>
    <row r="21" spans="1:7" ht="12.75">
      <c r="A21" s="94"/>
      <c r="B21" s="50"/>
      <c r="C21" s="50"/>
      <c r="D21" s="50"/>
      <c r="E21" s="50"/>
      <c r="F21" s="20"/>
      <c r="G21" s="200"/>
    </row>
    <row r="22" spans="1:7" ht="12.75">
      <c r="A22" s="94" t="s">
        <v>383</v>
      </c>
      <c r="B22" s="102"/>
      <c r="C22" s="102"/>
      <c r="D22" s="102"/>
      <c r="E22" s="102"/>
      <c r="F22" s="20"/>
      <c r="G22" s="199">
        <v>81033.74</v>
      </c>
    </row>
    <row r="23" spans="1:7" ht="12.75">
      <c r="A23" s="94"/>
      <c r="B23" s="50"/>
      <c r="C23" s="50"/>
      <c r="D23" s="50"/>
      <c r="E23" s="50"/>
      <c r="F23" s="20"/>
      <c r="G23" s="200"/>
    </row>
    <row r="24" spans="1:7" ht="12.75">
      <c r="A24" s="94" t="s">
        <v>384</v>
      </c>
      <c r="B24" s="102"/>
      <c r="C24" s="102"/>
      <c r="D24" s="102"/>
      <c r="E24" s="102"/>
      <c r="F24" s="20"/>
      <c r="G24" s="199"/>
    </row>
    <row r="25" spans="1:7" ht="12.75">
      <c r="A25" s="94"/>
      <c r="B25" s="50"/>
      <c r="C25" s="50"/>
      <c r="D25" s="50"/>
      <c r="E25" s="50"/>
      <c r="F25" s="20"/>
      <c r="G25" s="200"/>
    </row>
    <row r="26" spans="1:7" ht="12.75">
      <c r="A26" s="94" t="s">
        <v>385</v>
      </c>
      <c r="B26" s="102"/>
      <c r="C26" s="102"/>
      <c r="D26" s="102"/>
      <c r="E26" s="102"/>
      <c r="F26" s="20"/>
      <c r="G26" s="199"/>
    </row>
    <row r="27" spans="1:7" ht="12.75">
      <c r="A27" s="94"/>
      <c r="B27" s="50"/>
      <c r="C27" s="50"/>
      <c r="D27" s="50"/>
      <c r="E27" s="50"/>
      <c r="F27" s="20"/>
      <c r="G27" s="200"/>
    </row>
    <row r="28" spans="1:7" ht="12.75">
      <c r="A28" s="94" t="s">
        <v>386</v>
      </c>
      <c r="B28" s="102"/>
      <c r="C28" s="102"/>
      <c r="D28" s="102"/>
      <c r="E28" s="102"/>
      <c r="F28" s="20"/>
      <c r="G28" s="200"/>
    </row>
    <row r="29" spans="1:7" ht="12.75">
      <c r="A29" s="94"/>
      <c r="B29" s="50"/>
      <c r="C29" s="50"/>
      <c r="D29" s="50"/>
      <c r="E29" s="50"/>
      <c r="F29" s="102"/>
      <c r="G29" s="241"/>
    </row>
    <row r="30" spans="1:7" ht="12.75">
      <c r="A30" s="94" t="s">
        <v>387</v>
      </c>
      <c r="B30" s="50"/>
      <c r="C30" s="50"/>
      <c r="D30" s="50"/>
      <c r="E30" s="50"/>
      <c r="F30" s="102"/>
      <c r="G30" s="241"/>
    </row>
    <row r="31" spans="1:7" ht="12.75">
      <c r="A31" s="94"/>
      <c r="B31" s="50" t="s">
        <v>596</v>
      </c>
      <c r="C31" s="50"/>
      <c r="D31" s="50"/>
      <c r="E31" s="50"/>
      <c r="F31" s="102"/>
      <c r="G31" s="231">
        <v>1000</v>
      </c>
    </row>
    <row r="32" spans="1:8" ht="12.75">
      <c r="A32" s="94"/>
      <c r="B32" s="102" t="s">
        <v>1143</v>
      </c>
      <c r="C32" s="102"/>
      <c r="D32" s="102"/>
      <c r="E32" s="102"/>
      <c r="F32" s="102"/>
      <c r="G32" s="433">
        <v>-6772.79</v>
      </c>
      <c r="H32" s="342"/>
    </row>
    <row r="33" spans="1:8" ht="12.75">
      <c r="A33" s="94"/>
      <c r="B33" s="102" t="s">
        <v>1463</v>
      </c>
      <c r="C33" s="102"/>
      <c r="D33" s="102"/>
      <c r="E33" s="102"/>
      <c r="F33" s="102"/>
      <c r="G33" s="433">
        <v>13964.39</v>
      </c>
      <c r="H33" s="342"/>
    </row>
    <row r="34" spans="1:8" ht="12.75">
      <c r="A34" s="94"/>
      <c r="B34" s="102" t="s">
        <v>1462</v>
      </c>
      <c r="C34" s="102"/>
      <c r="D34" s="102"/>
      <c r="E34" s="102"/>
      <c r="F34" s="102"/>
      <c r="G34" s="433">
        <v>10517.05</v>
      </c>
      <c r="H34" s="342"/>
    </row>
    <row r="35" spans="1:8" ht="12.75">
      <c r="A35" s="94"/>
      <c r="B35" s="102" t="s">
        <v>1464</v>
      </c>
      <c r="C35" s="102"/>
      <c r="D35" s="102"/>
      <c r="E35" s="102"/>
      <c r="F35" s="102"/>
      <c r="G35" s="433">
        <v>15442.93</v>
      </c>
      <c r="H35" s="342"/>
    </row>
    <row r="36" spans="1:9" ht="12.75">
      <c r="A36" s="94"/>
      <c r="B36" s="50" t="s">
        <v>197</v>
      </c>
      <c r="C36" s="50"/>
      <c r="D36" s="50"/>
      <c r="E36" s="50"/>
      <c r="F36" s="102"/>
      <c r="G36" s="434">
        <v>1623.58</v>
      </c>
      <c r="I36" s="342"/>
    </row>
    <row r="37" spans="1:11" ht="12.75">
      <c r="A37" s="95" t="s">
        <v>388</v>
      </c>
      <c r="B37" s="51"/>
      <c r="C37" s="51"/>
      <c r="D37" s="51"/>
      <c r="E37" s="51"/>
      <c r="F37" s="21"/>
      <c r="G37" s="15">
        <f>SUM(G22:G36)</f>
        <v>116808.90000000001</v>
      </c>
      <c r="I37" s="342"/>
      <c r="K37" s="106"/>
    </row>
    <row r="38" spans="1:7" ht="12.75">
      <c r="A38" s="50"/>
      <c r="B38" s="50"/>
      <c r="C38" s="50"/>
      <c r="D38" s="50"/>
      <c r="E38" s="50"/>
      <c r="F38" s="50"/>
      <c r="G38" s="16"/>
    </row>
    <row r="39" spans="1:7" ht="12.75">
      <c r="A39" s="46" t="s">
        <v>389</v>
      </c>
      <c r="B39" s="36"/>
      <c r="C39" s="36"/>
      <c r="D39" s="36"/>
      <c r="E39" s="36"/>
      <c r="F39" s="36"/>
      <c r="G39" s="26"/>
    </row>
    <row r="40" spans="1:7" ht="12.75">
      <c r="A40" s="50"/>
      <c r="B40" s="50"/>
      <c r="C40" s="50"/>
      <c r="D40" s="50"/>
      <c r="E40" s="50"/>
      <c r="F40" s="50"/>
      <c r="G40" s="16"/>
    </row>
    <row r="41" spans="1:7" ht="12.75">
      <c r="A41" s="93"/>
      <c r="B41" s="52"/>
      <c r="C41" s="52"/>
      <c r="D41" s="52"/>
      <c r="E41" s="52"/>
      <c r="F41" s="53"/>
      <c r="G41" s="18"/>
    </row>
    <row r="42" spans="1:7" ht="12.75">
      <c r="A42" s="35" t="s">
        <v>241</v>
      </c>
      <c r="B42" s="36"/>
      <c r="C42" s="36"/>
      <c r="D42" s="36"/>
      <c r="E42" s="36"/>
      <c r="F42" s="37"/>
      <c r="G42" s="25" t="s">
        <v>233</v>
      </c>
    </row>
    <row r="43" spans="1:7" ht="12.75">
      <c r="A43" s="95"/>
      <c r="B43" s="51"/>
      <c r="C43" s="51"/>
      <c r="D43" s="51"/>
      <c r="E43" s="51"/>
      <c r="F43" s="21"/>
      <c r="G43" s="15"/>
    </row>
    <row r="44" spans="1:7" ht="12.75">
      <c r="A44" s="94"/>
      <c r="B44" s="50"/>
      <c r="C44" s="50"/>
      <c r="D44" s="50"/>
      <c r="E44" s="50"/>
      <c r="F44" s="20"/>
      <c r="G44" s="200"/>
    </row>
    <row r="45" spans="1:7" ht="12.75">
      <c r="A45" s="94" t="s">
        <v>390</v>
      </c>
      <c r="B45" s="50"/>
      <c r="C45" s="50"/>
      <c r="D45" s="102"/>
      <c r="E45" s="102"/>
      <c r="F45" s="20"/>
      <c r="G45" s="241"/>
    </row>
    <row r="46" spans="1:7" ht="12.75">
      <c r="A46" s="94"/>
      <c r="B46" s="50"/>
      <c r="C46" s="50"/>
      <c r="D46" s="50"/>
      <c r="E46" s="50"/>
      <c r="F46" s="20"/>
      <c r="G46" s="200"/>
    </row>
    <row r="47" spans="1:7" ht="12.75">
      <c r="A47" s="94"/>
      <c r="B47" s="50" t="s">
        <v>844</v>
      </c>
      <c r="C47" s="50"/>
      <c r="D47" s="50"/>
      <c r="E47" s="102"/>
      <c r="F47" s="20"/>
      <c r="G47" s="15">
        <f>+G54</f>
        <v>29419.26</v>
      </c>
    </row>
    <row r="48" spans="1:7" ht="12.75">
      <c r="A48" s="94"/>
      <c r="B48" s="50"/>
      <c r="C48" s="50"/>
      <c r="D48" s="50"/>
      <c r="E48" s="50"/>
      <c r="F48" s="20"/>
      <c r="G48" s="200"/>
    </row>
    <row r="49" spans="1:11" ht="12.75">
      <c r="A49" s="94"/>
      <c r="B49" s="50" t="s">
        <v>391</v>
      </c>
      <c r="C49" s="50"/>
      <c r="D49" s="50"/>
      <c r="E49" s="102"/>
      <c r="F49" s="20"/>
      <c r="G49" s="15">
        <f>+G51-G47</f>
        <v>11016661.03</v>
      </c>
      <c r="K49" s="106"/>
    </row>
    <row r="50" spans="1:11" ht="12.75">
      <c r="A50" s="94"/>
      <c r="B50" s="50"/>
      <c r="C50" s="50"/>
      <c r="D50" s="50"/>
      <c r="E50" s="50"/>
      <c r="F50" s="20"/>
      <c r="G50" s="14"/>
      <c r="K50" s="106"/>
    </row>
    <row r="51" spans="1:11" ht="12.75">
      <c r="A51" s="95" t="s">
        <v>392</v>
      </c>
      <c r="B51" s="51"/>
      <c r="C51" s="51"/>
      <c r="D51" s="51"/>
      <c r="E51" s="51"/>
      <c r="F51" s="21"/>
      <c r="G51" s="15">
        <f>+'Page 8'!I13</f>
        <v>11046080.29</v>
      </c>
      <c r="K51" s="106"/>
    </row>
    <row r="52" spans="1:10" ht="15.75">
      <c r="A52" s="717" t="s">
        <v>393</v>
      </c>
      <c r="B52" s="717"/>
      <c r="C52" s="717"/>
      <c r="D52" s="717"/>
      <c r="E52" s="717"/>
      <c r="F52" s="717"/>
      <c r="G52" s="717"/>
      <c r="H52" s="152"/>
      <c r="I52" s="152"/>
      <c r="J52" s="152"/>
    </row>
    <row r="53" spans="1:11" ht="12.75">
      <c r="A53" s="50"/>
      <c r="B53" s="50"/>
      <c r="C53" s="50" t="s">
        <v>1468</v>
      </c>
      <c r="D53" s="50" t="s">
        <v>1466</v>
      </c>
      <c r="E53" s="50"/>
      <c r="F53" s="50"/>
      <c r="G53" s="16">
        <v>8732505</v>
      </c>
      <c r="H53" s="152"/>
      <c r="I53" s="152"/>
      <c r="J53" s="152"/>
      <c r="K53" s="152"/>
    </row>
    <row r="54" spans="1:11" ht="12.75">
      <c r="A54" s="50"/>
      <c r="B54" s="107"/>
      <c r="C54" s="50" t="s">
        <v>1468</v>
      </c>
      <c r="D54" s="50" t="s">
        <v>1465</v>
      </c>
      <c r="E54" s="50"/>
      <c r="F54" s="50"/>
      <c r="G54" s="16">
        <f>+'Page 28'!E24</f>
        <v>29419.26</v>
      </c>
      <c r="H54" s="409"/>
      <c r="J54" s="409"/>
      <c r="K54" s="409"/>
    </row>
    <row r="55" spans="2:11" ht="12.75">
      <c r="B55" s="36"/>
      <c r="C55" s="36"/>
      <c r="D55" s="36" t="s">
        <v>1467</v>
      </c>
      <c r="E55" s="36"/>
      <c r="F55" s="36"/>
      <c r="G55" s="413">
        <f>+G53+G54</f>
        <v>8761924.26</v>
      </c>
      <c r="H55" s="409"/>
      <c r="J55" s="409"/>
      <c r="K55" s="409"/>
    </row>
    <row r="56" spans="1:11" ht="12.75">
      <c r="A56" s="50"/>
      <c r="B56" s="50"/>
      <c r="C56" s="50"/>
      <c r="D56" s="50"/>
      <c r="E56" s="50"/>
      <c r="F56" s="50"/>
      <c r="G56" s="16"/>
      <c r="H56" s="409"/>
      <c r="J56" s="409"/>
      <c r="K56" s="409"/>
    </row>
    <row r="57" spans="8:11" ht="12.75">
      <c r="H57" s="435"/>
      <c r="J57" s="435"/>
      <c r="K57" s="409"/>
    </row>
  </sheetData>
  <mergeCells count="1">
    <mergeCell ref="A52:G52"/>
  </mergeCells>
  <printOptions horizontalCentered="1"/>
  <pageMargins left="0.75" right="0.7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J60"/>
  <sheetViews>
    <sheetView defaultGridColor="0" colorId="22" workbookViewId="0" topLeftCell="D44">
      <selection activeCell="H20" sqref="H20"/>
    </sheetView>
  </sheetViews>
  <sheetFormatPr defaultColWidth="9.77734375" defaultRowHeight="15"/>
  <cols>
    <col min="1" max="5" width="9.77734375" style="82" customWidth="1"/>
    <col min="6" max="6" width="11.3359375" style="82" bestFit="1" customWidth="1"/>
    <col min="7" max="7" width="10.3359375" style="82" customWidth="1"/>
    <col min="8" max="16384" width="9.77734375" style="82" customWidth="1"/>
  </cols>
  <sheetData>
    <row r="1" ht="12.75">
      <c r="A1" s="105" t="s">
        <v>394</v>
      </c>
    </row>
    <row r="3" ht="12.75">
      <c r="A3" s="82" t="s">
        <v>395</v>
      </c>
    </row>
    <row r="5" spans="1:7" ht="12.75">
      <c r="A5" s="93"/>
      <c r="B5" s="52"/>
      <c r="C5" s="52"/>
      <c r="D5" s="52"/>
      <c r="E5" s="53"/>
      <c r="F5" s="47" t="s">
        <v>396</v>
      </c>
      <c r="G5" s="47"/>
    </row>
    <row r="6" spans="1:7" ht="12.75">
      <c r="A6" s="35" t="s">
        <v>241</v>
      </c>
      <c r="B6" s="36"/>
      <c r="C6" s="36"/>
      <c r="D6" s="36"/>
      <c r="E6" s="37"/>
      <c r="F6" s="48" t="s">
        <v>397</v>
      </c>
      <c r="G6" s="48" t="s">
        <v>339</v>
      </c>
    </row>
    <row r="7" spans="1:7" ht="12.75">
      <c r="A7" s="38"/>
      <c r="B7" s="39"/>
      <c r="C7" s="39"/>
      <c r="D7" s="39"/>
      <c r="E7" s="40"/>
      <c r="F7" s="49" t="s">
        <v>398</v>
      </c>
      <c r="G7" s="49" t="s">
        <v>258</v>
      </c>
    </row>
    <row r="8" spans="1:7" ht="12.75">
      <c r="A8" s="94" t="s">
        <v>399</v>
      </c>
      <c r="B8" s="50"/>
      <c r="C8" s="50"/>
      <c r="D8" s="50"/>
      <c r="E8" s="20"/>
      <c r="F8" s="124"/>
      <c r="G8" s="124"/>
    </row>
    <row r="9" spans="1:10" ht="12.75">
      <c r="A9" s="94"/>
      <c r="B9" s="674" t="s">
        <v>1751</v>
      </c>
      <c r="C9" s="674"/>
      <c r="D9" s="51"/>
      <c r="E9" s="20"/>
      <c r="F9" s="436">
        <v>622</v>
      </c>
      <c r="G9" s="243">
        <v>19826</v>
      </c>
      <c r="J9" s="342"/>
    </row>
    <row r="10" spans="1:10" ht="12.75">
      <c r="A10" s="94"/>
      <c r="B10" s="357" t="s">
        <v>1752</v>
      </c>
      <c r="C10" s="355"/>
      <c r="D10" s="51"/>
      <c r="E10" s="20"/>
      <c r="F10" s="436">
        <v>5649</v>
      </c>
      <c r="G10" s="243">
        <v>2118</v>
      </c>
      <c r="J10" s="342"/>
    </row>
    <row r="11" spans="1:10" ht="12.75">
      <c r="A11" s="94"/>
      <c r="B11" s="357" t="s">
        <v>1753</v>
      </c>
      <c r="C11" s="355"/>
      <c r="D11" s="51"/>
      <c r="E11" s="20"/>
      <c r="F11" s="436">
        <v>1554</v>
      </c>
      <c r="G11" s="243">
        <v>49521</v>
      </c>
      <c r="J11" s="342"/>
    </row>
    <row r="12" spans="1:10" ht="12.75">
      <c r="A12" s="94"/>
      <c r="B12" s="357" t="s">
        <v>1754</v>
      </c>
      <c r="C12" s="355"/>
      <c r="D12" s="51"/>
      <c r="E12" s="20"/>
      <c r="F12" s="436">
        <v>4325</v>
      </c>
      <c r="G12" s="243">
        <v>19463</v>
      </c>
      <c r="J12" s="342"/>
    </row>
    <row r="13" spans="1:10" ht="12.75">
      <c r="A13" s="94"/>
      <c r="B13" s="357" t="s">
        <v>1755</v>
      </c>
      <c r="C13" s="355"/>
      <c r="D13" s="51"/>
      <c r="E13" s="20"/>
      <c r="F13" s="436">
        <v>1619</v>
      </c>
      <c r="G13" s="243">
        <v>59306</v>
      </c>
      <c r="J13" s="342"/>
    </row>
    <row r="14" spans="1:10" ht="12.75">
      <c r="A14" s="94"/>
      <c r="B14" s="407" t="s">
        <v>776</v>
      </c>
      <c r="C14" s="355"/>
      <c r="D14" s="51"/>
      <c r="E14" s="20"/>
      <c r="F14" s="436">
        <v>2175</v>
      </c>
      <c r="G14" s="243">
        <v>83992</v>
      </c>
      <c r="J14" s="342"/>
    </row>
    <row r="15" spans="1:10" ht="12.75">
      <c r="A15" s="94"/>
      <c r="B15" s="407" t="s">
        <v>1218</v>
      </c>
      <c r="C15" s="355"/>
      <c r="D15" s="51"/>
      <c r="E15" s="20"/>
      <c r="F15" s="436">
        <f>578067-510251+2803</f>
        <v>70619</v>
      </c>
      <c r="G15" s="243">
        <v>510251</v>
      </c>
      <c r="J15" s="342"/>
    </row>
    <row r="16" spans="1:10" ht="12.75">
      <c r="A16" s="94"/>
      <c r="B16" s="357" t="s">
        <v>1630</v>
      </c>
      <c r="C16" s="355"/>
      <c r="D16" s="51"/>
      <c r="E16" s="20"/>
      <c r="F16" s="243">
        <v>726.24</v>
      </c>
      <c r="G16" s="243">
        <f>16704-726-726</f>
        <v>15252</v>
      </c>
      <c r="J16" s="342"/>
    </row>
    <row r="17" spans="1:10" ht="12.75">
      <c r="A17" s="94"/>
      <c r="B17" s="357" t="s">
        <v>1631</v>
      </c>
      <c r="C17" s="406"/>
      <c r="D17" s="51"/>
      <c r="E17" s="20"/>
      <c r="F17" s="243">
        <f>64.24*12</f>
        <v>770.8799999999999</v>
      </c>
      <c r="G17" s="243">
        <f>27687-771-771</f>
        <v>26145</v>
      </c>
      <c r="H17" s="342"/>
      <c r="J17" s="342"/>
    </row>
    <row r="18" spans="1:10" ht="12.75">
      <c r="A18" s="94"/>
      <c r="B18" s="488"/>
      <c r="C18" s="406"/>
      <c r="D18" s="51"/>
      <c r="E18" s="20"/>
      <c r="F18" s="436"/>
      <c r="G18" s="243"/>
      <c r="J18" s="342"/>
    </row>
    <row r="19" spans="1:10" ht="12.75">
      <c r="A19" s="94"/>
      <c r="B19" s="488"/>
      <c r="C19" s="355"/>
      <c r="D19" s="51"/>
      <c r="E19" s="20"/>
      <c r="F19" s="243"/>
      <c r="G19" s="243"/>
      <c r="J19" s="342"/>
    </row>
    <row r="20" spans="1:10" ht="12.75">
      <c r="A20" s="94"/>
      <c r="B20" s="488"/>
      <c r="C20" s="355"/>
      <c r="D20" s="51"/>
      <c r="E20" s="20"/>
      <c r="F20" s="243"/>
      <c r="G20" s="243"/>
      <c r="J20" s="342"/>
    </row>
    <row r="21" spans="1:10" ht="12.75">
      <c r="A21" s="94"/>
      <c r="B21" s="236"/>
      <c r="C21" s="355"/>
      <c r="D21" s="51"/>
      <c r="E21" s="20"/>
      <c r="F21" s="243"/>
      <c r="G21" s="243"/>
      <c r="J21" s="342"/>
    </row>
    <row r="22" spans="1:10" ht="12.75">
      <c r="A22" s="94"/>
      <c r="B22" s="357"/>
      <c r="C22" s="355"/>
      <c r="D22" s="51"/>
      <c r="E22" s="20"/>
      <c r="F22" s="243"/>
      <c r="G22" s="243"/>
      <c r="J22" s="342"/>
    </row>
    <row r="23" spans="1:10" ht="12.75">
      <c r="A23" s="94"/>
      <c r="B23" s="50"/>
      <c r="C23" s="50"/>
      <c r="D23" s="50"/>
      <c r="E23" s="20"/>
      <c r="F23" s="244"/>
      <c r="G23" s="244"/>
      <c r="J23" s="342"/>
    </row>
    <row r="24" spans="1:10" ht="12.75">
      <c r="A24" s="95" t="s">
        <v>400</v>
      </c>
      <c r="B24" s="51"/>
      <c r="C24" s="51"/>
      <c r="D24" s="51"/>
      <c r="E24" s="21"/>
      <c r="F24" s="408">
        <f>SUM(F9:F23)</f>
        <v>88060.12000000001</v>
      </c>
      <c r="G24" s="408">
        <f>SUM(G9:G23)</f>
        <v>785874</v>
      </c>
      <c r="J24" s="342"/>
    </row>
    <row r="25" spans="1:7" ht="12.75">
      <c r="A25" s="94"/>
      <c r="B25" s="50"/>
      <c r="C25" s="50"/>
      <c r="D25" s="50"/>
      <c r="E25" s="20"/>
      <c r="F25" s="124"/>
      <c r="G25" s="124"/>
    </row>
    <row r="26" spans="1:7" ht="12.75">
      <c r="A26" s="94" t="s">
        <v>401</v>
      </c>
      <c r="B26" s="50"/>
      <c r="C26" s="50"/>
      <c r="D26" s="50"/>
      <c r="E26" s="20"/>
      <c r="F26" s="124"/>
      <c r="G26" s="124"/>
    </row>
    <row r="27" spans="1:7" ht="12.75">
      <c r="A27" s="94"/>
      <c r="B27" s="51"/>
      <c r="C27" s="51"/>
      <c r="D27" s="51"/>
      <c r="E27" s="20"/>
      <c r="F27" s="243"/>
      <c r="G27" s="243"/>
    </row>
    <row r="28" spans="1:7" ht="12.75">
      <c r="A28" s="94"/>
      <c r="B28" s="51"/>
      <c r="C28" s="51"/>
      <c r="D28" s="51"/>
      <c r="E28" s="20"/>
      <c r="F28" s="243"/>
      <c r="G28" s="243"/>
    </row>
    <row r="29" spans="1:7" ht="12.75">
      <c r="A29" s="94"/>
      <c r="B29" s="50"/>
      <c r="C29" s="50"/>
      <c r="D29" s="50"/>
      <c r="E29" s="20"/>
      <c r="F29" s="244"/>
      <c r="G29" s="244"/>
    </row>
    <row r="30" spans="1:7" ht="12.75">
      <c r="A30" s="95" t="s">
        <v>402</v>
      </c>
      <c r="B30" s="51"/>
      <c r="C30" s="51"/>
      <c r="D30" s="51"/>
      <c r="E30" s="21"/>
      <c r="F30" s="249">
        <f>SUM(F27:F29)</f>
        <v>0</v>
      </c>
      <c r="G30" s="249">
        <f>SUM(G27:G29)</f>
        <v>0</v>
      </c>
    </row>
    <row r="31" ht="12.75">
      <c r="F31" s="123"/>
    </row>
    <row r="32" spans="1:7" ht="12.75">
      <c r="A32" s="673" t="s">
        <v>403</v>
      </c>
      <c r="B32" s="673"/>
      <c r="C32" s="673"/>
      <c r="D32" s="673"/>
      <c r="E32" s="673"/>
      <c r="F32" s="673"/>
      <c r="G32" s="673"/>
    </row>
    <row r="33" ht="12.75">
      <c r="F33" s="123"/>
    </row>
    <row r="34" spans="1:6" ht="12.75">
      <c r="A34" s="82" t="s">
        <v>404</v>
      </c>
      <c r="F34" s="123"/>
    </row>
    <row r="35" ht="12.75">
      <c r="F35" s="123"/>
    </row>
    <row r="36" spans="1:7" ht="12.75">
      <c r="A36" s="93"/>
      <c r="B36" s="52"/>
      <c r="C36" s="52"/>
      <c r="D36" s="52"/>
      <c r="E36" s="52"/>
      <c r="F36" s="118"/>
      <c r="G36" s="53"/>
    </row>
    <row r="37" spans="1:7" ht="12.75">
      <c r="A37" s="35" t="s">
        <v>241</v>
      </c>
      <c r="B37" s="36"/>
      <c r="C37" s="36"/>
      <c r="D37" s="36"/>
      <c r="E37" s="36"/>
      <c r="F37" s="116"/>
      <c r="G37" s="23" t="s">
        <v>233</v>
      </c>
    </row>
    <row r="38" spans="1:7" ht="12.75">
      <c r="A38" s="95"/>
      <c r="B38" s="51"/>
      <c r="C38" s="51"/>
      <c r="D38" s="51"/>
      <c r="E38" s="51"/>
      <c r="F38" s="117"/>
      <c r="G38" s="21"/>
    </row>
    <row r="39" spans="1:7" ht="12.75">
      <c r="A39" s="94" t="s">
        <v>405</v>
      </c>
      <c r="B39" s="50"/>
      <c r="C39" s="50"/>
      <c r="D39" s="50"/>
      <c r="E39" s="50"/>
      <c r="F39" s="116"/>
      <c r="G39" s="20"/>
    </row>
    <row r="40" spans="1:7" ht="12.75">
      <c r="A40" s="94"/>
      <c r="B40" s="228"/>
      <c r="C40" s="228"/>
      <c r="D40" s="228"/>
      <c r="E40" s="228"/>
      <c r="F40" s="246"/>
      <c r="G40" s="222"/>
    </row>
    <row r="41" spans="1:7" ht="12.75">
      <c r="A41" s="94"/>
      <c r="B41" s="228"/>
      <c r="C41" s="228"/>
      <c r="D41" s="228"/>
      <c r="E41" s="228"/>
      <c r="F41" s="246"/>
      <c r="G41" s="216"/>
    </row>
    <row r="42" spans="1:7" ht="12.75">
      <c r="A42" s="94" t="s">
        <v>406</v>
      </c>
      <c r="B42" s="50"/>
      <c r="C42" s="50"/>
      <c r="D42" s="52"/>
      <c r="E42" s="52"/>
      <c r="F42" s="118"/>
      <c r="G42" s="247">
        <f>SUM(G40:G41)</f>
        <v>0</v>
      </c>
    </row>
    <row r="43" spans="1:7" ht="12.75">
      <c r="A43" s="95"/>
      <c r="B43" s="51"/>
      <c r="C43" s="51"/>
      <c r="D43" s="51"/>
      <c r="E43" s="51"/>
      <c r="F43" s="117"/>
      <c r="G43" s="247">
        <f>SUM(G40:G42)</f>
        <v>0</v>
      </c>
    </row>
    <row r="44" ht="12.75">
      <c r="F44" s="123"/>
    </row>
    <row r="45" spans="1:7" ht="12.75">
      <c r="A45" s="673" t="s">
        <v>407</v>
      </c>
      <c r="B45" s="673"/>
      <c r="C45" s="673"/>
      <c r="D45" s="673"/>
      <c r="E45" s="673"/>
      <c r="F45" s="673"/>
      <c r="G45" s="673"/>
    </row>
    <row r="46" ht="12.75">
      <c r="F46" s="123"/>
    </row>
    <row r="47" spans="1:7" ht="12.75">
      <c r="A47" s="93"/>
      <c r="B47" s="52"/>
      <c r="C47" s="52"/>
      <c r="D47" s="52"/>
      <c r="E47" s="52"/>
      <c r="F47" s="118"/>
      <c r="G47" s="53"/>
    </row>
    <row r="48" spans="1:7" ht="12.75">
      <c r="A48" s="35" t="s">
        <v>241</v>
      </c>
      <c r="B48" s="36"/>
      <c r="C48" s="36"/>
      <c r="D48" s="36"/>
      <c r="E48" s="36"/>
      <c r="F48" s="116"/>
      <c r="G48" s="23" t="s">
        <v>233</v>
      </c>
    </row>
    <row r="49" spans="1:7" ht="12.75">
      <c r="A49" s="95"/>
      <c r="B49" s="51"/>
      <c r="C49" s="51"/>
      <c r="D49" s="51"/>
      <c r="E49" s="51"/>
      <c r="F49" s="117"/>
      <c r="G49" s="21"/>
    </row>
    <row r="50" spans="1:7" ht="12.75">
      <c r="A50" s="94" t="s">
        <v>408</v>
      </c>
      <c r="B50" s="50"/>
      <c r="C50" s="50"/>
      <c r="D50" s="50"/>
      <c r="E50" s="50"/>
      <c r="F50" s="116"/>
      <c r="G50" s="20"/>
    </row>
    <row r="51" spans="1:7" ht="12.75">
      <c r="A51" s="94"/>
      <c r="B51" s="50"/>
      <c r="C51" s="50"/>
      <c r="D51" s="50"/>
      <c r="E51" s="50"/>
      <c r="F51" s="116"/>
      <c r="G51" s="20"/>
    </row>
    <row r="52" spans="1:7" ht="12.75">
      <c r="A52" s="94"/>
      <c r="B52" s="50" t="s">
        <v>409</v>
      </c>
      <c r="C52" s="102"/>
      <c r="D52" s="102"/>
      <c r="E52" s="102"/>
      <c r="F52" s="116"/>
      <c r="G52" s="222"/>
    </row>
    <row r="53" spans="1:7" ht="12.75">
      <c r="A53" s="94"/>
      <c r="B53" s="50" t="s">
        <v>410</v>
      </c>
      <c r="C53" s="102"/>
      <c r="D53" s="102"/>
      <c r="E53" s="102"/>
      <c r="F53" s="116"/>
      <c r="G53" s="216"/>
    </row>
    <row r="54" spans="1:7" ht="12.75">
      <c r="A54" s="94"/>
      <c r="B54" s="50" t="s">
        <v>411</v>
      </c>
      <c r="C54" s="102"/>
      <c r="D54" s="102"/>
      <c r="E54" s="102"/>
      <c r="F54" s="116"/>
      <c r="G54" s="216"/>
    </row>
    <row r="55" spans="1:7" ht="12.75">
      <c r="A55" s="94"/>
      <c r="B55" s="50"/>
      <c r="C55" s="50"/>
      <c r="D55" s="50"/>
      <c r="E55" s="50"/>
      <c r="F55" s="116"/>
      <c r="G55" s="20"/>
    </row>
    <row r="56" spans="1:7" ht="12.75">
      <c r="A56" s="95" t="s">
        <v>153</v>
      </c>
      <c r="B56" s="51"/>
      <c r="C56" s="51"/>
      <c r="D56" s="51"/>
      <c r="E56" s="51"/>
      <c r="F56" s="117"/>
      <c r="G56" s="247">
        <f>SUM(G52:G55)</f>
        <v>0</v>
      </c>
    </row>
    <row r="57" spans="1:7" ht="15.75">
      <c r="A57" s="717" t="s">
        <v>412</v>
      </c>
      <c r="B57" s="717"/>
      <c r="C57" s="717"/>
      <c r="D57" s="717"/>
      <c r="E57" s="717"/>
      <c r="F57" s="717"/>
      <c r="G57" s="717"/>
    </row>
    <row r="60" spans="2:7" ht="12.75">
      <c r="B60" s="36"/>
      <c r="C60" s="36"/>
      <c r="D60" s="36"/>
      <c r="E60" s="36"/>
      <c r="F60" s="36"/>
      <c r="G60" s="36"/>
    </row>
  </sheetData>
  <mergeCells count="4">
    <mergeCell ref="A57:G57"/>
    <mergeCell ref="A32:G32"/>
    <mergeCell ref="A45:G45"/>
    <mergeCell ref="B9:C9"/>
  </mergeCells>
  <printOptions horizontalCentered="1"/>
  <pageMargins left="0.75" right="0.75" top="0.5" bottom="0.38" header="0.5" footer="0.4"/>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J53"/>
  <sheetViews>
    <sheetView defaultGridColor="0" colorId="22" workbookViewId="0" topLeftCell="D1">
      <selection activeCell="H1" sqref="H1:BI887"/>
    </sheetView>
  </sheetViews>
  <sheetFormatPr defaultColWidth="9.77734375" defaultRowHeight="15"/>
  <cols>
    <col min="1" max="1" width="7.21484375" style="82" customWidth="1"/>
    <col min="2" max="8" width="9.77734375" style="82" customWidth="1"/>
    <col min="9" max="9" width="11.99609375" style="82" customWidth="1"/>
    <col min="10" max="10" width="10.10546875" style="82" bestFit="1" customWidth="1"/>
    <col min="11" max="16384" width="9.77734375" style="82" customWidth="1"/>
  </cols>
  <sheetData>
    <row r="1" spans="1:7" ht="12.75">
      <c r="A1" s="673" t="s">
        <v>413</v>
      </c>
      <c r="B1" s="673"/>
      <c r="C1" s="673"/>
      <c r="D1" s="673"/>
      <c r="E1" s="673"/>
      <c r="F1" s="673"/>
      <c r="G1" s="673"/>
    </row>
    <row r="3" spans="1:7" ht="12.75">
      <c r="A3" s="93"/>
      <c r="B3" s="52"/>
      <c r="C3" s="52"/>
      <c r="D3" s="52"/>
      <c r="E3" s="52"/>
      <c r="F3" s="130"/>
      <c r="G3" s="131"/>
    </row>
    <row r="4" spans="1:7" ht="12.75">
      <c r="A4" s="35" t="s">
        <v>241</v>
      </c>
      <c r="B4" s="36"/>
      <c r="C4" s="36"/>
      <c r="D4" s="36"/>
      <c r="E4" s="36"/>
      <c r="F4" s="126"/>
      <c r="G4" s="48" t="s">
        <v>233</v>
      </c>
    </row>
    <row r="5" spans="1:7" ht="12.75">
      <c r="A5" s="95"/>
      <c r="B5" s="51"/>
      <c r="C5" s="51"/>
      <c r="D5" s="51"/>
      <c r="E5" s="51"/>
      <c r="F5" s="127"/>
      <c r="G5" s="84"/>
    </row>
    <row r="6" spans="1:7" ht="12.75">
      <c r="A6" s="94"/>
      <c r="B6" s="50"/>
      <c r="C6" s="50"/>
      <c r="D6" s="50"/>
      <c r="E6" s="50"/>
      <c r="F6" s="126"/>
      <c r="G6" s="83"/>
    </row>
    <row r="7" spans="1:7" ht="12.75">
      <c r="A7" s="94" t="s">
        <v>242</v>
      </c>
      <c r="B7" s="50"/>
      <c r="C7" s="102"/>
      <c r="D7" s="102"/>
      <c r="E7" s="102"/>
      <c r="F7" s="126"/>
      <c r="G7" s="231">
        <v>9365736.32</v>
      </c>
    </row>
    <row r="8" spans="1:7" ht="12.75">
      <c r="A8" s="94"/>
      <c r="B8" s="50"/>
      <c r="C8" s="50"/>
      <c r="D8" s="50"/>
      <c r="E8" s="50"/>
      <c r="F8" s="126"/>
      <c r="G8" s="241"/>
    </row>
    <row r="9" spans="1:7" ht="12.75">
      <c r="A9" s="94"/>
      <c r="B9" s="50" t="s">
        <v>414</v>
      </c>
      <c r="C9" s="50"/>
      <c r="D9" s="102"/>
      <c r="E9" s="102"/>
      <c r="F9" s="126"/>
      <c r="G9" s="231">
        <f>2750710.46+324620.68+500+36465+80072.75+240518.25+1285.31</f>
        <v>3434172.45</v>
      </c>
    </row>
    <row r="10" spans="1:7" ht="12.75">
      <c r="A10" s="94"/>
      <c r="B10" s="50"/>
      <c r="C10" s="50"/>
      <c r="D10" s="50"/>
      <c r="E10" s="50"/>
      <c r="F10" s="126"/>
      <c r="G10" s="241"/>
    </row>
    <row r="11" spans="1:7" ht="12.75">
      <c r="A11" s="94"/>
      <c r="B11" s="50" t="s">
        <v>415</v>
      </c>
      <c r="C11" s="50"/>
      <c r="D11" s="102"/>
      <c r="E11" s="102"/>
      <c r="F11" s="126"/>
      <c r="G11" s="231">
        <f>1420530.49+182386.4+10600+2648.15+34843.51+67356+34208.69</f>
        <v>1752573.2399999998</v>
      </c>
    </row>
    <row r="12" spans="1:7" ht="12.75">
      <c r="A12" s="94"/>
      <c r="B12" s="50"/>
      <c r="C12" s="50"/>
      <c r="D12" s="50"/>
      <c r="E12" s="50"/>
      <c r="F12" s="126"/>
      <c r="G12" s="129"/>
    </row>
    <row r="13" spans="1:7" ht="12.75">
      <c r="A13" s="94" t="s">
        <v>256</v>
      </c>
      <c r="B13" s="50"/>
      <c r="C13" s="102"/>
      <c r="D13" s="102"/>
      <c r="E13" s="102"/>
      <c r="F13" s="126"/>
      <c r="G13" s="128">
        <f>G7+G9-G11</f>
        <v>11047335.53</v>
      </c>
    </row>
    <row r="14" spans="1:7" ht="12.75">
      <c r="A14" s="95"/>
      <c r="B14" s="51"/>
      <c r="C14" s="51"/>
      <c r="D14" s="51"/>
      <c r="E14" s="51"/>
      <c r="F14" s="127"/>
      <c r="G14" s="84"/>
    </row>
    <row r="20" spans="1:7" ht="12.75">
      <c r="A20" s="673" t="s">
        <v>416</v>
      </c>
      <c r="B20" s="673"/>
      <c r="C20" s="673"/>
      <c r="D20" s="673"/>
      <c r="E20" s="673"/>
      <c r="F20" s="673"/>
      <c r="G20" s="673"/>
    </row>
    <row r="22" spans="1:7" ht="12.75">
      <c r="A22" s="93"/>
      <c r="B22" s="52"/>
      <c r="C22" s="52"/>
      <c r="D22" s="52"/>
      <c r="E22" s="53"/>
      <c r="F22" s="22" t="s">
        <v>417</v>
      </c>
      <c r="G22" s="22" t="s">
        <v>418</v>
      </c>
    </row>
    <row r="23" spans="1:7" ht="12.75">
      <c r="A23" s="94" t="s">
        <v>419</v>
      </c>
      <c r="B23" s="50"/>
      <c r="C23" s="50"/>
      <c r="D23" s="50"/>
      <c r="E23" s="20"/>
      <c r="F23" s="23" t="s">
        <v>420</v>
      </c>
      <c r="G23" s="23" t="s">
        <v>420</v>
      </c>
    </row>
    <row r="24" spans="1:7" ht="12.75">
      <c r="A24" s="38" t="s">
        <v>895</v>
      </c>
      <c r="B24" s="39"/>
      <c r="C24" s="39"/>
      <c r="D24" s="39"/>
      <c r="E24" s="40"/>
      <c r="F24" s="24" t="s">
        <v>421</v>
      </c>
      <c r="G24" s="24" t="s">
        <v>897</v>
      </c>
    </row>
    <row r="25" spans="1:7" ht="12.75">
      <c r="A25" s="94"/>
      <c r="B25" s="50"/>
      <c r="C25" s="50"/>
      <c r="D25" s="50"/>
      <c r="E25" s="20"/>
      <c r="F25" s="20"/>
      <c r="G25" s="20"/>
    </row>
    <row r="26" spans="1:7" ht="12.75">
      <c r="A26" s="94" t="s">
        <v>422</v>
      </c>
      <c r="B26" s="50"/>
      <c r="C26" s="102"/>
      <c r="D26" s="102"/>
      <c r="E26" s="20"/>
      <c r="F26" s="242" t="s">
        <v>1595</v>
      </c>
      <c r="G26" s="15">
        <v>100</v>
      </c>
    </row>
    <row r="27" spans="1:7" ht="12.75">
      <c r="A27" s="94"/>
      <c r="B27" s="50"/>
      <c r="C27" s="50"/>
      <c r="D27" s="50"/>
      <c r="E27" s="20"/>
      <c r="F27" s="14"/>
      <c r="G27" s="14"/>
    </row>
    <row r="28" spans="1:7" ht="12.75">
      <c r="A28" s="94" t="s">
        <v>423</v>
      </c>
      <c r="B28" s="102"/>
      <c r="C28" s="102"/>
      <c r="D28" s="102"/>
      <c r="E28" s="20"/>
      <c r="F28" s="199">
        <v>2000000</v>
      </c>
      <c r="G28" s="199">
        <v>85000</v>
      </c>
    </row>
    <row r="29" spans="1:7" ht="12.75">
      <c r="A29" s="94"/>
      <c r="B29" s="50"/>
      <c r="C29" s="50"/>
      <c r="D29" s="50"/>
      <c r="E29" s="20"/>
      <c r="F29" s="200"/>
      <c r="G29" s="200"/>
    </row>
    <row r="30" spans="1:7" ht="12.75">
      <c r="A30" s="94" t="s">
        <v>424</v>
      </c>
      <c r="B30" s="50"/>
      <c r="C30" s="102"/>
      <c r="D30" s="102"/>
      <c r="E30" s="20"/>
      <c r="F30" s="199">
        <v>1567391</v>
      </c>
      <c r="G30" s="199">
        <v>69100</v>
      </c>
    </row>
    <row r="31" spans="1:10" ht="12.75">
      <c r="A31" s="94"/>
      <c r="B31" s="50"/>
      <c r="C31" s="50"/>
      <c r="D31" s="50"/>
      <c r="E31" s="20"/>
      <c r="F31" s="200"/>
      <c r="G31" s="200"/>
      <c r="J31" s="409"/>
    </row>
    <row r="32" spans="1:10" ht="12.75">
      <c r="A32" s="94" t="s">
        <v>425</v>
      </c>
      <c r="B32" s="50"/>
      <c r="C32" s="102"/>
      <c r="D32" s="102"/>
      <c r="E32" s="20"/>
      <c r="F32" s="294">
        <v>36568776</v>
      </c>
      <c r="G32" s="294">
        <v>6910000</v>
      </c>
      <c r="J32" s="409"/>
    </row>
    <row r="33" spans="1:10" ht="12.75">
      <c r="A33" s="94"/>
      <c r="B33" s="50"/>
      <c r="C33" s="50"/>
      <c r="D33" s="50"/>
      <c r="E33" s="20"/>
      <c r="F33" s="295"/>
      <c r="G33" s="295"/>
      <c r="J33" s="409"/>
    </row>
    <row r="34" spans="1:10" ht="12.75">
      <c r="A34" s="94" t="s">
        <v>426</v>
      </c>
      <c r="B34" s="50"/>
      <c r="C34" s="50"/>
      <c r="D34" s="102"/>
      <c r="E34" s="20"/>
      <c r="F34" s="296">
        <f>+J33</f>
        <v>0</v>
      </c>
      <c r="G34" s="296">
        <f>+J34</f>
        <v>0</v>
      </c>
      <c r="J34" s="409"/>
    </row>
    <row r="35" spans="1:7" ht="12.75">
      <c r="A35" s="95"/>
      <c r="B35" s="51"/>
      <c r="C35" s="51"/>
      <c r="D35" s="51"/>
      <c r="E35" s="21"/>
      <c r="F35" s="21"/>
      <c r="G35" s="21"/>
    </row>
    <row r="52" spans="1:7" ht="15.75">
      <c r="A52" s="697" t="s">
        <v>427</v>
      </c>
      <c r="B52" s="697"/>
      <c r="C52" s="697"/>
      <c r="D52" s="697"/>
      <c r="E52" s="697"/>
      <c r="F52" s="697"/>
      <c r="G52" s="697"/>
    </row>
    <row r="53" spans="3:7" ht="12.75">
      <c r="C53" s="36"/>
      <c r="D53" s="36"/>
      <c r="E53" s="36"/>
      <c r="F53" s="36"/>
      <c r="G53" s="36"/>
    </row>
  </sheetData>
  <mergeCells count="3">
    <mergeCell ref="A52:G52"/>
    <mergeCell ref="A1:G1"/>
    <mergeCell ref="A20:G20"/>
  </mergeCells>
  <printOptions horizontalCentered="1"/>
  <pageMargins left="0.75" right="0.75" top="0.5" bottom="0.5" header="0.5" footer="0.5"/>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51"/>
  <sheetViews>
    <sheetView defaultGridColor="0" zoomScale="87" zoomScaleNormal="87" colorId="22" workbookViewId="0" topLeftCell="B29">
      <selection activeCell="D60" sqref="D60"/>
    </sheetView>
  </sheetViews>
  <sheetFormatPr defaultColWidth="9.77734375" defaultRowHeight="15"/>
  <cols>
    <col min="1" max="6" width="9.77734375" style="82" customWidth="1"/>
    <col min="7" max="7" width="11.4453125" style="82" bestFit="1" customWidth="1"/>
    <col min="8" max="16384" width="9.77734375" style="82" customWidth="1"/>
  </cols>
  <sheetData>
    <row r="1" spans="1:7" ht="12.75">
      <c r="A1" s="46" t="s">
        <v>439</v>
      </c>
      <c r="B1" s="46"/>
      <c r="C1" s="46"/>
      <c r="D1" s="46"/>
      <c r="E1" s="46"/>
      <c r="F1" s="46"/>
      <c r="G1" s="46"/>
    </row>
    <row r="3" spans="1:7" ht="12.75">
      <c r="A3" s="93"/>
      <c r="B3" s="52"/>
      <c r="C3" s="52"/>
      <c r="D3" s="52"/>
      <c r="E3" s="193" t="s">
        <v>440</v>
      </c>
      <c r="F3" s="96"/>
      <c r="G3" s="22" t="s">
        <v>441</v>
      </c>
    </row>
    <row r="4" spans="1:7" ht="12.75">
      <c r="A4" s="35" t="s">
        <v>442</v>
      </c>
      <c r="B4" s="36"/>
      <c r="C4" s="36"/>
      <c r="D4" s="36"/>
      <c r="E4" s="95"/>
      <c r="F4" s="21"/>
      <c r="G4" s="23" t="s">
        <v>443</v>
      </c>
    </row>
    <row r="5" spans="1:7" ht="12.75">
      <c r="A5" s="35" t="s">
        <v>444</v>
      </c>
      <c r="B5" s="36"/>
      <c r="C5" s="36"/>
      <c r="D5" s="36"/>
      <c r="E5" s="48" t="s">
        <v>446</v>
      </c>
      <c r="F5" s="23" t="s">
        <v>396</v>
      </c>
      <c r="G5" s="23" t="s">
        <v>447</v>
      </c>
    </row>
    <row r="6" spans="1:7" ht="12.75">
      <c r="A6" s="38" t="s">
        <v>895</v>
      </c>
      <c r="B6" s="39"/>
      <c r="C6" s="39"/>
      <c r="D6" s="39"/>
      <c r="E6" s="49" t="s">
        <v>421</v>
      </c>
      <c r="F6" s="24" t="s">
        <v>448</v>
      </c>
      <c r="G6" s="24" t="s">
        <v>449</v>
      </c>
    </row>
    <row r="7" spans="1:7" ht="12.75">
      <c r="A7" s="218"/>
      <c r="B7" s="232"/>
      <c r="C7" s="232"/>
      <c r="D7" s="232"/>
      <c r="E7" s="346"/>
      <c r="F7" s="217"/>
      <c r="G7" s="217"/>
    </row>
    <row r="8" spans="1:7" ht="12.75">
      <c r="A8" s="248" t="s">
        <v>768</v>
      </c>
      <c r="B8" s="228"/>
      <c r="C8" s="228"/>
      <c r="D8" s="228"/>
      <c r="E8" s="227"/>
      <c r="F8" s="216"/>
      <c r="G8" s="216"/>
    </row>
    <row r="9" spans="1:7" ht="12.75">
      <c r="A9" s="250"/>
      <c r="B9" s="228"/>
      <c r="C9" s="228"/>
      <c r="D9" s="228"/>
      <c r="E9" s="227"/>
      <c r="F9" s="216"/>
      <c r="G9" s="216"/>
    </row>
    <row r="10" spans="1:7" ht="12.75">
      <c r="A10" s="248"/>
      <c r="B10" s="228"/>
      <c r="C10" s="228"/>
      <c r="D10" s="228"/>
      <c r="E10" s="227"/>
      <c r="F10" s="216"/>
      <c r="G10" s="216"/>
    </row>
    <row r="11" spans="1:7" ht="12.75">
      <c r="A11" s="248"/>
      <c r="B11" s="228"/>
      <c r="C11" s="228"/>
      <c r="D11" s="228"/>
      <c r="E11" s="227"/>
      <c r="F11" s="216"/>
      <c r="G11" s="216"/>
    </row>
    <row r="12" spans="1:7" ht="12.75">
      <c r="A12" s="248"/>
      <c r="B12" s="228"/>
      <c r="C12" s="228"/>
      <c r="D12" s="228"/>
      <c r="E12" s="227"/>
      <c r="F12" s="216"/>
      <c r="G12" s="216"/>
    </row>
    <row r="13" spans="1:7" ht="12.75">
      <c r="A13" s="248"/>
      <c r="B13" s="228"/>
      <c r="C13" s="228"/>
      <c r="D13" s="228"/>
      <c r="E13" s="227"/>
      <c r="F13" s="216"/>
      <c r="G13" s="216"/>
    </row>
    <row r="14" spans="1:7" ht="12.75">
      <c r="A14" s="248"/>
      <c r="B14" s="228"/>
      <c r="C14" s="228"/>
      <c r="D14" s="228"/>
      <c r="E14" s="227"/>
      <c r="F14" s="216"/>
      <c r="G14" s="216"/>
    </row>
    <row r="15" spans="1:7" ht="12.75">
      <c r="A15" s="248"/>
      <c r="B15" s="228"/>
      <c r="C15" s="228"/>
      <c r="D15" s="228"/>
      <c r="E15" s="227"/>
      <c r="F15" s="216"/>
      <c r="G15" s="216"/>
    </row>
    <row r="16" spans="1:7" ht="12.75">
      <c r="A16" s="248"/>
      <c r="B16" s="228"/>
      <c r="C16" s="228"/>
      <c r="D16" s="228"/>
      <c r="E16" s="227"/>
      <c r="F16" s="216"/>
      <c r="G16" s="216"/>
    </row>
    <row r="17" spans="1:7" ht="12.75">
      <c r="A17" s="248"/>
      <c r="B17" s="228"/>
      <c r="C17" s="228"/>
      <c r="D17" s="228"/>
      <c r="E17" s="227"/>
      <c r="F17" s="216"/>
      <c r="G17" s="216"/>
    </row>
    <row r="18" spans="1:7" ht="12.75">
      <c r="A18" s="248"/>
      <c r="B18" s="228"/>
      <c r="C18" s="228"/>
      <c r="D18" s="228"/>
      <c r="E18" s="227"/>
      <c r="F18" s="216"/>
      <c r="G18" s="216"/>
    </row>
    <row r="19" spans="1:7" ht="12.75">
      <c r="A19" s="248"/>
      <c r="B19" s="228"/>
      <c r="C19" s="228"/>
      <c r="D19" s="228"/>
      <c r="E19" s="227"/>
      <c r="F19" s="216"/>
      <c r="G19" s="216"/>
    </row>
    <row r="20" spans="1:7" ht="12.75">
      <c r="A20" s="248"/>
      <c r="B20" s="228"/>
      <c r="C20" s="228"/>
      <c r="D20" s="228"/>
      <c r="E20" s="227"/>
      <c r="F20" s="216"/>
      <c r="G20" s="216"/>
    </row>
    <row r="21" spans="1:7" ht="12.75">
      <c r="A21" s="248"/>
      <c r="B21" s="228"/>
      <c r="C21" s="228"/>
      <c r="D21" s="228"/>
      <c r="E21" s="227"/>
      <c r="F21" s="216"/>
      <c r="G21" s="216"/>
    </row>
    <row r="22" spans="1:7" ht="12.75">
      <c r="A22" s="248"/>
      <c r="B22" s="228"/>
      <c r="C22" s="228"/>
      <c r="D22" s="228"/>
      <c r="E22" s="227"/>
      <c r="F22" s="216"/>
      <c r="G22" s="216"/>
    </row>
    <row r="23" spans="1:7" ht="12.75">
      <c r="A23" s="248"/>
      <c r="B23" s="228"/>
      <c r="C23" s="228"/>
      <c r="D23" s="228"/>
      <c r="E23" s="227"/>
      <c r="F23" s="216"/>
      <c r="G23" s="216"/>
    </row>
    <row r="24" spans="1:7" ht="12.75">
      <c r="A24" s="248"/>
      <c r="B24" s="228"/>
      <c r="C24" s="228"/>
      <c r="D24" s="228"/>
      <c r="E24" s="227"/>
      <c r="F24" s="216"/>
      <c r="G24" s="216"/>
    </row>
    <row r="25" spans="1:7" ht="12.75">
      <c r="A25" s="248"/>
      <c r="B25" s="228"/>
      <c r="C25" s="228"/>
      <c r="D25" s="228"/>
      <c r="E25" s="227"/>
      <c r="F25" s="216"/>
      <c r="G25" s="216"/>
    </row>
    <row r="26" spans="1:7" ht="12.75">
      <c r="A26" s="248"/>
      <c r="B26" s="228"/>
      <c r="C26" s="228"/>
      <c r="D26" s="228"/>
      <c r="E26" s="227"/>
      <c r="F26" s="216"/>
      <c r="G26" s="216"/>
    </row>
    <row r="27" spans="1:7" ht="12.75">
      <c r="A27" s="248"/>
      <c r="B27" s="228"/>
      <c r="C27" s="228"/>
      <c r="D27" s="228"/>
      <c r="E27" s="227"/>
      <c r="F27" s="216"/>
      <c r="G27" s="216"/>
    </row>
    <row r="28" spans="1:7" ht="12.75">
      <c r="A28" s="248"/>
      <c r="B28" s="228"/>
      <c r="C28" s="228"/>
      <c r="D28" s="228"/>
      <c r="E28" s="227"/>
      <c r="F28" s="216"/>
      <c r="G28" s="216"/>
    </row>
    <row r="29" spans="1:7" ht="12.75">
      <c r="A29" s="248"/>
      <c r="B29" s="228"/>
      <c r="C29" s="228"/>
      <c r="D29" s="228"/>
      <c r="E29" s="227"/>
      <c r="F29" s="216"/>
      <c r="G29" s="216"/>
    </row>
    <row r="30" spans="1:7" ht="12.75">
      <c r="A30" s="248"/>
      <c r="B30" s="228"/>
      <c r="C30" s="228"/>
      <c r="D30" s="228"/>
      <c r="E30" s="227"/>
      <c r="F30" s="216"/>
      <c r="G30" s="216"/>
    </row>
    <row r="31" spans="1:7" ht="12.75">
      <c r="A31" s="248"/>
      <c r="B31" s="228"/>
      <c r="C31" s="228"/>
      <c r="D31" s="228"/>
      <c r="E31" s="227"/>
      <c r="F31" s="216"/>
      <c r="G31" s="216"/>
    </row>
    <row r="32" spans="1:7" ht="12.75">
      <c r="A32" s="248"/>
      <c r="B32" s="228"/>
      <c r="C32" s="228"/>
      <c r="D32" s="228"/>
      <c r="E32" s="227"/>
      <c r="F32" s="216"/>
      <c r="G32" s="216"/>
    </row>
    <row r="33" spans="1:7" ht="12.75">
      <c r="A33" s="248"/>
      <c r="B33" s="228"/>
      <c r="C33" s="228"/>
      <c r="D33" s="228"/>
      <c r="E33" s="227"/>
      <c r="F33" s="216"/>
      <c r="G33" s="216"/>
    </row>
    <row r="34" spans="1:7" ht="12.75">
      <c r="A34" s="248"/>
      <c r="B34" s="228"/>
      <c r="C34" s="228"/>
      <c r="D34" s="228"/>
      <c r="E34" s="227"/>
      <c r="F34" s="216"/>
      <c r="G34" s="216"/>
    </row>
    <row r="35" spans="1:7" ht="12.75">
      <c r="A35" s="248"/>
      <c r="B35" s="228"/>
      <c r="C35" s="228"/>
      <c r="D35" s="228"/>
      <c r="E35" s="227"/>
      <c r="F35" s="216"/>
      <c r="G35" s="216"/>
    </row>
    <row r="36" spans="1:7" ht="12.75">
      <c r="A36" s="248"/>
      <c r="B36" s="228"/>
      <c r="C36" s="228"/>
      <c r="D36" s="228"/>
      <c r="E36" s="227"/>
      <c r="F36" s="216"/>
      <c r="G36" s="216"/>
    </row>
    <row r="37" spans="1:7" ht="12.75">
      <c r="A37" s="248"/>
      <c r="B37" s="228"/>
      <c r="C37" s="228"/>
      <c r="D37" s="228"/>
      <c r="E37" s="227"/>
      <c r="F37" s="216"/>
      <c r="G37" s="216"/>
    </row>
    <row r="38" spans="1:7" ht="12.75">
      <c r="A38" s="248"/>
      <c r="B38" s="228"/>
      <c r="C38" s="228"/>
      <c r="D38" s="228"/>
      <c r="E38" s="227"/>
      <c r="F38" s="216"/>
      <c r="G38" s="216"/>
    </row>
    <row r="39" spans="1:7" ht="12.75">
      <c r="A39" s="248"/>
      <c r="B39" s="228"/>
      <c r="C39" s="228"/>
      <c r="D39" s="228"/>
      <c r="E39" s="227"/>
      <c r="F39" s="216"/>
      <c r="G39" s="216"/>
    </row>
    <row r="40" spans="1:7" ht="12.75">
      <c r="A40" s="248"/>
      <c r="B40" s="228"/>
      <c r="C40" s="228"/>
      <c r="D40" s="228"/>
      <c r="E40" s="227"/>
      <c r="F40" s="216"/>
      <c r="G40" s="216"/>
    </row>
    <row r="41" spans="1:7" ht="12.75">
      <c r="A41" s="248"/>
      <c r="B41" s="228"/>
      <c r="C41" s="228"/>
      <c r="D41" s="228"/>
      <c r="E41" s="227"/>
      <c r="F41" s="216"/>
      <c r="G41" s="216"/>
    </row>
    <row r="42" spans="1:7" ht="12.75">
      <c r="A42" s="248"/>
      <c r="B42" s="228"/>
      <c r="C42" s="228"/>
      <c r="D42" s="228"/>
      <c r="E42" s="227"/>
      <c r="F42" s="216"/>
      <c r="G42" s="216"/>
    </row>
    <row r="43" spans="1:7" ht="12.75">
      <c r="A43" s="248"/>
      <c r="B43" s="228"/>
      <c r="C43" s="228"/>
      <c r="D43" s="228"/>
      <c r="E43" s="227"/>
      <c r="F43" s="216"/>
      <c r="G43" s="216"/>
    </row>
    <row r="44" spans="1:7" ht="12.75">
      <c r="A44" s="248"/>
      <c r="B44" s="228"/>
      <c r="C44" s="228"/>
      <c r="D44" s="228"/>
      <c r="E44" s="227"/>
      <c r="F44" s="216"/>
      <c r="G44" s="216"/>
    </row>
    <row r="45" spans="1:7" ht="12.75">
      <c r="A45" s="248"/>
      <c r="B45" s="228"/>
      <c r="C45" s="228"/>
      <c r="D45" s="228"/>
      <c r="E45" s="227"/>
      <c r="F45" s="216"/>
      <c r="G45" s="216"/>
    </row>
    <row r="46" spans="1:7" ht="12.75">
      <c r="A46" s="94"/>
      <c r="B46" s="50"/>
      <c r="C46" s="50"/>
      <c r="D46" s="50"/>
      <c r="E46" s="83"/>
      <c r="F46" s="20"/>
      <c r="G46" s="20"/>
    </row>
    <row r="47" spans="1:7" ht="12.75">
      <c r="A47" s="94" t="s">
        <v>450</v>
      </c>
      <c r="B47" s="102"/>
      <c r="C47" s="102"/>
      <c r="D47" s="102"/>
      <c r="E47" s="84"/>
      <c r="F47" s="21">
        <f>SUM(F7:F46)</f>
        <v>0</v>
      </c>
      <c r="G47" s="21">
        <f>SUM(G7:G46)</f>
        <v>0</v>
      </c>
    </row>
    <row r="48" spans="1:7" ht="12.75">
      <c r="A48" s="95"/>
      <c r="B48" s="51"/>
      <c r="C48" s="51"/>
      <c r="D48" s="51"/>
      <c r="E48" s="84"/>
      <c r="F48" s="21"/>
      <c r="G48" s="21"/>
    </row>
    <row r="51" spans="1:7" ht="15.75">
      <c r="A51" s="2" t="s">
        <v>451</v>
      </c>
      <c r="B51" s="36"/>
      <c r="C51" s="36"/>
      <c r="D51" s="36"/>
      <c r="E51" s="36"/>
      <c r="F51" s="36"/>
      <c r="G51" s="36"/>
    </row>
  </sheetData>
  <printOptions horizontalCentered="1"/>
  <pageMargins left="0.75" right="0.75" top="0.5" bottom="0.5" header="0.5" footer="0.5"/>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G57"/>
  <sheetViews>
    <sheetView defaultGridColor="0" view="pageBreakPreview" zoomScale="60" colorId="22" workbookViewId="0" topLeftCell="A39">
      <selection activeCell="H1" sqref="H1:L16384"/>
    </sheetView>
  </sheetViews>
  <sheetFormatPr defaultColWidth="9.77734375" defaultRowHeight="15"/>
  <cols>
    <col min="1" max="1" width="6.77734375" style="134" customWidth="1"/>
    <col min="2" max="2" width="8.21484375" style="134" bestFit="1" customWidth="1"/>
    <col min="3" max="3" width="11.6640625" style="134" bestFit="1" customWidth="1"/>
    <col min="4" max="4" width="11.88671875" style="134" bestFit="1" customWidth="1"/>
    <col min="5" max="5" width="13.10546875" style="134" bestFit="1" customWidth="1"/>
    <col min="6" max="6" width="12.6640625" style="134" customWidth="1"/>
    <col min="7" max="7" width="11.88671875" style="134" bestFit="1" customWidth="1"/>
    <col min="8" max="16384" width="9.77734375" style="134" customWidth="1"/>
  </cols>
  <sheetData>
    <row r="1" spans="1:7" ht="12">
      <c r="A1" s="132" t="s">
        <v>1307</v>
      </c>
      <c r="B1" s="133"/>
      <c r="C1" s="133"/>
      <c r="D1" s="133"/>
      <c r="E1" s="133"/>
      <c r="F1" s="133"/>
      <c r="G1" s="133"/>
    </row>
    <row r="3" spans="1:7" ht="12">
      <c r="A3" s="135"/>
      <c r="B3" s="136"/>
      <c r="C3" s="136"/>
      <c r="D3" s="136" t="s">
        <v>452</v>
      </c>
      <c r="E3" s="136"/>
      <c r="F3" s="137" t="s">
        <v>453</v>
      </c>
      <c r="G3" s="138"/>
    </row>
    <row r="4" spans="1:7" ht="12">
      <c r="A4" s="139" t="s">
        <v>454</v>
      </c>
      <c r="B4" s="140" t="s">
        <v>452</v>
      </c>
      <c r="C4" s="140" t="s">
        <v>455</v>
      </c>
      <c r="D4" s="140" t="s">
        <v>456</v>
      </c>
      <c r="E4" s="140" t="s">
        <v>457</v>
      </c>
      <c r="F4" s="140" t="s">
        <v>458</v>
      </c>
      <c r="G4" s="140" t="s">
        <v>459</v>
      </c>
    </row>
    <row r="5" spans="1:7" ht="12">
      <c r="A5" s="139" t="s">
        <v>460</v>
      </c>
      <c r="B5" s="140" t="s">
        <v>461</v>
      </c>
      <c r="C5" s="140" t="s">
        <v>461</v>
      </c>
      <c r="D5" s="140" t="s">
        <v>462</v>
      </c>
      <c r="E5" s="140" t="s">
        <v>463</v>
      </c>
      <c r="F5" s="140"/>
      <c r="G5" s="140" t="s">
        <v>464</v>
      </c>
    </row>
    <row r="6" spans="1:7" ht="12">
      <c r="A6" s="141"/>
      <c r="B6" s="142" t="s">
        <v>465</v>
      </c>
      <c r="C6" s="142" t="s">
        <v>466</v>
      </c>
      <c r="D6" s="142" t="s">
        <v>467</v>
      </c>
      <c r="E6" s="142" t="s">
        <v>468</v>
      </c>
      <c r="F6" s="142" t="s">
        <v>469</v>
      </c>
      <c r="G6" s="142" t="s">
        <v>470</v>
      </c>
    </row>
    <row r="7" spans="1:7" ht="12">
      <c r="A7" s="141">
        <v>1</v>
      </c>
      <c r="B7" s="251"/>
      <c r="C7" s="344"/>
      <c r="D7" s="252"/>
      <c r="E7" s="344"/>
      <c r="F7" s="251"/>
      <c r="G7" s="251"/>
    </row>
    <row r="8" spans="1:7" ht="12">
      <c r="A8" s="141">
        <v>2</v>
      </c>
      <c r="B8" s="251"/>
      <c r="C8" s="344"/>
      <c r="D8" s="252"/>
      <c r="E8" s="344"/>
      <c r="F8" s="251"/>
      <c r="G8" s="251"/>
    </row>
    <row r="9" spans="1:7" ht="12">
      <c r="A9" s="141">
        <v>3</v>
      </c>
      <c r="B9" s="251">
        <v>13000000</v>
      </c>
      <c r="C9" s="344">
        <v>13000000</v>
      </c>
      <c r="D9" s="252">
        <v>0</v>
      </c>
      <c r="E9" s="344">
        <v>0</v>
      </c>
      <c r="F9" s="251">
        <v>859192</v>
      </c>
      <c r="G9" s="437">
        <v>937300</v>
      </c>
    </row>
    <row r="10" spans="1:7" ht="12">
      <c r="A10" s="141">
        <v>4</v>
      </c>
      <c r="B10" s="251">
        <v>7000000</v>
      </c>
      <c r="C10" s="344">
        <v>7000000</v>
      </c>
      <c r="D10" s="252">
        <v>0</v>
      </c>
      <c r="E10" s="344">
        <v>7000000</v>
      </c>
      <c r="F10" s="251">
        <v>487200</v>
      </c>
      <c r="G10" s="437">
        <f>+F10</f>
        <v>487200</v>
      </c>
    </row>
    <row r="11" spans="1:7" ht="12">
      <c r="A11" s="141">
        <v>5</v>
      </c>
      <c r="B11" s="251">
        <v>5500000</v>
      </c>
      <c r="C11" s="344">
        <v>5500000</v>
      </c>
      <c r="D11" s="252">
        <v>0</v>
      </c>
      <c r="E11" s="344">
        <v>5500000</v>
      </c>
      <c r="F11" s="251">
        <v>373450</v>
      </c>
      <c r="G11" s="437">
        <f>+F11</f>
        <v>373450</v>
      </c>
    </row>
    <row r="12" spans="1:7" ht="12">
      <c r="A12" s="141">
        <v>6</v>
      </c>
      <c r="B12" s="251">
        <v>7500000</v>
      </c>
      <c r="C12" s="344">
        <v>7500000</v>
      </c>
      <c r="D12" s="252">
        <v>0</v>
      </c>
      <c r="E12" s="344">
        <v>7500000</v>
      </c>
      <c r="F12" s="251">
        <v>536250</v>
      </c>
      <c r="G12" s="437">
        <f>+F12</f>
        <v>536250</v>
      </c>
    </row>
    <row r="13" spans="1:7" ht="12">
      <c r="A13" s="141">
        <v>7</v>
      </c>
      <c r="B13" s="251">
        <v>9000000</v>
      </c>
      <c r="C13" s="344">
        <v>9000000</v>
      </c>
      <c r="D13" s="144">
        <v>0</v>
      </c>
      <c r="E13" s="344">
        <v>9000000</v>
      </c>
      <c r="F13" s="251">
        <v>629100</v>
      </c>
      <c r="G13" s="437">
        <f>+F13</f>
        <v>629100</v>
      </c>
    </row>
    <row r="14" spans="1:7" ht="12">
      <c r="A14" s="141">
        <v>8</v>
      </c>
      <c r="B14" s="251">
        <v>15500000</v>
      </c>
      <c r="C14" s="344">
        <v>15500000</v>
      </c>
      <c r="D14" s="144">
        <v>0</v>
      </c>
      <c r="E14" s="344">
        <v>15500000</v>
      </c>
      <c r="F14" s="251">
        <v>1064850</v>
      </c>
      <c r="G14" s="437">
        <v>1064850</v>
      </c>
    </row>
    <row r="15" spans="1:7" ht="12">
      <c r="A15" s="141">
        <v>9</v>
      </c>
      <c r="B15" s="251">
        <v>24000000</v>
      </c>
      <c r="C15" s="344">
        <v>24000000</v>
      </c>
      <c r="D15" s="144">
        <v>0</v>
      </c>
      <c r="E15" s="344">
        <v>24000000</v>
      </c>
      <c r="F15" s="251">
        <v>740693</v>
      </c>
      <c r="G15" s="251"/>
    </row>
    <row r="16" spans="1:7" ht="12">
      <c r="A16" s="141">
        <v>10</v>
      </c>
      <c r="B16" s="251"/>
      <c r="C16" s="251"/>
      <c r="D16" s="144"/>
      <c r="E16" s="251"/>
      <c r="F16" s="251"/>
      <c r="G16" s="251"/>
    </row>
    <row r="17" spans="1:7" ht="12">
      <c r="A17" s="141" t="s">
        <v>450</v>
      </c>
      <c r="B17" s="143">
        <f>SUM(B7:B16)</f>
        <v>81500000</v>
      </c>
      <c r="C17" s="143">
        <f>SUM(C7:C16)</f>
        <v>81500000</v>
      </c>
      <c r="D17" s="144">
        <v>0</v>
      </c>
      <c r="E17" s="143">
        <f>SUM(E7:E16)</f>
        <v>68500000</v>
      </c>
      <c r="F17" s="143">
        <f>SUM(F7:F16)</f>
        <v>4690735</v>
      </c>
      <c r="G17" s="143">
        <f>SUM(G7:G16)</f>
        <v>4028150</v>
      </c>
    </row>
    <row r="19" spans="1:7" ht="12">
      <c r="A19" s="132" t="s">
        <v>471</v>
      </c>
      <c r="B19" s="133"/>
      <c r="C19" s="133"/>
      <c r="D19" s="133"/>
      <c r="E19" s="133"/>
      <c r="F19" s="133"/>
      <c r="G19" s="133"/>
    </row>
    <row r="21" ht="12">
      <c r="A21" s="134" t="s">
        <v>472</v>
      </c>
    </row>
    <row r="22" spans="1:7" ht="12">
      <c r="A22" s="135" t="s">
        <v>454</v>
      </c>
      <c r="B22" s="135" t="s">
        <v>473</v>
      </c>
      <c r="C22" s="135" t="s">
        <v>474</v>
      </c>
      <c r="D22" s="135" t="s">
        <v>475</v>
      </c>
      <c r="E22" s="135" t="s">
        <v>476</v>
      </c>
      <c r="F22" s="135" t="s">
        <v>477</v>
      </c>
      <c r="G22" s="135" t="s">
        <v>478</v>
      </c>
    </row>
    <row r="23" spans="1:7" ht="12">
      <c r="A23" s="139" t="s">
        <v>460</v>
      </c>
      <c r="B23" s="139" t="s">
        <v>479</v>
      </c>
      <c r="C23" s="139" t="s">
        <v>480</v>
      </c>
      <c r="D23" s="139" t="s">
        <v>481</v>
      </c>
      <c r="E23" s="139" t="s">
        <v>482</v>
      </c>
      <c r="F23" s="139" t="s">
        <v>464</v>
      </c>
      <c r="G23" s="139" t="s">
        <v>483</v>
      </c>
    </row>
    <row r="24" spans="1:7" ht="12">
      <c r="A24" s="141"/>
      <c r="B24" s="141" t="s">
        <v>484</v>
      </c>
      <c r="C24" s="141" t="s">
        <v>485</v>
      </c>
      <c r="D24" s="141" t="s">
        <v>486</v>
      </c>
      <c r="E24" s="141" t="s">
        <v>487</v>
      </c>
      <c r="F24" s="141" t="s">
        <v>488</v>
      </c>
      <c r="G24" s="141" t="s">
        <v>489</v>
      </c>
    </row>
    <row r="25" spans="1:7" ht="12">
      <c r="A25" s="145">
        <v>1</v>
      </c>
      <c r="B25" s="304"/>
      <c r="C25" s="308"/>
      <c r="D25" s="305"/>
      <c r="E25" s="306"/>
      <c r="F25" s="410"/>
      <c r="G25" s="306"/>
    </row>
    <row r="26" spans="1:7" ht="12">
      <c r="A26" s="145">
        <v>2</v>
      </c>
      <c r="B26" s="304"/>
      <c r="C26" s="308">
        <v>37591</v>
      </c>
      <c r="D26" s="305">
        <v>0.0721</v>
      </c>
      <c r="E26" s="306">
        <v>13000000</v>
      </c>
      <c r="F26" s="410">
        <v>13000000</v>
      </c>
      <c r="G26" s="306">
        <v>0</v>
      </c>
    </row>
    <row r="27" spans="1:7" ht="12">
      <c r="A27" s="145">
        <v>3</v>
      </c>
      <c r="B27" s="304"/>
      <c r="C27" s="308">
        <v>45261</v>
      </c>
      <c r="D27" s="305">
        <v>0.0696</v>
      </c>
      <c r="E27" s="306">
        <v>7000000</v>
      </c>
      <c r="F27" s="410"/>
      <c r="G27" s="306">
        <v>7000000</v>
      </c>
    </row>
    <row r="28" spans="1:7" ht="12">
      <c r="A28" s="145">
        <v>4</v>
      </c>
      <c r="B28" s="304"/>
      <c r="C28" s="308">
        <v>38596</v>
      </c>
      <c r="D28" s="305">
        <v>0.0679</v>
      </c>
      <c r="E28" s="306">
        <v>5500000</v>
      </c>
      <c r="F28" s="410"/>
      <c r="G28" s="306">
        <v>5500000</v>
      </c>
    </row>
    <row r="29" spans="1:7" ht="12">
      <c r="A29" s="145">
        <v>5</v>
      </c>
      <c r="B29" s="304"/>
      <c r="C29" s="308">
        <v>46419</v>
      </c>
      <c r="D29" s="305">
        <v>0.0715</v>
      </c>
      <c r="E29" s="306">
        <v>7500000</v>
      </c>
      <c r="F29" s="410"/>
      <c r="G29" s="306">
        <v>7500000</v>
      </c>
    </row>
    <row r="30" spans="1:7" ht="12">
      <c r="A30" s="145">
        <v>6</v>
      </c>
      <c r="B30" s="304"/>
      <c r="C30" s="308">
        <v>46905</v>
      </c>
      <c r="D30" s="305">
        <v>0.0699</v>
      </c>
      <c r="E30" s="306">
        <v>9000000</v>
      </c>
      <c r="F30" s="410"/>
      <c r="G30" s="306">
        <v>9000000</v>
      </c>
    </row>
    <row r="31" spans="1:7" ht="12">
      <c r="A31" s="145">
        <v>7</v>
      </c>
      <c r="B31" s="304"/>
      <c r="C31" s="308">
        <v>40631</v>
      </c>
      <c r="D31" s="305">
        <v>0.0687</v>
      </c>
      <c r="E31" s="306">
        <v>15500000</v>
      </c>
      <c r="F31" s="410"/>
      <c r="G31" s="306">
        <v>15500000</v>
      </c>
    </row>
    <row r="32" spans="1:7" ht="12">
      <c r="A32" s="145">
        <v>8</v>
      </c>
      <c r="B32" s="304"/>
      <c r="C32" s="308">
        <v>39245</v>
      </c>
      <c r="D32" s="305">
        <v>0.0565</v>
      </c>
      <c r="E32" s="306">
        <v>24000000</v>
      </c>
      <c r="F32" s="410"/>
      <c r="G32" s="306">
        <v>24000000</v>
      </c>
    </row>
    <row r="33" spans="1:7" ht="12">
      <c r="A33" s="145">
        <v>9</v>
      </c>
      <c r="B33" s="304"/>
      <c r="C33" s="308"/>
      <c r="D33" s="305"/>
      <c r="E33" s="306"/>
      <c r="F33" s="410"/>
      <c r="G33" s="306"/>
    </row>
    <row r="34" spans="1:7" ht="12">
      <c r="A34" s="145">
        <v>10</v>
      </c>
      <c r="B34" s="304"/>
      <c r="C34" s="308"/>
      <c r="D34" s="305"/>
      <c r="E34" s="306"/>
      <c r="F34" s="410"/>
      <c r="G34" s="306"/>
    </row>
    <row r="35" spans="1:7" ht="12">
      <c r="A35" s="145">
        <v>11</v>
      </c>
      <c r="B35" s="304"/>
      <c r="C35" s="308"/>
      <c r="D35" s="305"/>
      <c r="E35" s="306"/>
      <c r="F35" s="410"/>
      <c r="G35" s="306"/>
    </row>
    <row r="36" spans="1:7" ht="12">
      <c r="A36" s="145">
        <v>12</v>
      </c>
      <c r="B36" s="304"/>
      <c r="C36" s="308"/>
      <c r="D36" s="305"/>
      <c r="E36" s="306"/>
      <c r="F36" s="410"/>
      <c r="G36" s="306"/>
    </row>
    <row r="37" spans="1:7" ht="12">
      <c r="A37" s="145">
        <v>13</v>
      </c>
      <c r="B37" s="304"/>
      <c r="C37" s="308"/>
      <c r="D37" s="305"/>
      <c r="E37" s="306"/>
      <c r="F37" s="410"/>
      <c r="G37" s="306"/>
    </row>
    <row r="38" spans="1:7" ht="12">
      <c r="A38" s="145">
        <v>14</v>
      </c>
      <c r="B38" s="304"/>
      <c r="C38" s="308"/>
      <c r="D38" s="305"/>
      <c r="E38" s="306"/>
      <c r="F38" s="410"/>
      <c r="G38" s="306"/>
    </row>
    <row r="39" spans="1:7" ht="12">
      <c r="A39" s="145">
        <v>15</v>
      </c>
      <c r="B39" s="304"/>
      <c r="C39" s="308"/>
      <c r="D39" s="305"/>
      <c r="E39" s="306"/>
      <c r="F39" s="410"/>
      <c r="G39" s="306"/>
    </row>
    <row r="40" spans="1:7" ht="12">
      <c r="A40" s="145">
        <v>16</v>
      </c>
      <c r="B40" s="304"/>
      <c r="C40" s="308"/>
      <c r="D40" s="305"/>
      <c r="E40" s="306"/>
      <c r="F40" s="410"/>
      <c r="G40" s="306"/>
    </row>
    <row r="41" spans="1:7" ht="12">
      <c r="A41" s="145">
        <v>17</v>
      </c>
      <c r="B41" s="304"/>
      <c r="C41" s="308"/>
      <c r="D41" s="305"/>
      <c r="E41" s="306"/>
      <c r="F41" s="410"/>
      <c r="G41" s="306"/>
    </row>
    <row r="42" spans="1:7" ht="12">
      <c r="A42" s="145">
        <v>18</v>
      </c>
      <c r="B42" s="304"/>
      <c r="C42" s="308"/>
      <c r="D42" s="305"/>
      <c r="E42" s="306"/>
      <c r="F42" s="410"/>
      <c r="G42" s="306"/>
    </row>
    <row r="43" spans="1:7" ht="12">
      <c r="A43" s="145">
        <v>19</v>
      </c>
      <c r="B43" s="304"/>
      <c r="C43" s="308"/>
      <c r="D43" s="305"/>
      <c r="E43" s="306"/>
      <c r="F43" s="410"/>
      <c r="G43" s="306"/>
    </row>
    <row r="44" spans="1:7" ht="12">
      <c r="A44" s="145">
        <v>20</v>
      </c>
      <c r="B44" s="304"/>
      <c r="C44" s="308"/>
      <c r="D44" s="305"/>
      <c r="E44" s="306"/>
      <c r="F44" s="410"/>
      <c r="G44" s="306"/>
    </row>
    <row r="45" spans="1:7" ht="12">
      <c r="A45" s="145">
        <v>21</v>
      </c>
      <c r="B45" s="304"/>
      <c r="C45" s="308"/>
      <c r="D45" s="305"/>
      <c r="E45" s="306"/>
      <c r="F45" s="410"/>
      <c r="G45" s="306"/>
    </row>
    <row r="46" spans="1:7" ht="12">
      <c r="A46" s="145">
        <v>22</v>
      </c>
      <c r="B46" s="304"/>
      <c r="C46" s="308"/>
      <c r="D46" s="305"/>
      <c r="E46" s="306"/>
      <c r="F46" s="410"/>
      <c r="G46" s="306"/>
    </row>
    <row r="47" spans="1:7" ht="12">
      <c r="A47" s="145">
        <v>23</v>
      </c>
      <c r="B47" s="304"/>
      <c r="C47" s="308"/>
      <c r="D47" s="305"/>
      <c r="E47" s="306"/>
      <c r="F47" s="410"/>
      <c r="G47" s="306"/>
    </row>
    <row r="48" spans="1:7" ht="12">
      <c r="A48" s="145">
        <v>24</v>
      </c>
      <c r="B48" s="304"/>
      <c r="C48" s="308"/>
      <c r="D48" s="305"/>
      <c r="E48" s="306"/>
      <c r="F48" s="410"/>
      <c r="G48" s="306"/>
    </row>
    <row r="49" spans="1:7" ht="12">
      <c r="A49" s="145">
        <v>25</v>
      </c>
      <c r="B49" s="304"/>
      <c r="C49" s="308"/>
      <c r="D49" s="305"/>
      <c r="E49" s="306"/>
      <c r="F49" s="410"/>
      <c r="G49" s="306"/>
    </row>
    <row r="50" spans="1:7" ht="12">
      <c r="A50" s="146"/>
      <c r="B50" s="146"/>
      <c r="C50" s="146"/>
      <c r="D50" s="170" t="s">
        <v>450</v>
      </c>
      <c r="E50" s="307">
        <f>SUM(E25:E49)</f>
        <v>81500000</v>
      </c>
      <c r="F50" s="411">
        <f>SUM(F25:F49)</f>
        <v>13000000</v>
      </c>
      <c r="G50" s="307">
        <f>SUM(G25:G48)</f>
        <v>68500000</v>
      </c>
    </row>
    <row r="51" spans="1:7" ht="12">
      <c r="A51" s="146"/>
      <c r="B51" s="146"/>
      <c r="C51" s="146"/>
      <c r="D51" s="146"/>
      <c r="E51" s="147"/>
      <c r="F51" s="147"/>
      <c r="G51" s="147"/>
    </row>
    <row r="52" spans="1:7" ht="12">
      <c r="A52" s="146"/>
      <c r="B52" s="146"/>
      <c r="C52" s="146"/>
      <c r="D52" s="146"/>
      <c r="E52" s="147"/>
      <c r="F52" s="147"/>
      <c r="G52" s="147"/>
    </row>
    <row r="53" spans="1:7" ht="12">
      <c r="A53" s="309"/>
      <c r="B53" s="146"/>
      <c r="C53" s="146"/>
      <c r="D53" s="146"/>
      <c r="E53" s="147"/>
      <c r="F53" s="147"/>
      <c r="G53" s="147"/>
    </row>
    <row r="54" spans="1:7" ht="12">
      <c r="A54" s="146"/>
      <c r="B54" s="146"/>
      <c r="C54" s="146"/>
      <c r="D54" s="146"/>
      <c r="E54" s="147"/>
      <c r="F54" s="147"/>
      <c r="G54" s="147"/>
    </row>
    <row r="57" spans="1:7" ht="15.75">
      <c r="A57" s="2" t="s">
        <v>490</v>
      </c>
      <c r="B57" s="133"/>
      <c r="C57" s="133"/>
      <c r="D57" s="133"/>
      <c r="E57" s="133"/>
      <c r="F57" s="133"/>
      <c r="G57" s="133"/>
    </row>
  </sheetData>
  <printOptions horizontalCentered="1"/>
  <pageMargins left="0.75" right="0.75" top="0.5" bottom="0.5" header="0.5" footer="0.5"/>
  <pageSetup fitToHeight="1" fitToWidth="1" horizontalDpi="600" verticalDpi="600" orientation="portrait" scale="97" r:id="rId1"/>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J52"/>
  <sheetViews>
    <sheetView defaultGridColor="0" colorId="22" workbookViewId="0" topLeftCell="B1">
      <selection activeCell="I3" sqref="I3:J573"/>
    </sheetView>
  </sheetViews>
  <sheetFormatPr defaultColWidth="9.77734375" defaultRowHeight="15"/>
  <cols>
    <col min="1" max="1" width="7.4453125" style="82" customWidth="1"/>
    <col min="2" max="7" width="9.77734375" style="82" customWidth="1"/>
    <col min="8" max="8" width="10.3359375" style="82" bestFit="1" customWidth="1"/>
    <col min="9" max="16384" width="9.77734375" style="82" customWidth="1"/>
  </cols>
  <sheetData>
    <row r="1" spans="1:8" ht="12.75">
      <c r="A1" s="46" t="s">
        <v>491</v>
      </c>
      <c r="B1" s="36"/>
      <c r="C1" s="36"/>
      <c r="D1" s="36"/>
      <c r="E1" s="36"/>
      <c r="F1" s="36"/>
      <c r="G1" s="36"/>
      <c r="H1" s="36"/>
    </row>
    <row r="3" spans="1:8" ht="12.75">
      <c r="A3" s="31" t="s">
        <v>1727</v>
      </c>
      <c r="B3" s="52" t="s">
        <v>492</v>
      </c>
      <c r="C3" s="52"/>
      <c r="D3" s="52"/>
      <c r="E3" s="52"/>
      <c r="F3" s="52"/>
      <c r="G3" s="52"/>
      <c r="H3" s="53"/>
    </row>
    <row r="4" spans="1:8" ht="12.75">
      <c r="A4" s="94"/>
      <c r="B4" s="50" t="s">
        <v>493</v>
      </c>
      <c r="C4" s="50"/>
      <c r="D4" s="50"/>
      <c r="E4" s="50"/>
      <c r="F4" s="50"/>
      <c r="G4" s="50"/>
      <c r="H4" s="20"/>
    </row>
    <row r="5" spans="1:8" ht="12.75">
      <c r="A5" s="100" t="s">
        <v>1729</v>
      </c>
      <c r="B5" s="51" t="s">
        <v>494</v>
      </c>
      <c r="C5" s="51"/>
      <c r="D5" s="51"/>
      <c r="E5" s="51"/>
      <c r="F5" s="51"/>
      <c r="G5" s="51"/>
      <c r="H5" s="21"/>
    </row>
    <row r="6" spans="1:8" ht="12.75">
      <c r="A6" s="48" t="s">
        <v>887</v>
      </c>
      <c r="B6" s="50"/>
      <c r="C6" s="50"/>
      <c r="D6" s="50"/>
      <c r="E6" s="50"/>
      <c r="F6" s="50"/>
      <c r="G6" s="53"/>
      <c r="H6" s="20"/>
    </row>
    <row r="7" spans="1:8" ht="12.75">
      <c r="A7" s="48" t="s">
        <v>891</v>
      </c>
      <c r="B7" s="50"/>
      <c r="C7" s="50"/>
      <c r="D7" s="50"/>
      <c r="E7" s="50"/>
      <c r="F7" s="50"/>
      <c r="G7" s="20"/>
      <c r="H7" s="23" t="s">
        <v>495</v>
      </c>
    </row>
    <row r="8" spans="1:8" ht="12.75">
      <c r="A8" s="49" t="s">
        <v>496</v>
      </c>
      <c r="B8" s="39" t="s">
        <v>896</v>
      </c>
      <c r="C8" s="39"/>
      <c r="D8" s="39"/>
      <c r="E8" s="39"/>
      <c r="F8" s="39"/>
      <c r="G8" s="40"/>
      <c r="H8" s="24" t="s">
        <v>448</v>
      </c>
    </row>
    <row r="9" spans="1:8" ht="12.75">
      <c r="A9" s="48">
        <v>215</v>
      </c>
      <c r="B9" s="50" t="s">
        <v>497</v>
      </c>
      <c r="C9" s="50"/>
      <c r="D9" s="50"/>
      <c r="E9" s="50"/>
      <c r="F9" s="50"/>
      <c r="G9" s="20"/>
      <c r="H9" s="20"/>
    </row>
    <row r="10" spans="1:8" ht="12.75">
      <c r="A10" s="48"/>
      <c r="B10" s="50" t="s">
        <v>498</v>
      </c>
      <c r="C10" s="50"/>
      <c r="D10" s="102"/>
      <c r="E10" s="102"/>
      <c r="F10" s="102"/>
      <c r="G10" s="20"/>
      <c r="H10" s="199">
        <v>24407291</v>
      </c>
    </row>
    <row r="11" spans="1:8" ht="12.75">
      <c r="A11" s="48"/>
      <c r="B11" s="50"/>
      <c r="C11" s="50" t="s">
        <v>499</v>
      </c>
      <c r="D11" s="50"/>
      <c r="E11" s="50"/>
      <c r="F11" s="50"/>
      <c r="G11" s="20"/>
      <c r="H11" s="200"/>
    </row>
    <row r="12" spans="1:8" ht="12.75">
      <c r="A12" s="48"/>
      <c r="B12" s="50"/>
      <c r="C12" s="50" t="s">
        <v>500</v>
      </c>
      <c r="D12" s="50"/>
      <c r="E12" s="50"/>
      <c r="F12" s="50"/>
      <c r="G12" s="20"/>
      <c r="H12" s="200"/>
    </row>
    <row r="13" spans="1:8" ht="12.75">
      <c r="A13" s="48"/>
      <c r="B13" s="50"/>
      <c r="C13" s="50" t="s">
        <v>501</v>
      </c>
      <c r="D13" s="50"/>
      <c r="E13" s="50"/>
      <c r="F13" s="50"/>
      <c r="G13" s="20"/>
      <c r="H13" s="200"/>
    </row>
    <row r="14" spans="1:8" ht="12.75">
      <c r="A14" s="48"/>
      <c r="B14" s="50"/>
      <c r="C14" s="50"/>
      <c r="D14" s="50"/>
      <c r="E14" s="50"/>
      <c r="F14" s="50"/>
      <c r="G14" s="20"/>
      <c r="H14" s="200"/>
    </row>
    <row r="15" spans="1:8" ht="12.75">
      <c r="A15" s="48"/>
      <c r="B15" s="50"/>
      <c r="C15" s="50"/>
      <c r="D15" s="50" t="s">
        <v>502</v>
      </c>
      <c r="E15" s="228"/>
      <c r="F15" s="228"/>
      <c r="G15" s="216"/>
      <c r="H15" s="199"/>
    </row>
    <row r="16" spans="1:8" ht="12.75">
      <c r="A16" s="48"/>
      <c r="B16" s="50"/>
      <c r="C16" s="50"/>
      <c r="D16" s="102"/>
      <c r="E16" s="228"/>
      <c r="F16" s="228"/>
      <c r="G16" s="216"/>
      <c r="H16" s="199"/>
    </row>
    <row r="17" spans="1:8" ht="12.75">
      <c r="A17" s="48"/>
      <c r="B17" s="50"/>
      <c r="C17" s="50"/>
      <c r="D17" s="50" t="s">
        <v>503</v>
      </c>
      <c r="E17" s="347"/>
      <c r="F17" s="347"/>
      <c r="G17" s="348"/>
      <c r="H17" s="349">
        <f>SUM(H15:H16)</f>
        <v>0</v>
      </c>
    </row>
    <row r="18" spans="1:8" ht="12.75">
      <c r="A18" s="48"/>
      <c r="B18" s="50"/>
      <c r="C18" s="50"/>
      <c r="D18" s="50"/>
      <c r="E18" s="232"/>
      <c r="F18" s="232"/>
      <c r="G18" s="217"/>
      <c r="H18" s="200"/>
    </row>
    <row r="19" spans="1:8" ht="12.75">
      <c r="A19" s="48"/>
      <c r="B19" s="50"/>
      <c r="C19" s="50"/>
      <c r="D19" s="50" t="s">
        <v>504</v>
      </c>
      <c r="E19" s="228"/>
      <c r="F19" s="228"/>
      <c r="G19" s="216"/>
      <c r="H19" s="199"/>
    </row>
    <row r="20" spans="1:8" ht="12.75">
      <c r="A20" s="48"/>
      <c r="B20" s="50"/>
      <c r="C20" s="50"/>
      <c r="D20" s="102"/>
      <c r="E20" s="51"/>
      <c r="F20" s="51"/>
      <c r="G20" s="21"/>
      <c r="H20" s="15"/>
    </row>
    <row r="21" spans="1:8" ht="12.75">
      <c r="A21" s="48"/>
      <c r="B21" s="50"/>
      <c r="C21" s="50"/>
      <c r="D21" s="50" t="s">
        <v>505</v>
      </c>
      <c r="E21" s="102"/>
      <c r="F21" s="102"/>
      <c r="G21" s="20"/>
      <c r="H21" s="247">
        <f>SUM(H19:H20)</f>
        <v>0</v>
      </c>
    </row>
    <row r="22" spans="1:8" ht="12.75">
      <c r="A22" s="48"/>
      <c r="B22" s="50"/>
      <c r="C22" s="50"/>
      <c r="D22" s="50"/>
      <c r="E22" s="50"/>
      <c r="F22" s="50"/>
      <c r="G22" s="20"/>
      <c r="H22" s="14"/>
    </row>
    <row r="23" spans="1:10" ht="12.75">
      <c r="A23" s="48">
        <v>435</v>
      </c>
      <c r="B23" s="50" t="s">
        <v>506</v>
      </c>
      <c r="C23" s="50"/>
      <c r="D23" s="50"/>
      <c r="E23" s="102" t="s">
        <v>769</v>
      </c>
      <c r="F23" s="102"/>
      <c r="G23" s="20"/>
      <c r="H23" s="15">
        <f>6021768+1337</f>
        <v>6023105</v>
      </c>
      <c r="I23" s="342"/>
      <c r="J23" s="342"/>
    </row>
    <row r="24" spans="1:9" ht="12.75">
      <c r="A24" s="48"/>
      <c r="B24" s="50"/>
      <c r="C24" s="50"/>
      <c r="D24" s="50"/>
      <c r="E24" s="50" t="s">
        <v>770</v>
      </c>
      <c r="F24" s="50"/>
      <c r="G24" s="20"/>
      <c r="H24" s="14">
        <v>-1337</v>
      </c>
      <c r="I24" s="342"/>
    </row>
    <row r="25" spans="1:8" ht="12.75">
      <c r="A25" s="48">
        <v>436</v>
      </c>
      <c r="B25" s="50" t="s">
        <v>507</v>
      </c>
      <c r="C25" s="50"/>
      <c r="D25" s="50"/>
      <c r="E25" s="50"/>
      <c r="F25" s="50"/>
      <c r="G25" s="20"/>
      <c r="H25" s="14"/>
    </row>
    <row r="26" spans="1:8" ht="12.75">
      <c r="A26" s="48"/>
      <c r="B26" s="50"/>
      <c r="C26" s="51"/>
      <c r="D26" s="51"/>
      <c r="E26" s="51"/>
      <c r="F26" s="51"/>
      <c r="G26" s="21"/>
      <c r="H26" s="199"/>
    </row>
    <row r="27" spans="1:8" ht="12.75">
      <c r="A27" s="48"/>
      <c r="B27" s="50"/>
      <c r="C27" s="51"/>
      <c r="D27" s="51"/>
      <c r="E27" s="51"/>
      <c r="F27" s="51"/>
      <c r="G27" s="21"/>
      <c r="H27" s="199"/>
    </row>
    <row r="28" spans="1:8" ht="12.75">
      <c r="A28" s="48"/>
      <c r="B28" s="50"/>
      <c r="C28" s="50" t="s">
        <v>508</v>
      </c>
      <c r="D28" s="50"/>
      <c r="E28" s="50"/>
      <c r="F28" s="148"/>
      <c r="G28" s="149"/>
      <c r="H28" s="349">
        <f>SUM(H26:H27)</f>
        <v>0</v>
      </c>
    </row>
    <row r="29" spans="1:8" ht="12.75">
      <c r="A29" s="48"/>
      <c r="B29" s="50"/>
      <c r="C29" s="50"/>
      <c r="D29" s="50"/>
      <c r="E29" s="50"/>
      <c r="F29" s="50"/>
      <c r="G29" s="20"/>
      <c r="H29" s="14"/>
    </row>
    <row r="30" spans="1:8" ht="12.75">
      <c r="A30" s="48"/>
      <c r="B30" s="50" t="s">
        <v>509</v>
      </c>
      <c r="C30" s="50"/>
      <c r="D30" s="50"/>
      <c r="E30" s="50"/>
      <c r="F30" s="50"/>
      <c r="G30" s="20"/>
      <c r="H30" s="14"/>
    </row>
    <row r="31" spans="1:8" ht="12.75">
      <c r="A31" s="48">
        <v>437</v>
      </c>
      <c r="B31" s="50"/>
      <c r="C31" s="50" t="s">
        <v>510</v>
      </c>
      <c r="D31" s="50"/>
      <c r="E31" s="50"/>
      <c r="F31" s="148"/>
      <c r="G31" s="149"/>
      <c r="H31" s="199">
        <f>533614.98</f>
        <v>533614.98</v>
      </c>
    </row>
    <row r="32" spans="1:8" ht="12.75">
      <c r="A32" s="48"/>
      <c r="B32" s="50"/>
      <c r="C32" s="51"/>
      <c r="D32" s="51"/>
      <c r="E32" s="51"/>
      <c r="F32" s="51"/>
      <c r="G32" s="21"/>
      <c r="H32" s="199"/>
    </row>
    <row r="33" spans="1:8" ht="12.75">
      <c r="A33" s="48"/>
      <c r="B33" s="50"/>
      <c r="C33" s="50" t="s">
        <v>511</v>
      </c>
      <c r="D33" s="50"/>
      <c r="E33" s="50"/>
      <c r="F33" s="148"/>
      <c r="G33" s="149"/>
      <c r="H33" s="199">
        <v>4717846.91</v>
      </c>
    </row>
    <row r="34" spans="1:8" ht="12.75">
      <c r="A34" s="48"/>
      <c r="B34" s="50"/>
      <c r="C34" s="51"/>
      <c r="D34" s="51"/>
      <c r="E34" s="51"/>
      <c r="F34" s="51"/>
      <c r="G34" s="21"/>
      <c r="H34" s="199"/>
    </row>
    <row r="35" spans="1:8" ht="12.75">
      <c r="A35" s="48"/>
      <c r="B35" s="50" t="s">
        <v>845</v>
      </c>
      <c r="C35" s="50"/>
      <c r="D35" s="148"/>
      <c r="E35" s="148"/>
      <c r="F35" s="148"/>
      <c r="G35" s="149"/>
      <c r="H35" s="15">
        <f>SUM(H31:H34)</f>
        <v>5251461.890000001</v>
      </c>
    </row>
    <row r="36" spans="1:8" ht="12.75">
      <c r="A36" s="48"/>
      <c r="B36" s="50"/>
      <c r="C36" s="50"/>
      <c r="D36" s="50"/>
      <c r="E36" s="50"/>
      <c r="F36" s="50"/>
      <c r="G36" s="20"/>
      <c r="H36" s="14"/>
    </row>
    <row r="37" spans="1:8" ht="12.75">
      <c r="A37" s="48"/>
      <c r="B37" s="50" t="s">
        <v>512</v>
      </c>
      <c r="C37" s="50"/>
      <c r="D37" s="148"/>
      <c r="E37" s="148"/>
      <c r="F37" s="148"/>
      <c r="G37" s="149"/>
      <c r="H37" s="412">
        <f>+H23+H24-H35</f>
        <v>770306.1099999994</v>
      </c>
    </row>
    <row r="38" spans="1:8" ht="12.75">
      <c r="A38" s="48"/>
      <c r="B38" s="50"/>
      <c r="C38" s="50"/>
      <c r="D38" s="50"/>
      <c r="E38" s="50"/>
      <c r="F38" s="50"/>
      <c r="G38" s="20"/>
      <c r="H38" s="14"/>
    </row>
    <row r="39" spans="1:8" ht="12.75">
      <c r="A39" s="48">
        <v>214</v>
      </c>
      <c r="B39" s="50" t="s">
        <v>513</v>
      </c>
      <c r="C39" s="50"/>
      <c r="D39" s="50"/>
      <c r="E39" s="50"/>
      <c r="F39" s="50"/>
      <c r="G39" s="20"/>
      <c r="H39" s="14"/>
    </row>
    <row r="40" spans="1:8" ht="12.75">
      <c r="A40" s="48"/>
      <c r="B40" s="50" t="s">
        <v>514</v>
      </c>
      <c r="C40" s="50"/>
      <c r="D40" s="50"/>
      <c r="E40" s="50"/>
      <c r="F40" s="50"/>
      <c r="G40" s="20"/>
      <c r="H40" s="14"/>
    </row>
    <row r="41" spans="1:8" ht="12.75">
      <c r="A41" s="48"/>
      <c r="B41" s="50"/>
      <c r="C41" s="228"/>
      <c r="D41" s="228"/>
      <c r="E41" s="228"/>
      <c r="F41" s="228"/>
      <c r="G41" s="216"/>
      <c r="H41" s="199"/>
    </row>
    <row r="42" spans="1:8" ht="12.75">
      <c r="A42" s="48"/>
      <c r="B42" s="50"/>
      <c r="C42" s="228"/>
      <c r="D42" s="228"/>
      <c r="E42" s="228"/>
      <c r="F42" s="228"/>
      <c r="G42" s="216"/>
      <c r="H42" s="199"/>
    </row>
    <row r="43" spans="1:8" ht="12.75">
      <c r="A43" s="48"/>
      <c r="B43" s="50"/>
      <c r="C43" s="228"/>
      <c r="D43" s="228"/>
      <c r="E43" s="228"/>
      <c r="F43" s="228"/>
      <c r="G43" s="216"/>
      <c r="H43" s="199"/>
    </row>
    <row r="44" spans="1:8" ht="12.75">
      <c r="A44" s="48"/>
      <c r="B44" s="50" t="s">
        <v>515</v>
      </c>
      <c r="C44" s="50"/>
      <c r="D44" s="50"/>
      <c r="E44" s="102"/>
      <c r="F44" s="102"/>
      <c r="G44" s="20"/>
      <c r="H44" s="247">
        <f>SUM(H41:H43)</f>
        <v>0</v>
      </c>
    </row>
    <row r="45" spans="1:8" ht="12.75">
      <c r="A45" s="48"/>
      <c r="B45" s="50"/>
      <c r="C45" s="50"/>
      <c r="D45" s="50"/>
      <c r="E45" s="50"/>
      <c r="F45" s="50"/>
      <c r="G45" s="20"/>
      <c r="H45" s="14"/>
    </row>
    <row r="46" spans="1:10" ht="12.75">
      <c r="A46" s="48"/>
      <c r="B46" s="50" t="s">
        <v>516</v>
      </c>
      <c r="C46" s="50"/>
      <c r="D46" s="102"/>
      <c r="E46" s="102"/>
      <c r="F46" s="102"/>
      <c r="G46" s="20"/>
      <c r="H46" s="15">
        <f>+H10+H37</f>
        <v>25177597.11</v>
      </c>
      <c r="I46" s="342"/>
      <c r="J46" s="342"/>
    </row>
    <row r="47" spans="1:9" ht="12.75">
      <c r="A47" s="49"/>
      <c r="B47" s="51"/>
      <c r="C47" s="51"/>
      <c r="D47" s="51"/>
      <c r="E47" s="51"/>
      <c r="F47" s="51"/>
      <c r="G47" s="21"/>
      <c r="H47" s="21"/>
      <c r="I47" s="342"/>
    </row>
    <row r="48" spans="1:8" ht="12.75">
      <c r="A48" s="313" t="s">
        <v>517</v>
      </c>
      <c r="B48" s="52"/>
      <c r="C48" s="52"/>
      <c r="D48" s="52"/>
      <c r="E48" s="52"/>
      <c r="F48" s="52"/>
      <c r="G48" s="52"/>
      <c r="H48" s="53"/>
    </row>
    <row r="49" spans="1:8" ht="12.75">
      <c r="A49" s="94"/>
      <c r="B49" s="102"/>
      <c r="C49" s="102"/>
      <c r="D49" s="102"/>
      <c r="E49" s="102"/>
      <c r="F49" s="102"/>
      <c r="G49" s="102"/>
      <c r="H49" s="20"/>
    </row>
    <row r="50" spans="1:8" ht="12.75">
      <c r="A50" s="94"/>
      <c r="B50" s="102"/>
      <c r="C50" s="102"/>
      <c r="D50" s="102"/>
      <c r="E50" s="102"/>
      <c r="F50" s="102"/>
      <c r="G50" s="102"/>
      <c r="H50" s="20"/>
    </row>
    <row r="51" spans="1:8" ht="12.75">
      <c r="A51" s="314"/>
      <c r="B51" s="215"/>
      <c r="C51" s="215"/>
      <c r="D51" s="215"/>
      <c r="E51" s="215"/>
      <c r="F51" s="215"/>
      <c r="G51" s="215"/>
      <c r="H51" s="127"/>
    </row>
    <row r="52" spans="1:8" ht="15.75">
      <c r="A52" s="2" t="s">
        <v>518</v>
      </c>
      <c r="B52" s="36"/>
      <c r="C52" s="36"/>
      <c r="D52" s="36"/>
      <c r="E52" s="36"/>
      <c r="F52" s="36"/>
      <c r="G52" s="36"/>
      <c r="H52" s="36"/>
    </row>
  </sheetData>
  <printOptions horizontalCentered="1"/>
  <pageMargins left="0.75" right="0.75" top="0.5" bottom="0.5" header="0.5" footer="0.5"/>
  <pageSetup fitToHeight="1" fitToWidth="1" horizontalDpi="600" verticalDpi="600" orientation="portrait" scale="97" r:id="rId1"/>
</worksheet>
</file>

<file path=xl/worksheets/sheet28.xml><?xml version="1.0" encoding="utf-8"?>
<worksheet xmlns="http://schemas.openxmlformats.org/spreadsheetml/2006/main" xmlns:r="http://schemas.openxmlformats.org/officeDocument/2006/relationships">
  <sheetPr transitionEvaluation="1">
    <pageSetUpPr fitToPage="1"/>
  </sheetPr>
  <dimension ref="A1:G51"/>
  <sheetViews>
    <sheetView defaultGridColor="0" zoomScale="87" zoomScaleNormal="87" zoomScaleSheetLayoutView="75" colorId="22" workbookViewId="0" topLeftCell="D1">
      <selection activeCell="H3" sqref="H3:BG23"/>
    </sheetView>
  </sheetViews>
  <sheetFormatPr defaultColWidth="9.77734375" defaultRowHeight="15"/>
  <cols>
    <col min="1" max="2" width="9.77734375" style="82" customWidth="1"/>
    <col min="3" max="3" width="7.6640625" style="82" bestFit="1" customWidth="1"/>
    <col min="4" max="4" width="8.3359375" style="82" bestFit="1" customWidth="1"/>
    <col min="5" max="5" width="8.6640625" style="82" bestFit="1" customWidth="1"/>
    <col min="6" max="6" width="10.3359375" style="82" bestFit="1" customWidth="1"/>
    <col min="7" max="7" width="13.4453125" style="82" bestFit="1" customWidth="1"/>
    <col min="8" max="16384" width="9.77734375" style="82" customWidth="1"/>
  </cols>
  <sheetData>
    <row r="1" spans="1:7" ht="12.75">
      <c r="A1" s="46" t="s">
        <v>519</v>
      </c>
      <c r="B1" s="36"/>
      <c r="C1" s="36"/>
      <c r="D1" s="36"/>
      <c r="E1" s="36"/>
      <c r="F1" s="36"/>
      <c r="G1" s="36"/>
    </row>
    <row r="2" spans="1:7" ht="12.75">
      <c r="A2" s="46"/>
      <c r="B2" s="36"/>
      <c r="C2" s="36"/>
      <c r="D2" s="36"/>
      <c r="E2" s="36"/>
      <c r="F2" s="36"/>
      <c r="G2" s="36"/>
    </row>
    <row r="3" spans="1:7" ht="12.75">
      <c r="A3" s="31"/>
      <c r="B3" s="32"/>
      <c r="C3" s="22" t="s">
        <v>520</v>
      </c>
      <c r="D3" s="22"/>
      <c r="E3" s="120" t="s">
        <v>440</v>
      </c>
      <c r="F3" s="121"/>
      <c r="G3" s="22"/>
    </row>
    <row r="4" spans="1:7" ht="12.75">
      <c r="A4" s="33"/>
      <c r="B4" s="34"/>
      <c r="C4" s="23" t="s">
        <v>521</v>
      </c>
      <c r="D4" s="23" t="s">
        <v>521</v>
      </c>
      <c r="E4" s="23"/>
      <c r="F4" s="23"/>
      <c r="G4" s="23" t="s">
        <v>441</v>
      </c>
    </row>
    <row r="5" spans="1:7" ht="12.75">
      <c r="A5" s="33"/>
      <c r="B5" s="34"/>
      <c r="C5" s="23" t="s">
        <v>1717</v>
      </c>
      <c r="D5" s="23" t="s">
        <v>1717</v>
      </c>
      <c r="E5" s="23"/>
      <c r="F5" s="23" t="s">
        <v>396</v>
      </c>
      <c r="G5" s="23" t="s">
        <v>522</v>
      </c>
    </row>
    <row r="6" spans="1:7" ht="12.75">
      <c r="A6" s="33"/>
      <c r="B6" s="34"/>
      <c r="C6" s="23" t="s">
        <v>523</v>
      </c>
      <c r="D6" s="23" t="s">
        <v>524</v>
      </c>
      <c r="E6" s="23" t="s">
        <v>446</v>
      </c>
      <c r="F6" s="23" t="s">
        <v>525</v>
      </c>
      <c r="G6" s="23" t="s">
        <v>526</v>
      </c>
    </row>
    <row r="7" spans="1:7" ht="12.75">
      <c r="A7" s="38" t="s">
        <v>895</v>
      </c>
      <c r="B7" s="39"/>
      <c r="C7" s="24" t="s">
        <v>421</v>
      </c>
      <c r="D7" s="24" t="s">
        <v>448</v>
      </c>
      <c r="E7" s="24" t="s">
        <v>449</v>
      </c>
      <c r="F7" s="24" t="s">
        <v>527</v>
      </c>
      <c r="G7" s="24" t="s">
        <v>528</v>
      </c>
    </row>
    <row r="8" spans="1:7" ht="12.75">
      <c r="A8" s="113" t="s">
        <v>529</v>
      </c>
      <c r="B8" s="34"/>
      <c r="C8" s="23"/>
      <c r="D8" s="23"/>
      <c r="E8" s="23"/>
      <c r="F8" s="23"/>
      <c r="G8" s="23"/>
    </row>
    <row r="9" spans="1:7" ht="12.75">
      <c r="A9" s="248"/>
      <c r="B9" s="228"/>
      <c r="C9" s="341"/>
      <c r="D9" s="341"/>
      <c r="E9" s="199"/>
      <c r="F9" s="199"/>
      <c r="G9" s="15">
        <f>+'Page 9'!I37</f>
        <v>14648828</v>
      </c>
    </row>
    <row r="10" spans="1:7" ht="12.75">
      <c r="A10" s="248"/>
      <c r="B10" s="228"/>
      <c r="C10" s="199"/>
      <c r="D10" s="199"/>
      <c r="E10" s="199"/>
      <c r="F10" s="245"/>
      <c r="G10" s="27"/>
    </row>
    <row r="11" spans="1:7" ht="12.75">
      <c r="A11" s="248"/>
      <c r="B11" s="228"/>
      <c r="C11" s="199"/>
      <c r="D11" s="199"/>
      <c r="E11" s="199"/>
      <c r="F11" s="245"/>
      <c r="G11" s="27"/>
    </row>
    <row r="12" spans="1:7" ht="12.75">
      <c r="A12" s="248"/>
      <c r="B12" s="228"/>
      <c r="C12" s="199"/>
      <c r="D12" s="199"/>
      <c r="E12" s="199"/>
      <c r="F12" s="245"/>
      <c r="G12" s="27"/>
    </row>
    <row r="13" spans="1:7" ht="12.75">
      <c r="A13" s="248"/>
      <c r="B13" s="228"/>
      <c r="C13" s="199"/>
      <c r="D13" s="199"/>
      <c r="E13" s="199"/>
      <c r="F13" s="245"/>
      <c r="G13" s="27"/>
    </row>
    <row r="14" spans="1:7" ht="12.75">
      <c r="A14" s="94"/>
      <c r="B14" s="50"/>
      <c r="C14" s="14"/>
      <c r="D14" s="14"/>
      <c r="E14" s="14"/>
      <c r="F14" s="14"/>
      <c r="G14" s="14"/>
    </row>
    <row r="15" spans="1:7" ht="12.75">
      <c r="A15" s="94" t="s">
        <v>530</v>
      </c>
      <c r="B15" s="102"/>
      <c r="C15" s="14"/>
      <c r="D15" s="14"/>
      <c r="E15" s="14"/>
      <c r="F15" s="15"/>
      <c r="G15" s="15">
        <f>SUM(G9:G14)</f>
        <v>14648828</v>
      </c>
    </row>
    <row r="16" spans="1:7" ht="12.75">
      <c r="A16" s="95"/>
      <c r="B16" s="51"/>
      <c r="C16" s="15"/>
      <c r="D16" s="15"/>
      <c r="E16" s="15"/>
      <c r="F16" s="15"/>
      <c r="G16" s="15"/>
    </row>
    <row r="17" spans="1:7" ht="12.75">
      <c r="A17" s="94" t="s">
        <v>531</v>
      </c>
      <c r="B17" s="50"/>
      <c r="C17" s="14"/>
      <c r="D17" s="14"/>
      <c r="E17" s="14"/>
      <c r="F17" s="14"/>
      <c r="G17" s="14"/>
    </row>
    <row r="18" spans="1:7" ht="12.75">
      <c r="A18" s="94" t="s">
        <v>532</v>
      </c>
      <c r="B18" s="50"/>
      <c r="C18" s="14"/>
      <c r="D18" s="14"/>
      <c r="E18" s="14"/>
      <c r="F18" s="14"/>
      <c r="G18" s="14"/>
    </row>
    <row r="19" spans="1:7" ht="12.75">
      <c r="A19" s="248" t="s">
        <v>1812</v>
      </c>
      <c r="B19" s="228"/>
      <c r="C19" s="199"/>
      <c r="D19" s="199"/>
      <c r="E19" s="199"/>
      <c r="F19" s="199"/>
      <c r="G19" s="247">
        <f>+'Page 9'!I39</f>
        <v>0</v>
      </c>
    </row>
    <row r="20" spans="1:7" ht="12.75">
      <c r="A20" s="248"/>
      <c r="B20" s="228"/>
      <c r="C20" s="199"/>
      <c r="D20" s="199"/>
      <c r="E20" s="199"/>
      <c r="F20" s="199"/>
      <c r="G20" s="15"/>
    </row>
    <row r="21" spans="1:7" ht="12.75">
      <c r="A21" s="248"/>
      <c r="B21" s="228"/>
      <c r="C21" s="199"/>
      <c r="D21" s="199"/>
      <c r="E21" s="199"/>
      <c r="F21" s="199"/>
      <c r="G21" s="15"/>
    </row>
    <row r="22" spans="1:7" ht="12.75">
      <c r="A22" s="248"/>
      <c r="B22" s="228"/>
      <c r="C22" s="199"/>
      <c r="D22" s="199"/>
      <c r="E22" s="199"/>
      <c r="F22" s="199"/>
      <c r="G22" s="15"/>
    </row>
    <row r="23" spans="1:7" ht="12.75">
      <c r="A23" s="248"/>
      <c r="B23" s="228"/>
      <c r="C23" s="199"/>
      <c r="D23" s="199"/>
      <c r="E23" s="199"/>
      <c r="F23" s="199"/>
      <c r="G23" s="15"/>
    </row>
    <row r="24" spans="1:7" ht="12.75">
      <c r="A24" s="94" t="s">
        <v>533</v>
      </c>
      <c r="B24" s="52"/>
      <c r="C24" s="14"/>
      <c r="D24" s="14"/>
      <c r="E24" s="14"/>
      <c r="F24" s="15"/>
      <c r="G24" s="247">
        <f>SUM(G19:G23)</f>
        <v>0</v>
      </c>
    </row>
    <row r="25" spans="1:7" ht="12.75">
      <c r="A25" s="95"/>
      <c r="B25" s="51"/>
      <c r="C25" s="15"/>
      <c r="D25" s="15"/>
      <c r="E25" s="15"/>
      <c r="F25" s="15"/>
      <c r="G25" s="15"/>
    </row>
    <row r="26" spans="1:7" ht="12.75">
      <c r="A26" s="50"/>
      <c r="B26" s="50"/>
      <c r="C26" s="16"/>
      <c r="D26" s="16"/>
      <c r="E26" s="16"/>
      <c r="F26" s="16"/>
      <c r="G26" s="16"/>
    </row>
    <row r="28" spans="1:7" ht="12.75">
      <c r="A28" s="46" t="s">
        <v>534</v>
      </c>
      <c r="B28" s="36"/>
      <c r="C28" s="36"/>
      <c r="D28" s="36"/>
      <c r="E28" s="36"/>
      <c r="F28" s="36"/>
      <c r="G28" s="36"/>
    </row>
    <row r="31" spans="1:7" ht="12.75">
      <c r="A31" s="93"/>
      <c r="B31" s="52"/>
      <c r="C31" s="52"/>
      <c r="D31" s="52"/>
      <c r="E31" s="52"/>
      <c r="F31" s="53"/>
      <c r="G31" s="53"/>
    </row>
    <row r="32" spans="1:7" ht="12.75">
      <c r="A32" s="35" t="s">
        <v>535</v>
      </c>
      <c r="B32" s="36"/>
      <c r="C32" s="36"/>
      <c r="D32" s="36"/>
      <c r="E32" s="36"/>
      <c r="F32" s="37"/>
      <c r="G32" s="23" t="s">
        <v>396</v>
      </c>
    </row>
    <row r="33" spans="1:7" ht="12.75">
      <c r="A33" s="95"/>
      <c r="B33" s="51"/>
      <c r="C33" s="51"/>
      <c r="D33" s="51"/>
      <c r="E33" s="51"/>
      <c r="F33" s="21"/>
      <c r="G33" s="21"/>
    </row>
    <row r="34" spans="1:7" ht="12.75">
      <c r="A34" s="94"/>
      <c r="B34" s="50"/>
      <c r="C34" s="50"/>
      <c r="D34" s="50"/>
      <c r="E34" s="50"/>
      <c r="F34" s="20"/>
      <c r="G34" s="20"/>
    </row>
    <row r="35" spans="1:7" ht="12.75">
      <c r="A35" s="248" t="s">
        <v>1567</v>
      </c>
      <c r="B35" s="228"/>
      <c r="C35" s="228"/>
      <c r="D35" s="228"/>
      <c r="E35" s="228"/>
      <c r="F35" s="216"/>
      <c r="G35" s="15">
        <f>+'Page 9'!I38</f>
        <v>102361.19</v>
      </c>
    </row>
    <row r="36" spans="1:7" ht="12.75">
      <c r="A36" s="248"/>
      <c r="B36" s="228"/>
      <c r="C36" s="228"/>
      <c r="D36" s="228"/>
      <c r="E36" s="228"/>
      <c r="F36" s="216"/>
      <c r="G36" s="15"/>
    </row>
    <row r="37" spans="1:7" ht="12.75">
      <c r="A37" s="248"/>
      <c r="B37" s="228"/>
      <c r="C37" s="228"/>
      <c r="D37" s="228"/>
      <c r="E37" s="228"/>
      <c r="F37" s="216"/>
      <c r="G37" s="15"/>
    </row>
    <row r="38" spans="1:7" ht="12.75">
      <c r="A38" s="248"/>
      <c r="B38" s="228"/>
      <c r="C38" s="228"/>
      <c r="D38" s="228"/>
      <c r="E38" s="228"/>
      <c r="F38" s="216"/>
      <c r="G38" s="15"/>
    </row>
    <row r="39" spans="1:7" ht="12.75">
      <c r="A39" s="248"/>
      <c r="B39" s="228"/>
      <c r="C39" s="228"/>
      <c r="D39" s="228"/>
      <c r="E39" s="228"/>
      <c r="F39" s="216"/>
      <c r="G39" s="15"/>
    </row>
    <row r="40" spans="1:7" ht="13.5" customHeight="1">
      <c r="A40" s="248"/>
      <c r="B40" s="228"/>
      <c r="C40" s="228"/>
      <c r="D40" s="228"/>
      <c r="E40" s="228"/>
      <c r="F40" s="216"/>
      <c r="G40" s="15"/>
    </row>
    <row r="41" spans="1:7" ht="13.5" customHeight="1">
      <c r="A41" s="248"/>
      <c r="B41" s="228"/>
      <c r="C41" s="228"/>
      <c r="D41" s="228"/>
      <c r="E41" s="228"/>
      <c r="F41" s="216"/>
      <c r="G41" s="15"/>
    </row>
    <row r="42" spans="1:7" ht="13.5" customHeight="1">
      <c r="A42" s="248"/>
      <c r="B42" s="228"/>
      <c r="C42" s="228"/>
      <c r="D42" s="228"/>
      <c r="E42" s="228"/>
      <c r="F42" s="216"/>
      <c r="G42" s="15"/>
    </row>
    <row r="43" spans="1:7" ht="12.75">
      <c r="A43" s="248"/>
      <c r="B43" s="228"/>
      <c r="C43" s="228"/>
      <c r="D43" s="228"/>
      <c r="E43" s="228"/>
      <c r="F43" s="216"/>
      <c r="G43" s="15"/>
    </row>
    <row r="44" spans="1:7" ht="12.75">
      <c r="A44" s="248"/>
      <c r="B44" s="228"/>
      <c r="C44" s="228"/>
      <c r="D44" s="228"/>
      <c r="E44" s="228"/>
      <c r="F44" s="216"/>
      <c r="G44" s="15"/>
    </row>
    <row r="45" spans="1:7" ht="12.75">
      <c r="A45" s="248"/>
      <c r="B45" s="228"/>
      <c r="C45" s="228"/>
      <c r="D45" s="228"/>
      <c r="E45" s="228"/>
      <c r="F45" s="216"/>
      <c r="G45" s="15"/>
    </row>
    <row r="46" spans="1:7" ht="12.75">
      <c r="A46" s="248"/>
      <c r="B46" s="228"/>
      <c r="C46" s="228"/>
      <c r="D46" s="228"/>
      <c r="E46" s="228"/>
      <c r="F46" s="216"/>
      <c r="G46" s="15"/>
    </row>
    <row r="47" spans="1:7" ht="12.75">
      <c r="A47" s="248"/>
      <c r="B47" s="228"/>
      <c r="C47" s="228"/>
      <c r="D47" s="228"/>
      <c r="E47" s="228"/>
      <c r="F47" s="216"/>
      <c r="G47" s="15"/>
    </row>
    <row r="48" spans="1:7" ht="12.75">
      <c r="A48" s="94" t="s">
        <v>1308</v>
      </c>
      <c r="B48" s="52"/>
      <c r="C48" s="52"/>
      <c r="D48" s="52"/>
      <c r="E48" s="52"/>
      <c r="F48" s="53"/>
      <c r="G48" s="15">
        <f>SUM(G35:G47)</f>
        <v>102361.19</v>
      </c>
    </row>
    <row r="49" spans="1:7" ht="12.75">
      <c r="A49" s="95"/>
      <c r="B49" s="51"/>
      <c r="C49" s="51"/>
      <c r="D49" s="51"/>
      <c r="E49" s="51"/>
      <c r="F49" s="21"/>
      <c r="G49" s="21"/>
    </row>
    <row r="51" spans="1:7" ht="15.75">
      <c r="A51" s="2" t="s">
        <v>536</v>
      </c>
      <c r="B51" s="36"/>
      <c r="C51" s="36"/>
      <c r="D51" s="36"/>
      <c r="E51" s="36"/>
      <c r="F51" s="36"/>
      <c r="G51" s="36"/>
    </row>
  </sheetData>
  <printOptions horizontalCentered="1"/>
  <pageMargins left="0.75" right="0.75" top="0.5" bottom="0.5" header="0.5" footer="0.5"/>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transitionEvaluation="1">
    <pageSetUpPr fitToPage="1"/>
  </sheetPr>
  <dimension ref="A1:I55"/>
  <sheetViews>
    <sheetView defaultGridColor="0" colorId="22" workbookViewId="0" topLeftCell="I1">
      <pane xSplit="11535" topLeftCell="I9" activePane="topLeft" state="split"/>
      <selection pane="topLeft" activeCell="I1" sqref="I1:P16384"/>
      <selection pane="topRight" activeCell="I26" sqref="I26"/>
    </sheetView>
  </sheetViews>
  <sheetFormatPr defaultColWidth="9.77734375" defaultRowHeight="15"/>
  <cols>
    <col min="1" max="1" width="6.21484375" style="82" customWidth="1"/>
    <col min="2" max="16384" width="9.77734375" style="82" customWidth="1"/>
  </cols>
  <sheetData>
    <row r="1" spans="1:8" ht="12.75">
      <c r="A1" s="46" t="s">
        <v>537</v>
      </c>
      <c r="B1" s="36"/>
      <c r="C1" s="36"/>
      <c r="D1" s="36"/>
      <c r="E1" s="36"/>
      <c r="F1" s="36"/>
      <c r="G1" s="36"/>
      <c r="H1" s="36"/>
    </row>
    <row r="3" spans="1:8" ht="12.75">
      <c r="A3" s="47" t="s">
        <v>887</v>
      </c>
      <c r="B3" s="52"/>
      <c r="C3" s="52"/>
      <c r="D3" s="52"/>
      <c r="E3" s="52"/>
      <c r="F3" s="52"/>
      <c r="G3" s="52"/>
      <c r="H3" s="131"/>
    </row>
    <row r="4" spans="1:8" ht="12.75">
      <c r="A4" s="48" t="s">
        <v>891</v>
      </c>
      <c r="B4" s="36" t="s">
        <v>241</v>
      </c>
      <c r="C4" s="36"/>
      <c r="D4" s="36"/>
      <c r="E4" s="36"/>
      <c r="F4" s="36"/>
      <c r="G4" s="36"/>
      <c r="H4" s="48" t="s">
        <v>233</v>
      </c>
    </row>
    <row r="5" spans="1:8" ht="12.75">
      <c r="A5" s="49" t="s">
        <v>496</v>
      </c>
      <c r="B5" s="39" t="s">
        <v>421</v>
      </c>
      <c r="C5" s="39"/>
      <c r="D5" s="39"/>
      <c r="E5" s="39"/>
      <c r="F5" s="39"/>
      <c r="G5" s="39"/>
      <c r="H5" s="49" t="s">
        <v>448</v>
      </c>
    </row>
    <row r="6" spans="1:8" ht="12.75">
      <c r="A6" s="48"/>
      <c r="B6" s="105" t="s">
        <v>242</v>
      </c>
      <c r="C6" s="50"/>
      <c r="D6" s="102"/>
      <c r="E6" s="102"/>
      <c r="F6" s="102"/>
      <c r="G6" s="102"/>
      <c r="H6" s="231">
        <v>260585</v>
      </c>
    </row>
    <row r="7" spans="1:8" ht="12.75">
      <c r="A7" s="48"/>
      <c r="B7" s="50"/>
      <c r="C7" s="50"/>
      <c r="D7" s="50"/>
      <c r="E7" s="50"/>
      <c r="F7" s="50"/>
      <c r="G7" s="50"/>
      <c r="H7" s="241"/>
    </row>
    <row r="8" spans="1:8" ht="12.75">
      <c r="A8" s="48"/>
      <c r="B8" s="105" t="s">
        <v>538</v>
      </c>
      <c r="C8" s="50"/>
      <c r="D8" s="50"/>
      <c r="E8" s="50"/>
      <c r="F8" s="50"/>
      <c r="G8" s="50"/>
      <c r="H8" s="241"/>
    </row>
    <row r="9" spans="1:8" ht="12.75">
      <c r="A9" s="150">
        <v>408.1</v>
      </c>
      <c r="B9" s="50" t="s">
        <v>539</v>
      </c>
      <c r="C9" s="102"/>
      <c r="D9" s="102"/>
      <c r="E9" s="102"/>
      <c r="F9" s="102"/>
      <c r="G9" s="102"/>
      <c r="H9" s="231">
        <v>79512</v>
      </c>
    </row>
    <row r="10" spans="1:8" ht="12.75">
      <c r="A10" s="150">
        <v>408.11</v>
      </c>
      <c r="B10" s="50" t="s">
        <v>540</v>
      </c>
      <c r="C10" s="102"/>
      <c r="D10" s="102"/>
      <c r="E10" s="102"/>
      <c r="F10" s="102"/>
      <c r="G10" s="102"/>
      <c r="H10" s="231">
        <v>1540140</v>
      </c>
    </row>
    <row r="11" spans="1:8" ht="12.75">
      <c r="A11" s="150">
        <v>408.12</v>
      </c>
      <c r="B11" s="50" t="s">
        <v>542</v>
      </c>
      <c r="C11" s="102"/>
      <c r="D11" s="102"/>
      <c r="E11" s="102"/>
      <c r="F11" s="102"/>
      <c r="G11" s="102"/>
      <c r="H11" s="231">
        <v>465571</v>
      </c>
    </row>
    <row r="12" spans="1:8" ht="12.75">
      <c r="A12" s="150">
        <v>408.13</v>
      </c>
      <c r="B12" s="50" t="s">
        <v>543</v>
      </c>
      <c r="C12" s="102"/>
      <c r="D12" s="102"/>
      <c r="E12" s="102"/>
      <c r="F12" s="102"/>
      <c r="G12" s="102"/>
      <c r="H12" s="231">
        <v>3900</v>
      </c>
    </row>
    <row r="13" spans="1:8" ht="12.75">
      <c r="A13" s="150">
        <v>408.2</v>
      </c>
      <c r="B13" s="50" t="s">
        <v>544</v>
      </c>
      <c r="C13" s="102"/>
      <c r="D13" s="102"/>
      <c r="E13" s="102"/>
      <c r="F13" s="102"/>
      <c r="G13" s="102"/>
      <c r="H13" s="231"/>
    </row>
    <row r="14" spans="1:8" ht="12.75">
      <c r="A14" s="150">
        <v>409.1</v>
      </c>
      <c r="B14" s="50" t="s">
        <v>572</v>
      </c>
      <c r="C14" s="102"/>
      <c r="D14" s="102"/>
      <c r="E14" s="102"/>
      <c r="F14" s="102"/>
      <c r="G14" s="102"/>
      <c r="H14" s="231">
        <v>3335682</v>
      </c>
    </row>
    <row r="15" spans="1:8" ht="12.75">
      <c r="A15" s="150">
        <v>409.11</v>
      </c>
      <c r="B15" s="50" t="s">
        <v>573</v>
      </c>
      <c r="C15" s="102"/>
      <c r="D15" s="102"/>
      <c r="E15" s="102"/>
      <c r="F15" s="102"/>
      <c r="G15" s="102"/>
      <c r="H15" s="231">
        <f>856968</f>
        <v>856968</v>
      </c>
    </row>
    <row r="16" spans="1:8" ht="12.75">
      <c r="A16" s="150">
        <v>409.12</v>
      </c>
      <c r="B16" s="50" t="s">
        <v>574</v>
      </c>
      <c r="C16" s="102"/>
      <c r="D16" s="102"/>
      <c r="E16" s="102"/>
      <c r="F16" s="102"/>
      <c r="G16" s="102"/>
      <c r="H16" s="231"/>
    </row>
    <row r="17" spans="1:8" ht="12.75">
      <c r="A17" s="150">
        <v>409.2</v>
      </c>
      <c r="B17" s="50" t="s">
        <v>575</v>
      </c>
      <c r="C17" s="102"/>
      <c r="D17" s="102"/>
      <c r="E17" s="102"/>
      <c r="F17" s="102"/>
      <c r="G17" s="102"/>
      <c r="H17" s="231"/>
    </row>
    <row r="18" spans="1:8" ht="12.75">
      <c r="A18" s="150">
        <v>409.3</v>
      </c>
      <c r="B18" s="50" t="s">
        <v>576</v>
      </c>
      <c r="C18" s="102"/>
      <c r="D18" s="102"/>
      <c r="E18" s="102"/>
      <c r="F18" s="102"/>
      <c r="G18" s="102"/>
      <c r="H18" s="231"/>
    </row>
    <row r="19" spans="1:8" ht="12.75">
      <c r="A19" s="150">
        <v>410.1</v>
      </c>
      <c r="B19" s="50" t="s">
        <v>611</v>
      </c>
      <c r="C19" s="102"/>
      <c r="D19" s="102"/>
      <c r="E19" s="102"/>
      <c r="F19" s="102"/>
      <c r="G19" s="102"/>
      <c r="H19" s="231">
        <v>593323</v>
      </c>
    </row>
    <row r="20" spans="1:8" ht="12.75">
      <c r="A20" s="150">
        <v>410.11</v>
      </c>
      <c r="B20" s="50" t="s">
        <v>612</v>
      </c>
      <c r="C20" s="102"/>
      <c r="D20" s="102"/>
      <c r="E20" s="102"/>
      <c r="F20" s="102"/>
      <c r="G20" s="102"/>
      <c r="H20" s="231">
        <v>171838</v>
      </c>
    </row>
    <row r="21" spans="1:8" ht="12.75">
      <c r="A21" s="150">
        <v>410.12</v>
      </c>
      <c r="B21" s="50" t="s">
        <v>613</v>
      </c>
      <c r="C21" s="102"/>
      <c r="D21" s="102"/>
      <c r="E21" s="102"/>
      <c r="F21" s="102"/>
      <c r="G21" s="102"/>
      <c r="H21" s="231"/>
    </row>
    <row r="22" spans="1:8" ht="12.75">
      <c r="A22" s="150">
        <v>410.2</v>
      </c>
      <c r="B22" s="50" t="s">
        <v>614</v>
      </c>
      <c r="C22" s="102"/>
      <c r="D22" s="102"/>
      <c r="E22" s="102"/>
      <c r="F22" s="102"/>
      <c r="G22" s="102"/>
      <c r="H22" s="231"/>
    </row>
    <row r="23" spans="1:8" ht="12.75">
      <c r="A23" s="150">
        <v>411.1</v>
      </c>
      <c r="B23" s="50" t="s">
        <v>615</v>
      </c>
      <c r="C23" s="102"/>
      <c r="D23" s="102"/>
      <c r="E23" s="102"/>
      <c r="F23" s="102"/>
      <c r="G23" s="102"/>
      <c r="H23" s="231"/>
    </row>
    <row r="24" spans="1:8" ht="12.75">
      <c r="A24" s="150">
        <v>411.2</v>
      </c>
      <c r="B24" s="50" t="s">
        <v>616</v>
      </c>
      <c r="C24" s="102"/>
      <c r="D24" s="102"/>
      <c r="E24" s="102"/>
      <c r="F24" s="102"/>
      <c r="G24" s="102"/>
      <c r="H24" s="231"/>
    </row>
    <row r="25" spans="1:8" ht="12.75">
      <c r="A25" s="150">
        <v>412.1</v>
      </c>
      <c r="B25" s="50" t="s">
        <v>617</v>
      </c>
      <c r="C25" s="102"/>
      <c r="D25" s="102"/>
      <c r="E25" s="102"/>
      <c r="F25" s="102"/>
      <c r="G25" s="102"/>
      <c r="H25" s="231"/>
    </row>
    <row r="26" spans="1:8" ht="12.75">
      <c r="A26" s="150">
        <v>412.11</v>
      </c>
      <c r="B26" s="50" t="s">
        <v>618</v>
      </c>
      <c r="C26" s="102"/>
      <c r="D26" s="102"/>
      <c r="E26" s="102"/>
      <c r="F26" s="102"/>
      <c r="G26" s="102"/>
      <c r="H26" s="231">
        <v>-85337</v>
      </c>
    </row>
    <row r="27" spans="1:8" ht="12.75">
      <c r="A27" s="150">
        <v>412.2</v>
      </c>
      <c r="B27" s="50" t="s">
        <v>619</v>
      </c>
      <c r="C27" s="102"/>
      <c r="D27" s="102"/>
      <c r="E27" s="102"/>
      <c r="F27" s="102"/>
      <c r="G27" s="102"/>
      <c r="H27" s="231"/>
    </row>
    <row r="28" spans="1:8" ht="12.75">
      <c r="A28" s="150">
        <v>412.21</v>
      </c>
      <c r="B28" s="50" t="s">
        <v>620</v>
      </c>
      <c r="C28" s="102"/>
      <c r="D28" s="102"/>
      <c r="E28" s="102"/>
      <c r="F28" s="102"/>
      <c r="G28" s="102"/>
      <c r="H28" s="231"/>
    </row>
    <row r="29" spans="1:8" ht="12.75">
      <c r="A29" s="150"/>
      <c r="B29" s="50" t="s">
        <v>621</v>
      </c>
      <c r="C29" s="102"/>
      <c r="D29" s="102"/>
      <c r="E29" s="102"/>
      <c r="F29" s="102"/>
      <c r="G29" s="102"/>
      <c r="H29" s="128">
        <f>SUM(H9:H28)</f>
        <v>6961597</v>
      </c>
    </row>
    <row r="30" spans="1:8" ht="12.75">
      <c r="A30" s="150"/>
      <c r="B30" s="50"/>
      <c r="C30" s="102"/>
      <c r="D30" s="102"/>
      <c r="E30" s="102"/>
      <c r="F30" s="102"/>
      <c r="G30" s="102"/>
      <c r="H30" s="129"/>
    </row>
    <row r="31" spans="1:8" ht="12.75">
      <c r="A31" s="150"/>
      <c r="B31" s="105" t="s">
        <v>622</v>
      </c>
      <c r="C31" s="102"/>
      <c r="D31" s="102"/>
      <c r="E31" s="102"/>
      <c r="F31" s="102"/>
      <c r="G31" s="102"/>
      <c r="H31" s="129"/>
    </row>
    <row r="32" spans="1:8" ht="12.75">
      <c r="A32" s="150">
        <v>408.1</v>
      </c>
      <c r="B32" s="50" t="s">
        <v>539</v>
      </c>
      <c r="C32" s="102"/>
      <c r="D32" s="102"/>
      <c r="E32" s="102"/>
      <c r="F32" s="102"/>
      <c r="G32" s="102"/>
      <c r="H32" s="231">
        <f>+H9</f>
        <v>79512</v>
      </c>
    </row>
    <row r="33" spans="1:8" ht="12.75">
      <c r="A33" s="150">
        <v>408.11</v>
      </c>
      <c r="B33" s="50" t="s">
        <v>540</v>
      </c>
      <c r="C33" s="102"/>
      <c r="D33" s="102"/>
      <c r="E33" s="102"/>
      <c r="F33" s="102"/>
      <c r="G33" s="102"/>
      <c r="H33" s="231">
        <v>1540140</v>
      </c>
    </row>
    <row r="34" spans="1:8" ht="12.75">
      <c r="A34" s="150">
        <v>408.12</v>
      </c>
      <c r="B34" s="50" t="s">
        <v>542</v>
      </c>
      <c r="C34" s="102"/>
      <c r="D34" s="102"/>
      <c r="E34" s="102"/>
      <c r="F34" s="102"/>
      <c r="G34" s="106"/>
      <c r="H34" s="231">
        <v>500375.52</v>
      </c>
    </row>
    <row r="35" spans="1:8" ht="12.75">
      <c r="A35" s="150">
        <v>408.13</v>
      </c>
      <c r="B35" s="50" t="s">
        <v>543</v>
      </c>
      <c r="C35" s="102"/>
      <c r="D35" s="102"/>
      <c r="E35" s="102"/>
      <c r="F35" s="102"/>
      <c r="G35" s="102"/>
      <c r="H35" s="231">
        <v>3900</v>
      </c>
    </row>
    <row r="36" spans="1:8" ht="12.75">
      <c r="A36" s="150">
        <v>408.2</v>
      </c>
      <c r="B36" s="50" t="s">
        <v>1391</v>
      </c>
      <c r="C36" s="102"/>
      <c r="D36" s="102"/>
      <c r="E36" s="102"/>
      <c r="F36" s="102"/>
      <c r="G36" s="102"/>
      <c r="H36" s="231">
        <v>1350.97</v>
      </c>
    </row>
    <row r="37" spans="1:8" ht="12.75">
      <c r="A37" s="150">
        <v>409.1</v>
      </c>
      <c r="B37" s="50" t="s">
        <v>572</v>
      </c>
      <c r="C37" s="102"/>
      <c r="D37" s="102"/>
      <c r="E37" s="102"/>
      <c r="F37" s="102"/>
      <c r="G37" s="106"/>
      <c r="H37" s="231">
        <v>3470020</v>
      </c>
    </row>
    <row r="38" spans="1:8" ht="12.75">
      <c r="A38" s="150">
        <v>409.11</v>
      </c>
      <c r="B38" s="50" t="s">
        <v>573</v>
      </c>
      <c r="C38" s="102"/>
      <c r="D38" s="102"/>
      <c r="E38" s="102"/>
      <c r="F38" s="102"/>
      <c r="G38" s="106"/>
      <c r="H38" s="231">
        <v>847476</v>
      </c>
    </row>
    <row r="39" spans="1:8" ht="12.75">
      <c r="A39" s="150">
        <v>409.12</v>
      </c>
      <c r="B39" s="50" t="s">
        <v>574</v>
      </c>
      <c r="C39" s="102"/>
      <c r="D39" s="102"/>
      <c r="E39" s="102"/>
      <c r="F39" s="102"/>
      <c r="G39" s="102"/>
      <c r="H39" s="231"/>
    </row>
    <row r="40" spans="1:8" ht="12.75">
      <c r="A40" s="150">
        <v>409.2</v>
      </c>
      <c r="B40" s="50" t="s">
        <v>575</v>
      </c>
      <c r="C40" s="102"/>
      <c r="D40" s="102"/>
      <c r="E40" s="102"/>
      <c r="F40" s="102"/>
      <c r="G40" s="102"/>
      <c r="H40" s="231"/>
    </row>
    <row r="41" spans="1:8" ht="12.75">
      <c r="A41" s="150">
        <v>409.3</v>
      </c>
      <c r="B41" s="50" t="s">
        <v>576</v>
      </c>
      <c r="C41" s="102"/>
      <c r="D41" s="102"/>
      <c r="E41" s="102"/>
      <c r="F41" s="102"/>
      <c r="G41" s="102"/>
      <c r="H41" s="231"/>
    </row>
    <row r="42" spans="1:9" ht="12.75">
      <c r="A42" s="150">
        <v>410.1</v>
      </c>
      <c r="B42" s="50" t="s">
        <v>611</v>
      </c>
      <c r="C42" s="102"/>
      <c r="D42" s="102"/>
      <c r="E42" s="102"/>
      <c r="F42" s="102"/>
      <c r="G42" s="106"/>
      <c r="H42" s="231">
        <v>593323</v>
      </c>
      <c r="I42" s="342"/>
    </row>
    <row r="43" spans="1:9" ht="12.75">
      <c r="A43" s="150">
        <v>410.11</v>
      </c>
      <c r="B43" s="50" t="s">
        <v>612</v>
      </c>
      <c r="C43" s="102"/>
      <c r="D43" s="102"/>
      <c r="E43" s="102"/>
      <c r="F43" s="102"/>
      <c r="G43" s="106"/>
      <c r="H43" s="231">
        <v>171838</v>
      </c>
      <c r="I43" s="342"/>
    </row>
    <row r="44" spans="1:8" ht="12.75">
      <c r="A44" s="150">
        <v>410.12</v>
      </c>
      <c r="B44" s="50" t="s">
        <v>613</v>
      </c>
      <c r="C44" s="102"/>
      <c r="D44" s="102"/>
      <c r="E44" s="102"/>
      <c r="F44" s="102"/>
      <c r="G44" s="102"/>
      <c r="H44" s="231"/>
    </row>
    <row r="45" spans="1:8" ht="12.75">
      <c r="A45" s="150">
        <v>410.2</v>
      </c>
      <c r="B45" s="50" t="s">
        <v>614</v>
      </c>
      <c r="C45" s="102"/>
      <c r="D45" s="102"/>
      <c r="E45" s="102"/>
      <c r="F45" s="102"/>
      <c r="G45" s="102"/>
      <c r="H45" s="231"/>
    </row>
    <row r="46" spans="1:8" ht="12.75">
      <c r="A46" s="150">
        <v>411.1</v>
      </c>
      <c r="B46" s="50" t="s">
        <v>615</v>
      </c>
      <c r="C46" s="102"/>
      <c r="D46" s="102"/>
      <c r="E46" s="102"/>
      <c r="F46" s="102"/>
      <c r="G46" s="102"/>
      <c r="H46" s="231"/>
    </row>
    <row r="47" spans="1:8" ht="12.75">
      <c r="A47" s="150">
        <v>411.2</v>
      </c>
      <c r="B47" s="50" t="s">
        <v>616</v>
      </c>
      <c r="C47" s="102"/>
      <c r="D47" s="102"/>
      <c r="E47" s="102"/>
      <c r="F47" s="102"/>
      <c r="G47" s="102"/>
      <c r="H47" s="231"/>
    </row>
    <row r="48" spans="1:8" ht="12.75">
      <c r="A48" s="150">
        <v>412.1</v>
      </c>
      <c r="B48" s="50" t="s">
        <v>617</v>
      </c>
      <c r="C48" s="102"/>
      <c r="D48" s="102"/>
      <c r="E48" s="102"/>
      <c r="F48" s="102"/>
      <c r="G48" s="102"/>
      <c r="H48" s="231"/>
    </row>
    <row r="49" spans="1:8" ht="12.75">
      <c r="A49" s="150">
        <v>412.11</v>
      </c>
      <c r="B49" s="50" t="s">
        <v>618</v>
      </c>
      <c r="C49" s="102"/>
      <c r="D49" s="102"/>
      <c r="E49" s="102"/>
      <c r="F49" s="102"/>
      <c r="G49" s="102"/>
      <c r="H49" s="231">
        <f>+H26</f>
        <v>-85337</v>
      </c>
    </row>
    <row r="50" spans="1:8" ht="12.75">
      <c r="A50" s="150">
        <v>412.2</v>
      </c>
      <c r="B50" s="50" t="s">
        <v>619</v>
      </c>
      <c r="C50" s="102"/>
      <c r="D50" s="102"/>
      <c r="E50" s="102"/>
      <c r="F50" s="102"/>
      <c r="G50" s="102"/>
      <c r="H50" s="231"/>
    </row>
    <row r="51" spans="1:8" ht="12.75">
      <c r="A51" s="150">
        <v>412.21</v>
      </c>
      <c r="B51" s="50" t="s">
        <v>620</v>
      </c>
      <c r="C51" s="102"/>
      <c r="D51" s="102"/>
      <c r="E51" s="102"/>
      <c r="F51" s="102"/>
      <c r="G51" s="102"/>
      <c r="H51" s="231"/>
    </row>
    <row r="52" spans="1:8" ht="12.75">
      <c r="A52" s="150"/>
      <c r="B52" s="50" t="s">
        <v>623</v>
      </c>
      <c r="C52" s="102"/>
      <c r="D52" s="102"/>
      <c r="E52" s="102"/>
      <c r="F52" s="102"/>
      <c r="G52" s="102"/>
      <c r="H52" s="128">
        <f>SUM(H32:H51)</f>
        <v>7122598.49</v>
      </c>
    </row>
    <row r="53" spans="1:9" ht="12.75">
      <c r="A53" s="151"/>
      <c r="B53" s="424" t="s">
        <v>256</v>
      </c>
      <c r="C53" s="51"/>
      <c r="D53" s="51"/>
      <c r="E53" s="51"/>
      <c r="F53" s="51"/>
      <c r="G53" s="51"/>
      <c r="H53" s="128">
        <f>+H6+H29-H52</f>
        <v>99583.50999999978</v>
      </c>
      <c r="I53" s="342"/>
    </row>
    <row r="54" spans="1:9" ht="15.75">
      <c r="A54" s="717" t="s">
        <v>624</v>
      </c>
      <c r="B54" s="717"/>
      <c r="C54" s="717"/>
      <c r="D54" s="717"/>
      <c r="E54" s="717"/>
      <c r="F54" s="717"/>
      <c r="G54" s="717"/>
      <c r="H54" s="717"/>
      <c r="I54" s="342"/>
    </row>
    <row r="55" spans="2:8" ht="12.75">
      <c r="B55" s="36"/>
      <c r="C55" s="36"/>
      <c r="D55" s="36"/>
      <c r="E55" s="36"/>
      <c r="F55" s="36"/>
      <c r="G55" s="36"/>
      <c r="H55" s="26"/>
    </row>
  </sheetData>
  <mergeCells count="1">
    <mergeCell ref="A54:H54"/>
  </mergeCells>
  <printOptions horizontalCentered="1"/>
  <pageMargins left="0.75" right="0.75" top="0.5" bottom="0.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53"/>
  <sheetViews>
    <sheetView defaultGridColor="0" zoomScale="75" zoomScaleNormal="75" colorId="22" workbookViewId="0" topLeftCell="A1">
      <selection activeCell="A1" sqref="A1:I49"/>
    </sheetView>
  </sheetViews>
  <sheetFormatPr defaultColWidth="9.77734375" defaultRowHeight="15"/>
  <cols>
    <col min="1" max="5" width="7.4453125" style="78" customWidth="1"/>
    <col min="6" max="6" width="10.21484375" style="78" customWidth="1"/>
    <col min="7" max="7" width="11.10546875" style="78" bestFit="1" customWidth="1"/>
    <col min="8" max="8" width="8.88671875" style="78" customWidth="1"/>
    <col min="9" max="16384" width="7.4453125" style="78" customWidth="1"/>
  </cols>
  <sheetData>
    <row r="1" ht="14.25">
      <c r="A1" s="85"/>
    </row>
    <row r="2" ht="14.25">
      <c r="A2" s="85"/>
    </row>
    <row r="3" ht="14.25">
      <c r="A3" s="85"/>
    </row>
    <row r="4" ht="14.25">
      <c r="A4" s="85"/>
    </row>
    <row r="5" spans="1:9" ht="15">
      <c r="A5" s="690" t="s">
        <v>1725</v>
      </c>
      <c r="B5" s="690"/>
      <c r="C5" s="690"/>
      <c r="D5" s="690"/>
      <c r="E5" s="690"/>
      <c r="F5" s="690"/>
      <c r="G5" s="690"/>
      <c r="H5" s="690"/>
      <c r="I5" s="690"/>
    </row>
    <row r="6" spans="1:9" ht="15">
      <c r="A6" s="80"/>
      <c r="B6" s="80"/>
      <c r="C6" s="80"/>
      <c r="D6" s="80"/>
      <c r="E6" s="80"/>
      <c r="F6" s="80"/>
      <c r="G6" s="80"/>
      <c r="H6" s="80"/>
      <c r="I6" s="80"/>
    </row>
    <row r="7" spans="1:9" ht="15">
      <c r="A7" s="690" t="s">
        <v>1726</v>
      </c>
      <c r="B7" s="690"/>
      <c r="C7" s="690"/>
      <c r="D7" s="690"/>
      <c r="E7" s="690"/>
      <c r="F7" s="690"/>
      <c r="G7" s="690"/>
      <c r="H7" s="690"/>
      <c r="I7" s="690"/>
    </row>
    <row r="8" spans="1:9" ht="15">
      <c r="A8" s="80"/>
      <c r="B8" s="80"/>
      <c r="C8" s="80"/>
      <c r="D8" s="80"/>
      <c r="E8" s="80"/>
      <c r="F8" s="80"/>
      <c r="G8" s="80"/>
      <c r="H8" s="80"/>
      <c r="I8" s="80"/>
    </row>
    <row r="9" spans="1:9" ht="15">
      <c r="A9" s="693" t="s">
        <v>541</v>
      </c>
      <c r="B9" s="693"/>
      <c r="C9" s="693"/>
      <c r="D9" s="693"/>
      <c r="E9" s="693"/>
      <c r="F9" s="693"/>
      <c r="G9" s="693"/>
      <c r="H9" s="693"/>
      <c r="I9" s="693"/>
    </row>
    <row r="10" ht="14.25">
      <c r="A10" s="85"/>
    </row>
    <row r="11" ht="14.25">
      <c r="A11" s="85"/>
    </row>
    <row r="12" ht="14.25">
      <c r="A12" s="85"/>
    </row>
    <row r="13" ht="14.25">
      <c r="A13" s="85"/>
    </row>
    <row r="14" spans="1:7" ht="14.25">
      <c r="A14" s="79" t="s">
        <v>1727</v>
      </c>
      <c r="B14" s="86" t="s">
        <v>1728</v>
      </c>
      <c r="C14" s="86"/>
      <c r="D14" s="86"/>
      <c r="E14" s="86"/>
      <c r="F14" s="86"/>
      <c r="G14" s="336">
        <v>13000000</v>
      </c>
    </row>
    <row r="15" ht="14.25">
      <c r="A15" s="79"/>
    </row>
    <row r="16" spans="1:7" ht="15">
      <c r="A16" s="79" t="s">
        <v>1729</v>
      </c>
      <c r="B16" s="78" t="s">
        <v>1730</v>
      </c>
      <c r="D16" s="167" t="s">
        <v>1530</v>
      </c>
      <c r="E16" s="335" t="s">
        <v>175</v>
      </c>
      <c r="F16" s="167" t="s">
        <v>1531</v>
      </c>
      <c r="G16" s="334"/>
    </row>
    <row r="17" spans="1:6" ht="14.25">
      <c r="A17" s="79"/>
      <c r="D17" s="167"/>
      <c r="F17" s="167"/>
    </row>
    <row r="18" spans="1:7" ht="15">
      <c r="A18" s="79" t="s">
        <v>1731</v>
      </c>
      <c r="B18" s="78" t="s">
        <v>1732</v>
      </c>
      <c r="D18" s="167" t="s">
        <v>1530</v>
      </c>
      <c r="E18" s="335" t="s">
        <v>175</v>
      </c>
      <c r="F18" s="167" t="s">
        <v>1531</v>
      </c>
      <c r="G18" s="334"/>
    </row>
    <row r="19" ht="14.25">
      <c r="A19" s="79"/>
    </row>
    <row r="20" spans="1:2" ht="14.25">
      <c r="A20" s="79" t="s">
        <v>1733</v>
      </c>
      <c r="B20" s="78" t="s">
        <v>1734</v>
      </c>
    </row>
    <row r="21" spans="1:8" ht="15">
      <c r="A21" s="85"/>
      <c r="H21" s="330"/>
    </row>
    <row r="22" spans="1:8" ht="15">
      <c r="A22" s="85"/>
      <c r="B22" s="167" t="s">
        <v>1530</v>
      </c>
      <c r="C22" s="335" t="s">
        <v>175</v>
      </c>
      <c r="D22" s="167" t="s">
        <v>1531</v>
      </c>
      <c r="E22" s="334"/>
      <c r="F22" s="691" t="s">
        <v>1532</v>
      </c>
      <c r="G22" s="691"/>
      <c r="H22" s="335"/>
    </row>
    <row r="23" ht="14.25">
      <c r="A23" s="85"/>
    </row>
    <row r="24" ht="14.25">
      <c r="A24" s="85"/>
    </row>
    <row r="25" ht="14.25">
      <c r="A25" s="85"/>
    </row>
    <row r="26" spans="1:9" ht="15">
      <c r="A26" s="692" t="s">
        <v>1735</v>
      </c>
      <c r="B26" s="692"/>
      <c r="C26" s="692"/>
      <c r="D26" s="692"/>
      <c r="E26" s="692"/>
      <c r="F26" s="692"/>
      <c r="G26" s="692"/>
      <c r="H26" s="692"/>
      <c r="I26" s="692"/>
    </row>
    <row r="27" spans="1:9" ht="15">
      <c r="A27" s="692" t="s">
        <v>1736</v>
      </c>
      <c r="B27" s="692"/>
      <c r="C27" s="692"/>
      <c r="D27" s="692"/>
      <c r="E27" s="692"/>
      <c r="F27" s="692"/>
      <c r="G27" s="692"/>
      <c r="H27" s="692"/>
      <c r="I27" s="692"/>
    </row>
    <row r="28" ht="14.25">
      <c r="A28" s="85"/>
    </row>
    <row r="29" spans="1:9" ht="14.25">
      <c r="A29" s="691" t="s">
        <v>1737</v>
      </c>
      <c r="B29" s="691"/>
      <c r="C29" s="691"/>
      <c r="D29" s="691"/>
      <c r="E29" s="691"/>
      <c r="F29" s="691"/>
      <c r="G29" s="691"/>
      <c r="H29" s="691"/>
      <c r="I29" s="691"/>
    </row>
    <row r="30" ht="14.25">
      <c r="A30" s="85"/>
    </row>
    <row r="31" spans="1:7" ht="15">
      <c r="A31" s="85"/>
      <c r="C31" s="167" t="s">
        <v>1530</v>
      </c>
      <c r="D31" s="335" t="s">
        <v>175</v>
      </c>
      <c r="F31" s="167" t="s">
        <v>1531</v>
      </c>
      <c r="G31" s="334"/>
    </row>
    <row r="32" ht="14.25">
      <c r="A32" s="85"/>
    </row>
    <row r="33" spans="1:9" ht="14.25">
      <c r="A33" s="691" t="s">
        <v>1738</v>
      </c>
      <c r="B33" s="691"/>
      <c r="C33" s="691"/>
      <c r="D33" s="691"/>
      <c r="E33" s="691"/>
      <c r="F33" s="691"/>
      <c r="G33" s="691"/>
      <c r="H33" s="691"/>
      <c r="I33" s="691"/>
    </row>
    <row r="34" spans="1:9" ht="14.25">
      <c r="A34" s="77"/>
      <c r="B34" s="77"/>
      <c r="C34" s="77"/>
      <c r="D34" s="77"/>
      <c r="E34" s="77"/>
      <c r="F34" s="77"/>
      <c r="G34" s="77"/>
      <c r="H34" s="77"/>
      <c r="I34" s="77"/>
    </row>
    <row r="35" spans="1:9" ht="15" customHeight="1">
      <c r="A35" s="85"/>
      <c r="B35" s="85"/>
      <c r="C35" s="85"/>
      <c r="D35" s="691" t="s">
        <v>1533</v>
      </c>
      <c r="E35" s="691"/>
      <c r="F35" s="315" t="s">
        <v>175</v>
      </c>
      <c r="G35" s="85"/>
      <c r="H35" s="85"/>
      <c r="I35" s="85"/>
    </row>
    <row r="36" spans="1:9" ht="14.25">
      <c r="A36" s="77"/>
      <c r="B36" s="77"/>
      <c r="C36" s="77"/>
      <c r="D36" s="77"/>
      <c r="E36" s="77"/>
      <c r="F36" s="332"/>
      <c r="G36" s="77"/>
      <c r="H36" s="77"/>
      <c r="I36" s="77"/>
    </row>
    <row r="37" spans="1:9" ht="15" customHeight="1">
      <c r="A37" s="79"/>
      <c r="B37" s="79"/>
      <c r="C37" s="79"/>
      <c r="D37" s="691" t="s">
        <v>1534</v>
      </c>
      <c r="E37" s="691"/>
      <c r="F37" s="333"/>
      <c r="G37" s="79"/>
      <c r="H37" s="79"/>
      <c r="I37" s="79"/>
    </row>
    <row r="38" spans="1:9" ht="14.25">
      <c r="A38" s="85"/>
      <c r="B38" s="85"/>
      <c r="C38" s="166"/>
      <c r="D38" s="166"/>
      <c r="E38" s="166"/>
      <c r="F38" s="291"/>
      <c r="G38" s="166"/>
      <c r="H38" s="166"/>
      <c r="I38" s="166"/>
    </row>
    <row r="39" spans="1:9" ht="15" customHeight="1">
      <c r="A39" s="79"/>
      <c r="B39" s="79"/>
      <c r="C39" s="79"/>
      <c r="D39" s="691" t="s">
        <v>1535</v>
      </c>
      <c r="E39" s="691"/>
      <c r="F39" s="333"/>
      <c r="G39" s="79"/>
      <c r="H39" s="79"/>
      <c r="I39" s="79"/>
    </row>
    <row r="40" spans="1:2" ht="14.25">
      <c r="A40" s="85"/>
      <c r="B40" s="85"/>
    </row>
    <row r="41" spans="1:9" ht="15">
      <c r="A41" s="690" t="s">
        <v>1739</v>
      </c>
      <c r="B41" s="690"/>
      <c r="C41" s="690"/>
      <c r="D41" s="690"/>
      <c r="E41" s="690"/>
      <c r="F41" s="690"/>
      <c r="G41" s="690"/>
      <c r="H41" s="690"/>
      <c r="I41" s="690"/>
    </row>
    <row r="42" spans="1:2" ht="14.25">
      <c r="A42" s="85"/>
      <c r="B42" s="85"/>
    </row>
    <row r="43" ht="14.25">
      <c r="A43" s="85"/>
    </row>
    <row r="44" ht="14.25">
      <c r="A44" s="85"/>
    </row>
    <row r="45" ht="14.25">
      <c r="A45" s="85"/>
    </row>
    <row r="46" ht="14.25">
      <c r="A46" s="85"/>
    </row>
    <row r="47" ht="14.25">
      <c r="A47" s="85"/>
    </row>
    <row r="48" ht="14.25">
      <c r="A48" s="85"/>
    </row>
    <row r="49" ht="14.25">
      <c r="A49" s="85"/>
    </row>
    <row r="50" ht="14.25">
      <c r="A50" s="85"/>
    </row>
    <row r="51" ht="14.25">
      <c r="A51" s="85"/>
    </row>
    <row r="52" spans="1:9" ht="14.25">
      <c r="A52" s="77"/>
      <c r="B52" s="77"/>
      <c r="C52" s="77"/>
      <c r="D52" s="77"/>
      <c r="E52" s="77"/>
      <c r="F52" s="77"/>
      <c r="G52" s="77"/>
      <c r="H52" s="77"/>
      <c r="I52" s="77"/>
    </row>
    <row r="53" ht="14.25">
      <c r="A53" s="85"/>
    </row>
  </sheetData>
  <mergeCells count="12">
    <mergeCell ref="A5:I5"/>
    <mergeCell ref="A7:I7"/>
    <mergeCell ref="A9:I9"/>
    <mergeCell ref="A26:I26"/>
    <mergeCell ref="F22:G22"/>
    <mergeCell ref="A41:I41"/>
    <mergeCell ref="D35:E35"/>
    <mergeCell ref="D37:E37"/>
    <mergeCell ref="A27:I27"/>
    <mergeCell ref="A29:I29"/>
    <mergeCell ref="D39:E39"/>
    <mergeCell ref="A33:I33"/>
  </mergeCells>
  <printOptions horizontalCentered="1"/>
  <pageMargins left="0.75" right="0.75" top="0.5" bottom="0.5" header="0.5" footer="0.5"/>
  <pageSetup fitToHeight="1" fitToWidth="1" horizontalDpi="600" verticalDpi="600" orientation="portrait" scale="99" r:id="rId1"/>
</worksheet>
</file>

<file path=xl/worksheets/sheet30.xml><?xml version="1.0" encoding="utf-8"?>
<worksheet xmlns="http://schemas.openxmlformats.org/spreadsheetml/2006/main" xmlns:r="http://schemas.openxmlformats.org/officeDocument/2006/relationships">
  <sheetPr transitionEvaluation="1">
    <pageSetUpPr fitToPage="1"/>
  </sheetPr>
  <dimension ref="A1:G52"/>
  <sheetViews>
    <sheetView defaultGridColor="0" colorId="22" workbookViewId="0" topLeftCell="A1">
      <selection activeCell="A40" sqref="A40"/>
    </sheetView>
  </sheetViews>
  <sheetFormatPr defaultColWidth="9.77734375" defaultRowHeight="15"/>
  <cols>
    <col min="1" max="16384" width="9.77734375" style="82" customWidth="1"/>
  </cols>
  <sheetData>
    <row r="1" spans="1:7" ht="12.75">
      <c r="A1" s="46" t="s">
        <v>625</v>
      </c>
      <c r="B1" s="36"/>
      <c r="C1" s="36"/>
      <c r="D1" s="36"/>
      <c r="E1" s="36"/>
      <c r="F1" s="36"/>
      <c r="G1" s="36"/>
    </row>
    <row r="3" spans="1:7" ht="12.75">
      <c r="A3" s="31"/>
      <c r="B3" s="32"/>
      <c r="C3" s="32"/>
      <c r="D3" s="47"/>
      <c r="E3" s="22" t="s">
        <v>440</v>
      </c>
      <c r="F3" s="22" t="s">
        <v>440</v>
      </c>
      <c r="G3" s="22"/>
    </row>
    <row r="4" spans="1:7" ht="12.75">
      <c r="A4" s="33"/>
      <c r="B4" s="34"/>
      <c r="C4" s="34"/>
      <c r="D4" s="48" t="s">
        <v>258</v>
      </c>
      <c r="E4" s="23" t="s">
        <v>626</v>
      </c>
      <c r="F4" s="23" t="s">
        <v>627</v>
      </c>
      <c r="G4" s="23" t="s">
        <v>258</v>
      </c>
    </row>
    <row r="5" spans="1:7" ht="12.75">
      <c r="A5" s="33"/>
      <c r="B5" s="34"/>
      <c r="C5" s="34"/>
      <c r="D5" s="48" t="s">
        <v>261</v>
      </c>
      <c r="E5" s="23" t="s">
        <v>628</v>
      </c>
      <c r="F5" s="23" t="s">
        <v>628</v>
      </c>
      <c r="G5" s="23" t="s">
        <v>629</v>
      </c>
    </row>
    <row r="6" spans="1:7" ht="12.75">
      <c r="A6" s="35" t="s">
        <v>630</v>
      </c>
      <c r="B6" s="36"/>
      <c r="C6" s="36"/>
      <c r="D6" s="48" t="s">
        <v>267</v>
      </c>
      <c r="E6" s="23" t="s">
        <v>894</v>
      </c>
      <c r="F6" s="23" t="s">
        <v>894</v>
      </c>
      <c r="G6" s="23" t="s">
        <v>894</v>
      </c>
    </row>
    <row r="7" spans="1:7" ht="12.75">
      <c r="A7" s="38" t="s">
        <v>895</v>
      </c>
      <c r="B7" s="39"/>
      <c r="C7" s="39"/>
      <c r="D7" s="49" t="s">
        <v>421</v>
      </c>
      <c r="E7" s="24" t="s">
        <v>448</v>
      </c>
      <c r="F7" s="24" t="s">
        <v>449</v>
      </c>
      <c r="G7" s="24" t="s">
        <v>527</v>
      </c>
    </row>
    <row r="8" spans="1:7" ht="12.75">
      <c r="A8" s="94"/>
      <c r="B8" s="50"/>
      <c r="C8" s="50"/>
      <c r="D8" s="129"/>
      <c r="E8" s="14"/>
      <c r="F8" s="14"/>
      <c r="G8" s="14"/>
    </row>
    <row r="9" spans="1:7" ht="12.75">
      <c r="A9" s="94" t="s">
        <v>631</v>
      </c>
      <c r="B9" s="50"/>
      <c r="C9" s="50"/>
      <c r="D9" s="129"/>
      <c r="E9" s="14"/>
      <c r="F9" s="14"/>
      <c r="G9" s="14"/>
    </row>
    <row r="10" spans="1:7" ht="12.75">
      <c r="A10" s="94" t="s">
        <v>632</v>
      </c>
      <c r="B10" s="50"/>
      <c r="C10" s="50"/>
      <c r="D10" s="231">
        <v>794140</v>
      </c>
      <c r="E10" s="199">
        <v>4690735</v>
      </c>
      <c r="F10" s="199">
        <v>4028150</v>
      </c>
      <c r="G10" s="15">
        <f>+D10+E10-F10</f>
        <v>1456725</v>
      </c>
    </row>
    <row r="11" spans="1:7" ht="12.75">
      <c r="A11" s="94"/>
      <c r="B11" s="50"/>
      <c r="C11" s="50"/>
      <c r="D11" s="129"/>
      <c r="E11" s="14"/>
      <c r="F11" s="14"/>
      <c r="G11" s="14"/>
    </row>
    <row r="12" spans="1:7" ht="12.75">
      <c r="A12" s="95"/>
      <c r="B12" s="51"/>
      <c r="C12" s="51"/>
      <c r="D12" s="128"/>
      <c r="E12" s="15"/>
      <c r="F12" s="15"/>
      <c r="G12" s="15"/>
    </row>
    <row r="13" spans="1:7" ht="12.75">
      <c r="A13" s="94"/>
      <c r="B13" s="50"/>
      <c r="C13" s="50"/>
      <c r="D13" s="129"/>
      <c r="E13" s="14"/>
      <c r="F13" s="14"/>
      <c r="G13" s="14"/>
    </row>
    <row r="14" spans="1:7" ht="12.75">
      <c r="A14" s="95"/>
      <c r="B14" s="51"/>
      <c r="C14" s="51"/>
      <c r="D14" s="128"/>
      <c r="E14" s="15"/>
      <c r="F14" s="15"/>
      <c r="G14" s="15"/>
    </row>
    <row r="15" spans="1:7" ht="12.75">
      <c r="A15" s="94"/>
      <c r="B15" s="50"/>
      <c r="C15" s="50"/>
      <c r="D15" s="129"/>
      <c r="E15" s="14"/>
      <c r="F15" s="14"/>
      <c r="G15" s="14"/>
    </row>
    <row r="16" spans="1:7" ht="12.75">
      <c r="A16" s="95"/>
      <c r="B16" s="51"/>
      <c r="C16" s="51"/>
      <c r="D16" s="128"/>
      <c r="E16" s="15"/>
      <c r="F16" s="15"/>
      <c r="G16" s="15"/>
    </row>
    <row r="17" spans="1:7" ht="12.75">
      <c r="A17" s="94"/>
      <c r="B17" s="50"/>
      <c r="C17" s="50"/>
      <c r="D17" s="129"/>
      <c r="E17" s="14"/>
      <c r="F17" s="14"/>
      <c r="G17" s="14"/>
    </row>
    <row r="18" spans="1:7" ht="12.75">
      <c r="A18" s="95"/>
      <c r="B18" s="51"/>
      <c r="C18" s="51"/>
      <c r="D18" s="128"/>
      <c r="E18" s="15"/>
      <c r="F18" s="15"/>
      <c r="G18" s="15"/>
    </row>
    <row r="19" spans="1:7" ht="12.75">
      <c r="A19" s="94"/>
      <c r="B19" s="50"/>
      <c r="C19" s="50"/>
      <c r="D19" s="129"/>
      <c r="E19" s="14"/>
      <c r="F19" s="14"/>
      <c r="G19" s="14"/>
    </row>
    <row r="20" spans="1:7" ht="12.75">
      <c r="A20" s="95"/>
      <c r="B20" s="51"/>
      <c r="C20" s="51"/>
      <c r="D20" s="128"/>
      <c r="E20" s="15"/>
      <c r="F20" s="15"/>
      <c r="G20" s="15"/>
    </row>
    <row r="21" spans="1:7" ht="12.75">
      <c r="A21" s="94"/>
      <c r="B21" s="50"/>
      <c r="C21" s="50"/>
      <c r="D21" s="129"/>
      <c r="E21" s="14"/>
      <c r="F21" s="14"/>
      <c r="G21" s="14"/>
    </row>
    <row r="22" spans="1:7" ht="12.75">
      <c r="A22" s="95" t="s">
        <v>633</v>
      </c>
      <c r="B22" s="51"/>
      <c r="C22" s="21"/>
      <c r="D22" s="128">
        <f>SUM(D10:D20)</f>
        <v>794140</v>
      </c>
      <c r="E22" s="15">
        <f>SUM(E10:E20)</f>
        <v>4690735</v>
      </c>
      <c r="F22" s="15">
        <f>SUM(F10:F20)</f>
        <v>4028150</v>
      </c>
      <c r="G22" s="15">
        <f>SUM(G10:G20)</f>
        <v>1456725</v>
      </c>
    </row>
    <row r="23" spans="1:7" ht="12.75">
      <c r="A23" s="94"/>
      <c r="B23" s="50"/>
      <c r="C23" s="50"/>
      <c r="D23" s="129"/>
      <c r="E23" s="14"/>
      <c r="F23" s="14"/>
      <c r="G23" s="14"/>
    </row>
    <row r="24" spans="1:7" ht="12.75">
      <c r="A24" s="94" t="s">
        <v>634</v>
      </c>
      <c r="B24" s="50"/>
      <c r="C24" s="50"/>
      <c r="D24" s="129"/>
      <c r="E24" s="14"/>
      <c r="F24" s="14"/>
      <c r="G24" s="14"/>
    </row>
    <row r="25" spans="1:7" ht="12.75">
      <c r="A25" s="94" t="s">
        <v>635</v>
      </c>
      <c r="B25" s="50"/>
      <c r="C25" s="50"/>
      <c r="D25" s="129"/>
      <c r="E25" s="14"/>
      <c r="F25" s="14"/>
      <c r="G25" s="14"/>
    </row>
    <row r="26" spans="1:7" ht="12.75">
      <c r="A26" s="94"/>
      <c r="B26" s="50"/>
      <c r="C26" s="50"/>
      <c r="D26" s="129"/>
      <c r="E26" s="14"/>
      <c r="F26" s="14"/>
      <c r="G26" s="14"/>
    </row>
    <row r="27" spans="1:7" ht="12.75">
      <c r="A27" s="248" t="s">
        <v>173</v>
      </c>
      <c r="B27" s="228"/>
      <c r="C27" s="228"/>
      <c r="D27" s="231">
        <v>50951</v>
      </c>
      <c r="E27" s="199">
        <v>252385</v>
      </c>
      <c r="F27" s="199">
        <v>303336</v>
      </c>
      <c r="G27" s="15">
        <f>+D27+E27-F27</f>
        <v>0</v>
      </c>
    </row>
    <row r="28" spans="1:7" ht="12.75">
      <c r="A28" s="218"/>
      <c r="B28" s="232"/>
      <c r="C28" s="232"/>
      <c r="D28" s="241"/>
      <c r="E28" s="200"/>
      <c r="F28" s="200"/>
      <c r="G28" s="14"/>
    </row>
    <row r="29" spans="1:7" ht="12.75">
      <c r="A29" s="248" t="s">
        <v>174</v>
      </c>
      <c r="B29" s="228"/>
      <c r="C29" s="228"/>
      <c r="D29" s="231">
        <v>7488</v>
      </c>
      <c r="E29" s="199">
        <v>13688</v>
      </c>
      <c r="F29" s="199">
        <v>21176</v>
      </c>
      <c r="G29" s="15">
        <f>+D29+E29-F29</f>
        <v>0</v>
      </c>
    </row>
    <row r="30" spans="1:7" ht="12.75">
      <c r="A30" s="94"/>
      <c r="B30" s="50"/>
      <c r="C30" s="50"/>
      <c r="D30" s="129"/>
      <c r="E30" s="14"/>
      <c r="F30" s="14"/>
      <c r="G30" s="14"/>
    </row>
    <row r="31" spans="1:7" ht="12.75">
      <c r="A31" s="95"/>
      <c r="B31" s="51"/>
      <c r="C31" s="51"/>
      <c r="D31" s="128"/>
      <c r="E31" s="15"/>
      <c r="F31" s="15"/>
      <c r="G31" s="15"/>
    </row>
    <row r="32" spans="1:7" ht="12.75">
      <c r="A32" s="94"/>
      <c r="B32" s="50"/>
      <c r="C32" s="50"/>
      <c r="D32" s="129"/>
      <c r="E32" s="14"/>
      <c r="F32" s="14"/>
      <c r="G32" s="14"/>
    </row>
    <row r="33" spans="1:7" ht="12.75">
      <c r="A33" s="95"/>
      <c r="B33" s="51"/>
      <c r="C33" s="51"/>
      <c r="D33" s="128"/>
      <c r="E33" s="15"/>
      <c r="F33" s="15"/>
      <c r="G33" s="15"/>
    </row>
    <row r="34" spans="1:7" ht="12.75">
      <c r="A34" s="94"/>
      <c r="B34" s="50"/>
      <c r="C34" s="50"/>
      <c r="D34" s="129"/>
      <c r="E34" s="14"/>
      <c r="F34" s="14"/>
      <c r="G34" s="14"/>
    </row>
    <row r="35" spans="1:7" ht="12.75">
      <c r="A35" s="95"/>
      <c r="B35" s="51"/>
      <c r="C35" s="51"/>
      <c r="D35" s="128"/>
      <c r="E35" s="15"/>
      <c r="F35" s="15"/>
      <c r="G35" s="15"/>
    </row>
    <row r="36" spans="1:7" ht="12.75">
      <c r="A36" s="94"/>
      <c r="B36" s="50"/>
      <c r="C36" s="50"/>
      <c r="D36" s="129"/>
      <c r="E36" s="14"/>
      <c r="F36" s="14"/>
      <c r="G36" s="14"/>
    </row>
    <row r="37" spans="1:7" ht="12.75">
      <c r="A37" s="95" t="s">
        <v>636</v>
      </c>
      <c r="B37" s="51"/>
      <c r="C37" s="21"/>
      <c r="D37" s="128">
        <f>SUM(D27:D36)</f>
        <v>58439</v>
      </c>
      <c r="E37" s="15">
        <f>SUM(E27:E36)</f>
        <v>266073</v>
      </c>
      <c r="F37" s="15">
        <f>SUM(F27:F36)</f>
        <v>324512</v>
      </c>
      <c r="G37" s="15">
        <f>SUM(G27:G36)</f>
        <v>0</v>
      </c>
    </row>
    <row r="38" spans="1:7" ht="12.75">
      <c r="A38" s="94"/>
      <c r="B38" s="50"/>
      <c r="C38" s="50"/>
      <c r="D38" s="129"/>
      <c r="E38" s="14"/>
      <c r="F38" s="14"/>
      <c r="G38" s="14"/>
    </row>
    <row r="39" spans="1:7" ht="12.75">
      <c r="A39" s="94"/>
      <c r="B39" s="50"/>
      <c r="C39" s="50"/>
      <c r="D39" s="129"/>
      <c r="E39" s="14"/>
      <c r="F39" s="14"/>
      <c r="G39" s="14"/>
    </row>
    <row r="40" spans="1:7" ht="12.75">
      <c r="A40" s="94" t="s">
        <v>637</v>
      </c>
      <c r="B40" s="50"/>
      <c r="C40" s="50"/>
      <c r="D40" s="128">
        <f>D37+D22</f>
        <v>852579</v>
      </c>
      <c r="E40" s="15">
        <f>E37+E22</f>
        <v>4956808</v>
      </c>
      <c r="F40" s="15">
        <f>F37+F22</f>
        <v>4352662</v>
      </c>
      <c r="G40" s="15">
        <f>G37+G22</f>
        <v>1456725</v>
      </c>
    </row>
    <row r="41" spans="1:7" ht="12.75">
      <c r="A41" s="95"/>
      <c r="B41" s="51"/>
      <c r="C41" s="51"/>
      <c r="D41" s="84"/>
      <c r="E41" s="21"/>
      <c r="F41" s="21"/>
      <c r="G41" s="21"/>
    </row>
    <row r="52" spans="1:7" ht="15.75">
      <c r="A52" s="2" t="s">
        <v>638</v>
      </c>
      <c r="B52" s="36"/>
      <c r="C52" s="36"/>
      <c r="D52" s="36"/>
      <c r="E52" s="36"/>
      <c r="F52" s="36"/>
      <c r="G52" s="36"/>
    </row>
  </sheetData>
  <printOptions horizontalCentered="1"/>
  <pageMargins left="0.75" right="0.75" top="0.5" bottom="0.5" header="0.5" footer="0.5"/>
  <pageSetup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transitionEvaluation="1">
    <pageSetUpPr fitToPage="1"/>
  </sheetPr>
  <dimension ref="A1:G46"/>
  <sheetViews>
    <sheetView defaultGridColor="0" colorId="22" workbookViewId="0" topLeftCell="C38">
      <selection activeCell="H2" sqref="H1:J16384"/>
    </sheetView>
  </sheetViews>
  <sheetFormatPr defaultColWidth="9.77734375" defaultRowHeight="15"/>
  <cols>
    <col min="6" max="6" width="7.77734375" style="0" customWidth="1"/>
    <col min="7" max="7" width="14.4453125" style="0" customWidth="1"/>
  </cols>
  <sheetData>
    <row r="1" spans="1:7" ht="15.75">
      <c r="A1" s="2" t="s">
        <v>639</v>
      </c>
      <c r="B1" s="384"/>
      <c r="C1" s="384"/>
      <c r="D1" s="384"/>
      <c r="E1" s="384"/>
      <c r="F1" s="384"/>
      <c r="G1" s="384"/>
    </row>
    <row r="2" spans="1:7" ht="15">
      <c r="A2" s="55"/>
      <c r="B2" s="55"/>
      <c r="C2" s="55"/>
      <c r="D2" s="55"/>
      <c r="E2" s="55"/>
      <c r="F2" s="55"/>
      <c r="G2" s="55"/>
    </row>
    <row r="3" spans="1:7" ht="15">
      <c r="A3" s="385"/>
      <c r="B3" s="386"/>
      <c r="C3" s="386"/>
      <c r="D3" s="386"/>
      <c r="E3" s="386"/>
      <c r="F3" s="386"/>
      <c r="G3" s="387" t="s">
        <v>258</v>
      </c>
    </row>
    <row r="4" spans="1:7" ht="15">
      <c r="A4" s="388" t="s">
        <v>241</v>
      </c>
      <c r="B4" s="384"/>
      <c r="C4" s="384"/>
      <c r="D4" s="384"/>
      <c r="E4" s="384"/>
      <c r="F4" s="384"/>
      <c r="G4" s="389" t="s">
        <v>640</v>
      </c>
    </row>
    <row r="5" spans="1:7" ht="15">
      <c r="A5" s="390" t="s">
        <v>895</v>
      </c>
      <c r="B5" s="391"/>
      <c r="C5" s="391"/>
      <c r="D5" s="391"/>
      <c r="E5" s="391"/>
      <c r="F5" s="391"/>
      <c r="G5" s="392" t="s">
        <v>896</v>
      </c>
    </row>
    <row r="6" spans="1:7" ht="15">
      <c r="A6" s="393"/>
      <c r="B6" s="394"/>
      <c r="C6" s="394"/>
      <c r="D6" s="394"/>
      <c r="E6" s="394"/>
      <c r="F6" s="394"/>
      <c r="G6" s="395"/>
    </row>
    <row r="7" spans="1:7" ht="15">
      <c r="A7" s="396" t="s">
        <v>1470</v>
      </c>
      <c r="B7" s="397"/>
      <c r="C7" s="397"/>
      <c r="D7" s="397"/>
      <c r="E7" s="397"/>
      <c r="F7" s="397"/>
      <c r="G7" s="398">
        <v>35224.73</v>
      </c>
    </row>
    <row r="8" spans="1:7" ht="15">
      <c r="A8" s="396" t="s">
        <v>1471</v>
      </c>
      <c r="B8" s="397"/>
      <c r="C8" s="397"/>
      <c r="D8" s="397"/>
      <c r="E8" s="397"/>
      <c r="F8" s="397"/>
      <c r="G8" s="398">
        <v>22743.21</v>
      </c>
    </row>
    <row r="9" spans="1:7" ht="15">
      <c r="A9" s="396" t="s">
        <v>1472</v>
      </c>
      <c r="B9" s="397"/>
      <c r="C9" s="397"/>
      <c r="D9" s="397"/>
      <c r="E9" s="397"/>
      <c r="F9" s="397"/>
      <c r="G9" s="398">
        <v>141737.66</v>
      </c>
    </row>
    <row r="10" spans="1:7" ht="15">
      <c r="A10" s="396" t="s">
        <v>1473</v>
      </c>
      <c r="B10" s="397"/>
      <c r="C10" s="397"/>
      <c r="D10" s="397"/>
      <c r="E10" s="397"/>
      <c r="F10" s="397"/>
      <c r="G10" s="398">
        <v>0</v>
      </c>
    </row>
    <row r="11" spans="1:7" ht="15">
      <c r="A11" s="396" t="s">
        <v>1474</v>
      </c>
      <c r="B11" s="397"/>
      <c r="C11" s="397"/>
      <c r="D11" s="397"/>
      <c r="E11" s="397"/>
      <c r="F11" s="397"/>
      <c r="G11" s="398">
        <v>16600</v>
      </c>
    </row>
    <row r="12" spans="1:7" ht="15">
      <c r="A12" s="396" t="s">
        <v>1475</v>
      </c>
      <c r="B12" s="397"/>
      <c r="C12" s="397"/>
      <c r="D12" s="397"/>
      <c r="E12" s="397"/>
      <c r="F12" s="397"/>
      <c r="G12" s="489">
        <v>30975.51</v>
      </c>
    </row>
    <row r="13" spans="1:7" ht="15">
      <c r="A13" s="396" t="s">
        <v>1476</v>
      </c>
      <c r="B13" s="397"/>
      <c r="C13" s="397"/>
      <c r="D13" s="397"/>
      <c r="E13" s="397"/>
      <c r="F13" s="397"/>
      <c r="G13" s="398">
        <v>14577.81</v>
      </c>
    </row>
    <row r="14" spans="1:7" ht="15">
      <c r="A14" s="396" t="s">
        <v>1477</v>
      </c>
      <c r="B14" s="397"/>
      <c r="C14" s="397"/>
      <c r="D14" s="397"/>
      <c r="E14" s="397"/>
      <c r="F14" s="397"/>
      <c r="G14" s="398">
        <v>0</v>
      </c>
    </row>
    <row r="15" spans="1:7" ht="15">
      <c r="A15" s="396" t="s">
        <v>1478</v>
      </c>
      <c r="B15" s="397"/>
      <c r="C15" s="397"/>
      <c r="D15" s="397"/>
      <c r="E15" s="397"/>
      <c r="F15" s="397"/>
      <c r="G15" s="398">
        <v>320326</v>
      </c>
    </row>
    <row r="16" spans="1:7" ht="15">
      <c r="A16" s="396" t="s">
        <v>1479</v>
      </c>
      <c r="B16" s="397"/>
      <c r="C16" s="397"/>
      <c r="D16" s="397"/>
      <c r="E16" s="397"/>
      <c r="F16" s="397"/>
      <c r="G16" s="398">
        <v>0</v>
      </c>
    </row>
    <row r="17" spans="1:7" ht="15">
      <c r="A17" s="396" t="s">
        <v>1480</v>
      </c>
      <c r="B17" s="397"/>
      <c r="C17" s="397"/>
      <c r="D17" s="397"/>
      <c r="E17" s="397"/>
      <c r="F17" s="397"/>
      <c r="G17" s="398">
        <v>21</v>
      </c>
    </row>
    <row r="18" spans="1:7" ht="15">
      <c r="A18" s="396" t="s">
        <v>1481</v>
      </c>
      <c r="B18" s="397"/>
      <c r="C18" s="397"/>
      <c r="D18" s="397"/>
      <c r="E18" s="397"/>
      <c r="F18" s="397"/>
      <c r="G18" s="398">
        <v>200</v>
      </c>
    </row>
    <row r="19" spans="1:7" ht="15">
      <c r="A19" s="396" t="s">
        <v>1484</v>
      </c>
      <c r="B19" s="397"/>
      <c r="C19" s="397"/>
      <c r="D19" s="397"/>
      <c r="E19" s="397"/>
      <c r="F19" s="397"/>
      <c r="G19" s="398">
        <v>0.3</v>
      </c>
    </row>
    <row r="20" spans="1:7" ht="15">
      <c r="A20" s="399" t="s">
        <v>1485</v>
      </c>
      <c r="B20" s="397"/>
      <c r="C20" s="397"/>
      <c r="D20" s="397"/>
      <c r="E20" s="397"/>
      <c r="F20" s="397"/>
      <c r="G20" s="398">
        <v>0</v>
      </c>
    </row>
    <row r="21" spans="1:7" ht="15">
      <c r="A21" s="396" t="s">
        <v>1486</v>
      </c>
      <c r="B21" s="397"/>
      <c r="C21" s="397"/>
      <c r="D21" s="397"/>
      <c r="E21" s="397"/>
      <c r="F21" s="397"/>
      <c r="G21" s="398">
        <v>0</v>
      </c>
    </row>
    <row r="22" spans="1:7" ht="15">
      <c r="A22" s="396" t="s">
        <v>1487</v>
      </c>
      <c r="B22" s="397"/>
      <c r="C22" s="397"/>
      <c r="D22" s="397"/>
      <c r="E22" s="397"/>
      <c r="F22" s="397"/>
      <c r="G22" s="398">
        <v>-259.52</v>
      </c>
    </row>
    <row r="23" spans="1:7" ht="14.25" customHeight="1">
      <c r="A23" s="396" t="s">
        <v>1488</v>
      </c>
      <c r="B23" s="397"/>
      <c r="C23" s="397"/>
      <c r="D23" s="397"/>
      <c r="E23" s="397"/>
      <c r="F23" s="397"/>
      <c r="G23" s="398">
        <v>4693.48</v>
      </c>
    </row>
    <row r="24" spans="1:7" ht="15">
      <c r="A24" s="396" t="s">
        <v>1489</v>
      </c>
      <c r="B24" s="397"/>
      <c r="C24" s="397"/>
      <c r="D24" s="397"/>
      <c r="E24" s="397"/>
      <c r="F24" s="397"/>
      <c r="G24" s="398">
        <v>33847.61</v>
      </c>
    </row>
    <row r="25" spans="1:7" ht="15">
      <c r="A25" s="396" t="s">
        <v>1490</v>
      </c>
      <c r="B25" s="397"/>
      <c r="C25" s="397"/>
      <c r="D25" s="397"/>
      <c r="E25" s="397"/>
      <c r="F25" s="397"/>
      <c r="G25" s="398">
        <v>15219.96</v>
      </c>
    </row>
    <row r="26" spans="1:7" ht="15">
      <c r="A26" s="396" t="s">
        <v>1491</v>
      </c>
      <c r="B26" s="397"/>
      <c r="C26" s="397"/>
      <c r="D26" s="397"/>
      <c r="E26" s="397"/>
      <c r="F26" s="397"/>
      <c r="G26" s="398">
        <v>12157.92</v>
      </c>
    </row>
    <row r="27" spans="1:7" ht="15">
      <c r="A27" s="396" t="s">
        <v>1492</v>
      </c>
      <c r="B27" s="397"/>
      <c r="C27" s="397"/>
      <c r="D27" s="397"/>
      <c r="E27" s="397"/>
      <c r="F27" s="397"/>
      <c r="G27" s="398">
        <v>0</v>
      </c>
    </row>
    <row r="28" spans="1:7" ht="15">
      <c r="A28" s="396" t="s">
        <v>1493</v>
      </c>
      <c r="B28" s="397"/>
      <c r="C28" s="397"/>
      <c r="D28" s="397"/>
      <c r="E28" s="397"/>
      <c r="F28" s="397"/>
      <c r="G28" s="398">
        <v>36490.71</v>
      </c>
    </row>
    <row r="29" spans="1:7" ht="15">
      <c r="A29" s="396" t="s">
        <v>1494</v>
      </c>
      <c r="B29" s="397"/>
      <c r="C29" s="397"/>
      <c r="D29" s="397"/>
      <c r="E29" s="397"/>
      <c r="F29" s="397"/>
      <c r="G29" s="398">
        <v>8323.56</v>
      </c>
    </row>
    <row r="30" spans="1:7" ht="15">
      <c r="A30" s="396" t="s">
        <v>1495</v>
      </c>
      <c r="B30" s="397"/>
      <c r="C30" s="397"/>
      <c r="D30" s="397"/>
      <c r="E30" s="397"/>
      <c r="F30" s="397"/>
      <c r="G30" s="398">
        <f>588108+11769.97</f>
        <v>599877.97</v>
      </c>
    </row>
    <row r="31" spans="1:7" ht="15">
      <c r="A31" s="396" t="s">
        <v>1496</v>
      </c>
      <c r="B31" s="397"/>
      <c r="C31" s="397"/>
      <c r="D31" s="397"/>
      <c r="E31" s="397"/>
      <c r="F31" s="397"/>
      <c r="G31" s="398">
        <v>8054</v>
      </c>
    </row>
    <row r="32" spans="1:7" ht="15">
      <c r="A32" s="396" t="s">
        <v>1497</v>
      </c>
      <c r="B32" s="397"/>
      <c r="C32" s="397"/>
      <c r="D32" s="397"/>
      <c r="E32" s="397"/>
      <c r="F32" s="397"/>
      <c r="G32" s="398">
        <v>67045.57</v>
      </c>
    </row>
    <row r="33" spans="1:7" ht="15">
      <c r="A33" s="396" t="s">
        <v>1498</v>
      </c>
      <c r="B33" s="397"/>
      <c r="C33" s="397"/>
      <c r="D33" s="397"/>
      <c r="E33" s="397"/>
      <c r="F33" s="397"/>
      <c r="G33" s="398">
        <v>71197</v>
      </c>
    </row>
    <row r="34" spans="1:7" ht="15">
      <c r="A34" s="396" t="s">
        <v>1469</v>
      </c>
      <c r="B34" s="397"/>
      <c r="C34" s="397"/>
      <c r="D34" s="397"/>
      <c r="E34" s="397"/>
      <c r="F34" s="397"/>
      <c r="G34" s="398">
        <v>6795.71</v>
      </c>
    </row>
    <row r="35" spans="1:7" ht="15">
      <c r="A35" s="396" t="s">
        <v>1219</v>
      </c>
      <c r="B35" s="397"/>
      <c r="C35" s="397"/>
      <c r="D35" s="397"/>
      <c r="E35" s="397"/>
      <c r="F35" s="397"/>
      <c r="G35" s="398">
        <v>4808.42</v>
      </c>
    </row>
    <row r="36" spans="1:7" ht="15">
      <c r="A36" s="396" t="s">
        <v>1204</v>
      </c>
      <c r="B36" s="397"/>
      <c r="C36" s="397"/>
      <c r="D36" s="397"/>
      <c r="E36" s="397"/>
      <c r="F36" s="397"/>
      <c r="G36" s="398">
        <v>362</v>
      </c>
    </row>
    <row r="37" spans="1:7" ht="15">
      <c r="A37" s="396" t="s">
        <v>1205</v>
      </c>
      <c r="B37" s="397"/>
      <c r="C37" s="397"/>
      <c r="D37" s="397"/>
      <c r="E37" s="397"/>
      <c r="F37" s="397"/>
      <c r="G37" s="398">
        <v>491.15</v>
      </c>
    </row>
    <row r="38" spans="1:7" ht="15">
      <c r="A38" s="396" t="s">
        <v>1206</v>
      </c>
      <c r="B38" s="397"/>
      <c r="C38" s="397"/>
      <c r="D38" s="397"/>
      <c r="E38" s="397"/>
      <c r="F38" s="397"/>
      <c r="G38" s="398">
        <f>48325.48-10422.2+17308.55-9759.38+1</f>
        <v>45453.450000000004</v>
      </c>
    </row>
    <row r="39" spans="1:7" ht="15">
      <c r="A39" s="396" t="s">
        <v>1207</v>
      </c>
      <c r="B39" s="397"/>
      <c r="C39" s="397"/>
      <c r="D39" s="397"/>
      <c r="E39" s="397"/>
      <c r="F39" s="397"/>
      <c r="G39" s="398">
        <v>162410</v>
      </c>
    </row>
    <row r="40" spans="1:7" ht="15">
      <c r="A40" s="396"/>
      <c r="B40" s="397"/>
      <c r="C40" s="397"/>
      <c r="D40" s="397"/>
      <c r="E40" s="397"/>
      <c r="F40" s="397"/>
      <c r="G40" s="398"/>
    </row>
    <row r="41" spans="1:7" ht="15">
      <c r="A41" s="393"/>
      <c r="B41" s="394"/>
      <c r="C41" s="394"/>
      <c r="D41" s="394"/>
      <c r="E41" s="394"/>
      <c r="F41" s="394"/>
      <c r="G41" s="395"/>
    </row>
    <row r="42" spans="1:7" ht="15.75">
      <c r="A42" s="256" t="s">
        <v>642</v>
      </c>
      <c r="B42" s="394"/>
      <c r="C42" s="394"/>
      <c r="D42" s="394"/>
      <c r="E42" s="400"/>
      <c r="F42" s="401"/>
      <c r="G42" s="402">
        <f>SUM(G6:G41)</f>
        <v>1659375.21</v>
      </c>
    </row>
    <row r="43" spans="1:7" ht="15">
      <c r="A43" s="396"/>
      <c r="B43" s="397"/>
      <c r="C43" s="397"/>
      <c r="D43" s="397"/>
      <c r="E43" s="397"/>
      <c r="F43" s="397"/>
      <c r="G43" s="402"/>
    </row>
    <row r="44" spans="1:7" ht="15">
      <c r="A44" s="55"/>
      <c r="B44" s="55"/>
      <c r="C44" s="55"/>
      <c r="D44" s="55"/>
      <c r="E44" s="55"/>
      <c r="F44" s="55"/>
      <c r="G44" s="55"/>
    </row>
    <row r="45" spans="1:7" ht="15">
      <c r="A45" s="55"/>
      <c r="B45" s="55"/>
      <c r="C45" s="55"/>
      <c r="D45" s="55"/>
      <c r="E45" s="55"/>
      <c r="F45" s="55"/>
      <c r="G45" s="55"/>
    </row>
    <row r="46" spans="1:7" ht="15.75">
      <c r="A46" s="2" t="s">
        <v>643</v>
      </c>
      <c r="B46" s="384"/>
      <c r="C46" s="384"/>
      <c r="D46" s="384"/>
      <c r="E46" s="384"/>
      <c r="F46" s="384"/>
      <c r="G46" s="384"/>
    </row>
  </sheetData>
  <printOptions horizontalCentered="1"/>
  <pageMargins left="0.75" right="0.75" top="0.5" bottom="0.5" header="0.5" footer="0.5"/>
  <pageSetup fitToHeight="1" fitToWidth="1" horizontalDpi="600" verticalDpi="600" orientation="portrait" r:id="rId1"/>
</worksheet>
</file>

<file path=xl/worksheets/sheet32.xml><?xml version="1.0" encoding="utf-8"?>
<worksheet xmlns="http://schemas.openxmlformats.org/spreadsheetml/2006/main" xmlns:r="http://schemas.openxmlformats.org/officeDocument/2006/relationships">
  <sheetPr transitionEvaluation="1">
    <pageSetUpPr fitToPage="1"/>
  </sheetPr>
  <dimension ref="A1:G45"/>
  <sheetViews>
    <sheetView defaultGridColor="0" colorId="22" workbookViewId="0" topLeftCell="D1">
      <selection activeCell="H1" sqref="H1:L16384"/>
    </sheetView>
  </sheetViews>
  <sheetFormatPr defaultColWidth="9.77734375" defaultRowHeight="15"/>
  <cols>
    <col min="5" max="5" width="12.21484375" style="0" bestFit="1" customWidth="1"/>
  </cols>
  <sheetData>
    <row r="1" spans="1:7" ht="15.75">
      <c r="A1" s="697" t="s">
        <v>1499</v>
      </c>
      <c r="B1" s="697"/>
      <c r="C1" s="697"/>
      <c r="D1" s="697"/>
      <c r="E1" s="697"/>
      <c r="F1" s="697"/>
      <c r="G1" s="697"/>
    </row>
    <row r="2" spans="1:7" ht="15.75">
      <c r="A2" s="697" t="s">
        <v>644</v>
      </c>
      <c r="B2" s="697"/>
      <c r="C2" s="697"/>
      <c r="D2" s="697"/>
      <c r="E2" s="697"/>
      <c r="F2" s="697"/>
      <c r="G2" s="697"/>
    </row>
    <row r="4" spans="1:7" ht="15">
      <c r="A4" s="41"/>
      <c r="B4" s="42"/>
      <c r="C4" s="237"/>
      <c r="D4" s="22" t="s">
        <v>645</v>
      </c>
      <c r="E4" s="22" t="s">
        <v>396</v>
      </c>
      <c r="F4" s="97" t="s">
        <v>646</v>
      </c>
      <c r="G4" s="96"/>
    </row>
    <row r="5" spans="1:7" ht="15">
      <c r="A5" s="43"/>
      <c r="B5" s="44"/>
      <c r="C5" s="238"/>
      <c r="D5" s="23" t="s">
        <v>647</v>
      </c>
      <c r="E5" s="23" t="s">
        <v>648</v>
      </c>
      <c r="F5" s="39" t="s">
        <v>894</v>
      </c>
      <c r="G5" s="40"/>
    </row>
    <row r="6" spans="1:7" ht="15">
      <c r="A6" s="43"/>
      <c r="B6" s="44"/>
      <c r="C6" s="238"/>
      <c r="D6" s="23" t="s">
        <v>649</v>
      </c>
      <c r="E6" s="23" t="s">
        <v>650</v>
      </c>
      <c r="F6" s="23"/>
      <c r="G6" s="23"/>
    </row>
    <row r="7" spans="1:7" ht="15">
      <c r="A7" s="35" t="s">
        <v>651</v>
      </c>
      <c r="B7" s="45"/>
      <c r="C7" s="239"/>
      <c r="D7" s="23" t="s">
        <v>894</v>
      </c>
      <c r="E7" s="23" t="s">
        <v>652</v>
      </c>
      <c r="F7" s="23" t="s">
        <v>887</v>
      </c>
      <c r="G7" s="23" t="s">
        <v>396</v>
      </c>
    </row>
    <row r="8" spans="1:7" ht="15">
      <c r="A8" s="29" t="s">
        <v>895</v>
      </c>
      <c r="B8" s="30"/>
      <c r="C8" s="240"/>
      <c r="D8" s="24" t="s">
        <v>896</v>
      </c>
      <c r="E8" s="24" t="s">
        <v>448</v>
      </c>
      <c r="F8" s="24" t="s">
        <v>449</v>
      </c>
      <c r="G8" s="24" t="s">
        <v>527</v>
      </c>
    </row>
    <row r="9" spans="1:7" ht="15">
      <c r="A9" s="11"/>
      <c r="B9" s="1"/>
      <c r="C9" s="5"/>
      <c r="D9" s="14"/>
      <c r="E9" s="14"/>
      <c r="F9" s="14"/>
      <c r="G9" s="14"/>
    </row>
    <row r="10" spans="1:7" ht="15">
      <c r="A10" s="12" t="s">
        <v>1500</v>
      </c>
      <c r="B10" s="4"/>
      <c r="C10" s="6"/>
      <c r="D10" s="199">
        <v>0</v>
      </c>
      <c r="E10" s="199">
        <v>0</v>
      </c>
      <c r="F10" s="425">
        <v>666.8</v>
      </c>
      <c r="G10" s="199">
        <v>220366</v>
      </c>
    </row>
    <row r="11" spans="1:7" ht="15">
      <c r="A11" s="12" t="s">
        <v>1501</v>
      </c>
      <c r="B11" s="4"/>
      <c r="C11" s="6"/>
      <c r="D11" s="199">
        <v>569.95</v>
      </c>
      <c r="E11" s="199">
        <v>29419.26</v>
      </c>
      <c r="F11" s="425">
        <v>666.8</v>
      </c>
      <c r="G11" s="199">
        <v>12810.24</v>
      </c>
    </row>
    <row r="12" spans="1:7" ht="15">
      <c r="A12" s="12"/>
      <c r="B12" s="4"/>
      <c r="C12" s="6"/>
      <c r="D12" s="199"/>
      <c r="E12" s="199"/>
      <c r="F12" s="425"/>
      <c r="G12" s="199"/>
    </row>
    <row r="13" spans="1:7" ht="15">
      <c r="A13" s="12"/>
      <c r="B13" s="4"/>
      <c r="C13" s="6"/>
      <c r="D13" s="199"/>
      <c r="E13" s="199"/>
      <c r="F13" s="425"/>
      <c r="G13" s="199"/>
    </row>
    <row r="14" spans="1:7" ht="15">
      <c r="A14" s="12"/>
      <c r="B14" s="4"/>
      <c r="C14" s="6"/>
      <c r="D14" s="15"/>
      <c r="E14" s="15"/>
      <c r="F14" s="242"/>
      <c r="G14" s="15"/>
    </row>
    <row r="15" spans="1:7" ht="15">
      <c r="A15" s="12"/>
      <c r="B15" s="4"/>
      <c r="C15" s="6"/>
      <c r="D15" s="15"/>
      <c r="E15" s="15"/>
      <c r="F15" s="242"/>
      <c r="G15" s="15"/>
    </row>
    <row r="16" spans="1:7" ht="15">
      <c r="A16" s="12"/>
      <c r="B16" s="4"/>
      <c r="C16" s="6"/>
      <c r="D16" s="15"/>
      <c r="E16" s="15"/>
      <c r="F16" s="242"/>
      <c r="G16" s="15"/>
    </row>
    <row r="17" spans="1:7" ht="15">
      <c r="A17" s="12"/>
      <c r="B17" s="4"/>
      <c r="C17" s="6"/>
      <c r="D17" s="15"/>
      <c r="E17" s="15"/>
      <c r="F17" s="15"/>
      <c r="G17" s="15"/>
    </row>
    <row r="18" spans="1:7" ht="15">
      <c r="A18" s="12"/>
      <c r="B18" s="4"/>
      <c r="C18" s="6"/>
      <c r="D18" s="15"/>
      <c r="E18" s="15"/>
      <c r="F18" s="15"/>
      <c r="G18" s="15"/>
    </row>
    <row r="19" spans="1:7" ht="15">
      <c r="A19" s="12"/>
      <c r="B19" s="4"/>
      <c r="C19" s="6"/>
      <c r="D19" s="15"/>
      <c r="E19" s="15"/>
      <c r="F19" s="15"/>
      <c r="G19" s="15"/>
    </row>
    <row r="20" spans="1:7" ht="15">
      <c r="A20" s="12"/>
      <c r="B20" s="4"/>
      <c r="C20" s="6"/>
      <c r="D20" s="15"/>
      <c r="E20" s="15"/>
      <c r="F20" s="15"/>
      <c r="G20" s="15"/>
    </row>
    <row r="21" spans="1:7" ht="15">
      <c r="A21" s="12"/>
      <c r="B21" s="4"/>
      <c r="C21" s="6"/>
      <c r="D21" s="15"/>
      <c r="E21" s="15"/>
      <c r="F21" s="15"/>
      <c r="G21" s="15"/>
    </row>
    <row r="22" spans="1:7" ht="15">
      <c r="A22" s="12"/>
      <c r="B22" s="4"/>
      <c r="C22" s="6"/>
      <c r="D22" s="15"/>
      <c r="E22" s="15"/>
      <c r="F22" s="15"/>
      <c r="G22" s="15"/>
    </row>
    <row r="23" spans="1:7" ht="15">
      <c r="A23" s="11"/>
      <c r="B23" s="1"/>
      <c r="C23" s="5"/>
      <c r="D23" s="14"/>
      <c r="E23" s="14"/>
      <c r="F23" s="14"/>
      <c r="G23" s="14"/>
    </row>
    <row r="24" spans="1:7" ht="15">
      <c r="A24" s="11" t="s">
        <v>450</v>
      </c>
      <c r="B24" s="1"/>
      <c r="C24" s="5"/>
      <c r="D24" s="15">
        <f>SUM(D10:D23)</f>
        <v>569.95</v>
      </c>
      <c r="E24" s="15">
        <f>SUM(E10:E23)</f>
        <v>29419.26</v>
      </c>
      <c r="F24" s="15"/>
      <c r="G24" s="15">
        <f>SUM(G10:G23)</f>
        <v>233176.24</v>
      </c>
    </row>
    <row r="25" spans="1:7" ht="15">
      <c r="A25" s="12"/>
      <c r="B25" s="4"/>
      <c r="C25" s="6"/>
      <c r="D25" s="6"/>
      <c r="E25" s="6"/>
      <c r="F25" s="6"/>
      <c r="G25" s="6"/>
    </row>
    <row r="28" spans="1:7" ht="15.75">
      <c r="A28" s="697" t="s">
        <v>719</v>
      </c>
      <c r="B28" s="697"/>
      <c r="C28" s="697"/>
      <c r="D28" s="697"/>
      <c r="E28" s="697"/>
      <c r="F28" s="697"/>
      <c r="G28" s="697"/>
    </row>
    <row r="30" spans="1:7" ht="15">
      <c r="A30" s="8"/>
      <c r="B30" s="10"/>
      <c r="C30" s="10"/>
      <c r="D30" s="10"/>
      <c r="E30" s="10"/>
      <c r="F30" s="9"/>
      <c r="G30" s="9"/>
    </row>
    <row r="31" spans="1:7" ht="15">
      <c r="A31" s="19" t="s">
        <v>241</v>
      </c>
      <c r="B31" s="3"/>
      <c r="C31" s="3"/>
      <c r="D31" s="3"/>
      <c r="E31" s="3"/>
      <c r="F31" s="13"/>
      <c r="G31" s="7" t="s">
        <v>233</v>
      </c>
    </row>
    <row r="32" spans="1:7" ht="15">
      <c r="A32" s="12"/>
      <c r="B32" s="4"/>
      <c r="C32" s="4"/>
      <c r="D32" s="4"/>
      <c r="E32" s="4"/>
      <c r="F32" s="6"/>
      <c r="G32" s="6"/>
    </row>
    <row r="33" spans="1:7" ht="15">
      <c r="A33" s="11"/>
      <c r="B33" s="1"/>
      <c r="C33" s="1"/>
      <c r="D33" s="1"/>
      <c r="E33" s="1"/>
      <c r="F33" s="5"/>
      <c r="G33" s="20"/>
    </row>
    <row r="34" spans="1:7" ht="15">
      <c r="A34" s="11" t="s">
        <v>242</v>
      </c>
      <c r="B34" s="1"/>
      <c r="C34" s="61"/>
      <c r="D34" s="61"/>
      <c r="E34" s="61"/>
      <c r="F34" s="5"/>
      <c r="G34" s="199">
        <v>32112160</v>
      </c>
    </row>
    <row r="35" spans="1:7" ht="15">
      <c r="A35" s="11"/>
      <c r="B35" s="1"/>
      <c r="C35" s="61"/>
      <c r="D35" s="61"/>
      <c r="E35" s="61"/>
      <c r="F35" s="5"/>
      <c r="G35" s="14"/>
    </row>
    <row r="36" spans="1:7" ht="15">
      <c r="A36" s="11"/>
      <c r="B36" s="61" t="s">
        <v>414</v>
      </c>
      <c r="C36" s="61"/>
      <c r="D36" s="61"/>
      <c r="E36" s="61"/>
      <c r="F36" s="5"/>
      <c r="G36" s="199">
        <v>2869865</v>
      </c>
    </row>
    <row r="37" spans="1:7" ht="15">
      <c r="A37" s="11"/>
      <c r="B37" s="61"/>
      <c r="C37" s="1"/>
      <c r="D37" s="1"/>
      <c r="E37" s="1"/>
      <c r="F37" s="5"/>
      <c r="G37" s="14"/>
    </row>
    <row r="38" spans="1:7" ht="15">
      <c r="A38" s="11"/>
      <c r="B38" s="61" t="s">
        <v>415</v>
      </c>
      <c r="C38" s="61"/>
      <c r="D38" s="61"/>
      <c r="E38" s="61"/>
      <c r="F38" s="5"/>
      <c r="G38" s="199">
        <f>98110+87106.18+530+51664.11+131296.25+16420</f>
        <v>385126.54</v>
      </c>
    </row>
    <row r="39" spans="1:7" ht="15">
      <c r="A39" s="11"/>
      <c r="B39" s="1"/>
      <c r="C39" s="1"/>
      <c r="D39" s="1"/>
      <c r="E39" s="1"/>
      <c r="F39" s="5"/>
      <c r="G39" s="14"/>
    </row>
    <row r="40" spans="1:7" ht="15">
      <c r="A40" s="11" t="s">
        <v>256</v>
      </c>
      <c r="B40" s="1"/>
      <c r="C40" s="61"/>
      <c r="D40" s="61"/>
      <c r="E40" s="61"/>
      <c r="F40" s="5"/>
      <c r="G40" s="15">
        <f>G34+G36-G38</f>
        <v>34596898.46</v>
      </c>
    </row>
    <row r="41" spans="1:7" ht="15">
      <c r="A41" s="11"/>
      <c r="B41" s="1"/>
      <c r="C41" s="61"/>
      <c r="D41" s="61"/>
      <c r="E41" s="61"/>
      <c r="F41" s="5"/>
      <c r="G41" s="14"/>
    </row>
    <row r="42" spans="1:7" ht="15">
      <c r="A42" s="11"/>
      <c r="B42" s="61" t="s">
        <v>1537</v>
      </c>
      <c r="C42" s="1"/>
      <c r="D42" s="61"/>
      <c r="E42" s="61"/>
      <c r="F42" s="5"/>
      <c r="G42" s="199">
        <f>45233.77+32368.58+5029.16+5377074.61</f>
        <v>5459706.12</v>
      </c>
    </row>
    <row r="43" spans="1:7" ht="15">
      <c r="A43" s="11"/>
      <c r="B43" s="1"/>
      <c r="C43" s="1"/>
      <c r="D43" s="1"/>
      <c r="E43" s="1"/>
      <c r="F43" s="5"/>
      <c r="G43" s="14"/>
    </row>
    <row r="44" spans="1:7" ht="15">
      <c r="A44" s="12" t="s">
        <v>720</v>
      </c>
      <c r="B44" s="4"/>
      <c r="C44" s="4"/>
      <c r="D44" s="4"/>
      <c r="E44" s="4"/>
      <c r="F44" s="6"/>
      <c r="G44" s="15">
        <f>SUM(-G42+G40)</f>
        <v>29137192.34</v>
      </c>
    </row>
    <row r="45" spans="1:7" ht="15.75">
      <c r="A45" s="2" t="s">
        <v>721</v>
      </c>
      <c r="B45" s="3"/>
      <c r="C45" s="3"/>
      <c r="D45" s="3"/>
      <c r="E45" s="3"/>
      <c r="F45" s="3"/>
      <c r="G45" s="3"/>
    </row>
  </sheetData>
  <mergeCells count="3">
    <mergeCell ref="A1:G1"/>
    <mergeCell ref="A2:G2"/>
    <mergeCell ref="A28:G28"/>
  </mergeCells>
  <printOptions horizontalCentered="1"/>
  <pageMargins left="0.75" right="0.75" top="0.5" bottom="0.5" header="0.5" footer="0.5"/>
  <pageSetup fitToHeight="1" fitToWidth="1" horizontalDpi="600" verticalDpi="600" orientation="portrait" r:id="rId1"/>
</worksheet>
</file>

<file path=xl/worksheets/sheet33.xml><?xml version="1.0" encoding="utf-8"?>
<worksheet xmlns="http://schemas.openxmlformats.org/spreadsheetml/2006/main" xmlns:r="http://schemas.openxmlformats.org/officeDocument/2006/relationships">
  <sheetPr transitionEvaluation="1">
    <pageSetUpPr fitToPage="1"/>
  </sheetPr>
  <dimension ref="A1:I62"/>
  <sheetViews>
    <sheetView defaultGridColor="0" zoomScale="75" zoomScaleNormal="75" colorId="22" workbookViewId="0" topLeftCell="D1">
      <selection activeCell="J1" sqref="J1:N16384"/>
    </sheetView>
  </sheetViews>
  <sheetFormatPr defaultColWidth="9.77734375" defaultRowHeight="15"/>
  <cols>
    <col min="1" max="1" width="4.21484375" style="78" customWidth="1"/>
    <col min="2" max="3" width="9.77734375" style="78" customWidth="1"/>
    <col min="4" max="4" width="9.6640625" style="78" customWidth="1"/>
    <col min="5" max="5" width="3.77734375" style="78" customWidth="1"/>
    <col min="6" max="7" width="9.77734375" style="78" customWidth="1"/>
    <col min="8" max="8" width="5.5546875" style="78" customWidth="1"/>
    <col min="9" max="9" width="11.4453125" style="78" customWidth="1"/>
    <col min="10" max="16384" width="9.77734375" style="78" customWidth="1"/>
  </cols>
  <sheetData>
    <row r="1" spans="1:9" ht="14.25">
      <c r="A1" s="673" t="s">
        <v>654</v>
      </c>
      <c r="B1" s="673"/>
      <c r="C1" s="673"/>
      <c r="D1" s="673"/>
      <c r="E1" s="673"/>
      <c r="F1" s="673"/>
      <c r="G1" s="673"/>
      <c r="H1" s="673"/>
      <c r="I1" s="673"/>
    </row>
    <row r="2" spans="1:9" ht="14.25">
      <c r="A2" s="673" t="s">
        <v>653</v>
      </c>
      <c r="B2" s="673"/>
      <c r="C2" s="673"/>
      <c r="D2" s="673"/>
      <c r="E2" s="673"/>
      <c r="F2" s="673"/>
      <c r="G2" s="673"/>
      <c r="H2" s="673"/>
      <c r="I2" s="673"/>
    </row>
    <row r="4" spans="1:9" ht="14.25">
      <c r="A4" s="172" t="s">
        <v>1727</v>
      </c>
      <c r="B4" s="173" t="s">
        <v>722</v>
      </c>
      <c r="C4" s="173"/>
      <c r="D4" s="173"/>
      <c r="E4" s="173"/>
      <c r="F4" s="173"/>
      <c r="G4" s="173"/>
      <c r="H4" s="173"/>
      <c r="I4" s="174"/>
    </row>
    <row r="5" spans="1:9" ht="14.25">
      <c r="A5" s="175"/>
      <c r="B5" s="86" t="s">
        <v>723</v>
      </c>
      <c r="C5" s="86"/>
      <c r="D5" s="86"/>
      <c r="E5" s="86"/>
      <c r="F5" s="86"/>
      <c r="G5" s="86"/>
      <c r="H5" s="86"/>
      <c r="I5" s="176"/>
    </row>
    <row r="6" spans="1:9" ht="14.25">
      <c r="A6" s="175"/>
      <c r="B6" s="86" t="s">
        <v>655</v>
      </c>
      <c r="C6" s="86"/>
      <c r="D6" s="86"/>
      <c r="E6" s="86"/>
      <c r="F6" s="86"/>
      <c r="G6" s="86"/>
      <c r="H6" s="86"/>
      <c r="I6" s="176"/>
    </row>
    <row r="7" spans="1:9" ht="14.25">
      <c r="A7" s="175"/>
      <c r="B7" s="86" t="s">
        <v>656</v>
      </c>
      <c r="C7" s="86"/>
      <c r="D7" s="86"/>
      <c r="E7" s="86"/>
      <c r="F7" s="86"/>
      <c r="G7" s="86"/>
      <c r="H7" s="86"/>
      <c r="I7" s="176"/>
    </row>
    <row r="8" spans="1:9" ht="14.25">
      <c r="A8" s="175" t="s">
        <v>1729</v>
      </c>
      <c r="B8" s="86" t="s">
        <v>724</v>
      </c>
      <c r="C8" s="86"/>
      <c r="D8" s="86"/>
      <c r="E8" s="86"/>
      <c r="F8" s="86"/>
      <c r="G8" s="86"/>
      <c r="H8" s="86"/>
      <c r="I8" s="176"/>
    </row>
    <row r="9" spans="1:9" ht="14.25">
      <c r="A9" s="177"/>
      <c r="B9" s="86" t="s">
        <v>725</v>
      </c>
      <c r="C9" s="86"/>
      <c r="D9" s="86"/>
      <c r="E9" s="86"/>
      <c r="F9" s="86"/>
      <c r="G9" s="86"/>
      <c r="H9" s="86"/>
      <c r="I9" s="176"/>
    </row>
    <row r="10" spans="1:9" ht="14.25">
      <c r="A10" s="177"/>
      <c r="B10" s="86" t="s">
        <v>726</v>
      </c>
      <c r="C10" s="86"/>
      <c r="D10" s="86"/>
      <c r="E10" s="86"/>
      <c r="F10" s="86"/>
      <c r="G10" s="86"/>
      <c r="H10" s="86"/>
      <c r="I10" s="176"/>
    </row>
    <row r="11" spans="1:9" ht="14.25">
      <c r="A11" s="177"/>
      <c r="B11" s="86" t="s">
        <v>727</v>
      </c>
      <c r="C11" s="86"/>
      <c r="D11" s="86"/>
      <c r="E11" s="86"/>
      <c r="F11" s="86"/>
      <c r="G11" s="86"/>
      <c r="H11" s="86"/>
      <c r="I11" s="176"/>
    </row>
    <row r="12" spans="1:9" ht="14.25">
      <c r="A12" s="177"/>
      <c r="B12" s="86" t="s">
        <v>728</v>
      </c>
      <c r="C12" s="86"/>
      <c r="D12" s="86"/>
      <c r="E12" s="86"/>
      <c r="F12" s="86"/>
      <c r="G12" s="86"/>
      <c r="H12" s="86"/>
      <c r="I12" s="176"/>
    </row>
    <row r="13" spans="1:9" ht="14.25">
      <c r="A13" s="177"/>
      <c r="B13" s="86"/>
      <c r="C13" s="86"/>
      <c r="D13" s="86"/>
      <c r="E13" s="86"/>
      <c r="F13" s="86"/>
      <c r="G13" s="86"/>
      <c r="H13" s="86"/>
      <c r="I13" s="176"/>
    </row>
    <row r="14" spans="1:9" ht="14.25">
      <c r="A14" s="178" t="s">
        <v>241</v>
      </c>
      <c r="B14" s="88"/>
      <c r="C14" s="88"/>
      <c r="D14" s="88"/>
      <c r="E14" s="88"/>
      <c r="F14" s="88"/>
      <c r="G14" s="179"/>
      <c r="H14" s="180" t="s">
        <v>888</v>
      </c>
      <c r="I14" s="180" t="s">
        <v>396</v>
      </c>
    </row>
    <row r="15" spans="1:9" ht="14.25">
      <c r="A15" s="448" t="s">
        <v>729</v>
      </c>
      <c r="B15" s="449"/>
      <c r="C15" s="450"/>
      <c r="D15" s="450"/>
      <c r="E15" s="450"/>
      <c r="F15" s="450"/>
      <c r="G15" s="451"/>
      <c r="H15" s="452"/>
      <c r="I15" s="453"/>
    </row>
    <row r="16" spans="1:9" ht="14.25">
      <c r="A16" s="448"/>
      <c r="B16" s="449"/>
      <c r="C16" s="454"/>
      <c r="D16" s="454"/>
      <c r="E16" s="454"/>
      <c r="F16" s="454"/>
      <c r="G16" s="452"/>
      <c r="H16" s="452"/>
      <c r="I16" s="455"/>
    </row>
    <row r="17" spans="1:9" ht="14.25">
      <c r="A17" s="448" t="s">
        <v>730</v>
      </c>
      <c r="B17" s="449"/>
      <c r="C17" s="449"/>
      <c r="D17" s="449"/>
      <c r="E17" s="449"/>
      <c r="F17" s="449"/>
      <c r="G17" s="452"/>
      <c r="H17" s="452"/>
      <c r="I17" s="455"/>
    </row>
    <row r="18" spans="1:9" ht="14.25">
      <c r="A18" s="448"/>
      <c r="B18" s="449"/>
      <c r="C18" s="449"/>
      <c r="D18" s="449"/>
      <c r="E18" s="449"/>
      <c r="F18" s="449"/>
      <c r="G18" s="452"/>
      <c r="H18" s="452"/>
      <c r="I18" s="455"/>
    </row>
    <row r="19" spans="1:9" ht="14.25">
      <c r="A19" s="448"/>
      <c r="B19" s="449" t="s">
        <v>731</v>
      </c>
      <c r="C19" s="449"/>
      <c r="D19" s="449"/>
      <c r="E19" s="449"/>
      <c r="F19" s="449"/>
      <c r="G19" s="452"/>
      <c r="H19" s="452"/>
      <c r="I19" s="455"/>
    </row>
    <row r="20" spans="1:9" ht="14.25">
      <c r="A20" s="448"/>
      <c r="B20" s="456"/>
      <c r="C20" s="457"/>
      <c r="D20" s="457"/>
      <c r="E20" s="457"/>
      <c r="F20" s="457"/>
      <c r="G20" s="458"/>
      <c r="H20" s="452"/>
      <c r="I20" s="453"/>
    </row>
    <row r="21" spans="1:9" ht="15.75">
      <c r="A21" s="448"/>
      <c r="B21" s="492" t="s">
        <v>1397</v>
      </c>
      <c r="C21" s="457"/>
      <c r="D21" s="457"/>
      <c r="E21" s="457"/>
      <c r="F21" s="457"/>
      <c r="G21" s="458"/>
      <c r="H21" s="452"/>
      <c r="I21" s="453"/>
    </row>
    <row r="22" spans="1:9" ht="14.25">
      <c r="A22" s="448"/>
      <c r="B22" s="456"/>
      <c r="C22" s="457"/>
      <c r="D22" s="457"/>
      <c r="E22" s="457"/>
      <c r="F22" s="457"/>
      <c r="G22" s="458"/>
      <c r="H22" s="452"/>
      <c r="I22" s="453"/>
    </row>
    <row r="23" spans="1:9" ht="14.25">
      <c r="A23" s="448"/>
      <c r="B23" s="456"/>
      <c r="C23" s="457"/>
      <c r="D23" s="457"/>
      <c r="E23" s="457"/>
      <c r="F23" s="457"/>
      <c r="G23" s="458"/>
      <c r="H23" s="452"/>
      <c r="I23" s="453"/>
    </row>
    <row r="24" spans="1:9" ht="14.25">
      <c r="A24" s="448"/>
      <c r="B24" s="456"/>
      <c r="C24" s="457"/>
      <c r="D24" s="457"/>
      <c r="E24" s="457"/>
      <c r="F24" s="457"/>
      <c r="G24" s="458"/>
      <c r="H24" s="452"/>
      <c r="I24" s="453"/>
    </row>
    <row r="25" spans="1:9" ht="14.25">
      <c r="A25" s="448"/>
      <c r="B25" s="449"/>
      <c r="C25" s="449"/>
      <c r="D25" s="449"/>
      <c r="E25" s="449"/>
      <c r="F25" s="449"/>
      <c r="G25" s="452"/>
      <c r="H25" s="452"/>
      <c r="I25" s="459"/>
    </row>
    <row r="26" spans="1:9" ht="14.25">
      <c r="A26" s="448"/>
      <c r="B26" s="449" t="s">
        <v>732</v>
      </c>
      <c r="C26" s="449"/>
      <c r="D26" s="449"/>
      <c r="E26" s="449"/>
      <c r="F26" s="449"/>
      <c r="G26" s="452"/>
      <c r="H26" s="452"/>
      <c r="I26" s="459"/>
    </row>
    <row r="27" spans="1:9" ht="14.25">
      <c r="A27" s="448"/>
      <c r="B27" s="456"/>
      <c r="C27" s="457"/>
      <c r="D27" s="457"/>
      <c r="E27" s="457"/>
      <c r="F27" s="457"/>
      <c r="G27" s="458"/>
      <c r="H27" s="452"/>
      <c r="I27" s="453"/>
    </row>
    <row r="28" spans="1:9" ht="14.25">
      <c r="A28" s="448"/>
      <c r="B28" s="456"/>
      <c r="C28" s="457"/>
      <c r="D28" s="457"/>
      <c r="E28" s="457"/>
      <c r="F28" s="457"/>
      <c r="G28" s="458"/>
      <c r="H28" s="452"/>
      <c r="I28" s="453"/>
    </row>
    <row r="29" spans="1:9" ht="14.25">
      <c r="A29" s="448"/>
      <c r="B29" s="456"/>
      <c r="C29" s="457"/>
      <c r="D29" s="457"/>
      <c r="E29" s="457"/>
      <c r="F29" s="457"/>
      <c r="G29" s="458"/>
      <c r="H29" s="452"/>
      <c r="I29" s="453"/>
    </row>
    <row r="30" spans="1:9" ht="14.25">
      <c r="A30" s="448"/>
      <c r="B30" s="456"/>
      <c r="C30" s="457"/>
      <c r="D30" s="457"/>
      <c r="E30" s="457"/>
      <c r="F30" s="457"/>
      <c r="G30" s="458"/>
      <c r="H30" s="452"/>
      <c r="I30" s="453"/>
    </row>
    <row r="31" spans="1:9" ht="14.25">
      <c r="A31" s="448"/>
      <c r="B31" s="456"/>
      <c r="C31" s="457"/>
      <c r="D31" s="457"/>
      <c r="E31" s="457"/>
      <c r="F31" s="457"/>
      <c r="G31" s="458"/>
      <c r="H31" s="452"/>
      <c r="I31" s="453"/>
    </row>
    <row r="32" spans="1:9" ht="14.25">
      <c r="A32" s="448"/>
      <c r="B32" s="449"/>
      <c r="C32" s="449"/>
      <c r="D32" s="449"/>
      <c r="E32" s="449"/>
      <c r="F32" s="449"/>
      <c r="G32" s="452"/>
      <c r="H32" s="452"/>
      <c r="I32" s="459"/>
    </row>
    <row r="33" spans="1:9" ht="14.25">
      <c r="A33" s="448"/>
      <c r="B33" s="449" t="s">
        <v>733</v>
      </c>
      <c r="C33" s="449"/>
      <c r="D33" s="449"/>
      <c r="E33" s="449"/>
      <c r="F33" s="449"/>
      <c r="G33" s="452"/>
      <c r="H33" s="452"/>
      <c r="I33" s="459"/>
    </row>
    <row r="34" spans="1:9" ht="14.25">
      <c r="A34" s="448"/>
      <c r="B34" s="456"/>
      <c r="C34" s="457"/>
      <c r="D34" s="457"/>
      <c r="E34" s="457"/>
      <c r="F34" s="457"/>
      <c r="G34" s="458"/>
      <c r="H34" s="452"/>
      <c r="I34" s="453"/>
    </row>
    <row r="35" spans="1:9" ht="14.25">
      <c r="A35" s="448"/>
      <c r="B35" s="456"/>
      <c r="C35" s="457"/>
      <c r="D35" s="457"/>
      <c r="E35" s="457"/>
      <c r="F35" s="457"/>
      <c r="G35" s="458"/>
      <c r="H35" s="452"/>
      <c r="I35" s="453"/>
    </row>
    <row r="36" spans="1:9" ht="14.25">
      <c r="A36" s="448"/>
      <c r="B36" s="456"/>
      <c r="C36" s="457"/>
      <c r="D36" s="457"/>
      <c r="E36" s="457"/>
      <c r="F36" s="457"/>
      <c r="G36" s="458"/>
      <c r="H36" s="452"/>
      <c r="I36" s="453"/>
    </row>
    <row r="37" spans="1:9" ht="14.25">
      <c r="A37" s="448"/>
      <c r="B37" s="456"/>
      <c r="C37" s="457"/>
      <c r="D37" s="457"/>
      <c r="E37" s="457"/>
      <c r="F37" s="457"/>
      <c r="G37" s="458"/>
      <c r="H37" s="452"/>
      <c r="I37" s="453"/>
    </row>
    <row r="38" spans="1:9" ht="14.25">
      <c r="A38" s="448"/>
      <c r="B38" s="449"/>
      <c r="C38" s="449"/>
      <c r="D38" s="449"/>
      <c r="E38" s="449"/>
      <c r="F38" s="449"/>
      <c r="G38" s="452"/>
      <c r="H38" s="452"/>
      <c r="I38" s="459"/>
    </row>
    <row r="39" spans="1:9" ht="14.25">
      <c r="A39" s="448"/>
      <c r="B39" s="449" t="s">
        <v>734</v>
      </c>
      <c r="C39" s="449"/>
      <c r="D39" s="449"/>
      <c r="E39" s="449"/>
      <c r="F39" s="449"/>
      <c r="G39" s="452"/>
      <c r="H39" s="452"/>
      <c r="I39" s="459"/>
    </row>
    <row r="40" spans="1:9" ht="14.25">
      <c r="A40" s="448"/>
      <c r="B40" s="456"/>
      <c r="C40" s="457"/>
      <c r="D40" s="457"/>
      <c r="E40" s="457"/>
      <c r="F40" s="457"/>
      <c r="G40" s="458"/>
      <c r="H40" s="452"/>
      <c r="I40" s="453"/>
    </row>
    <row r="41" spans="1:9" ht="14.25">
      <c r="A41" s="448"/>
      <c r="B41" s="456"/>
      <c r="C41" s="457"/>
      <c r="D41" s="457"/>
      <c r="E41" s="457"/>
      <c r="F41" s="457"/>
      <c r="G41" s="458"/>
      <c r="H41" s="452"/>
      <c r="I41" s="453"/>
    </row>
    <row r="42" spans="1:9" ht="14.25">
      <c r="A42" s="448"/>
      <c r="B42" s="456"/>
      <c r="C42" s="457"/>
      <c r="D42" s="457"/>
      <c r="E42" s="457"/>
      <c r="F42" s="457"/>
      <c r="G42" s="458"/>
      <c r="H42" s="452"/>
      <c r="I42" s="453"/>
    </row>
    <row r="43" spans="1:9" ht="14.25">
      <c r="A43" s="448"/>
      <c r="B43" s="456"/>
      <c r="C43" s="457"/>
      <c r="D43" s="457"/>
      <c r="E43" s="457"/>
      <c r="F43" s="457"/>
      <c r="G43" s="458"/>
      <c r="H43" s="452"/>
      <c r="I43" s="453"/>
    </row>
    <row r="44" spans="1:9" ht="14.25">
      <c r="A44" s="448"/>
      <c r="B44" s="449"/>
      <c r="C44" s="449"/>
      <c r="D44" s="449"/>
      <c r="E44" s="449"/>
      <c r="F44" s="449"/>
      <c r="G44" s="452"/>
      <c r="H44" s="452"/>
      <c r="I44" s="455"/>
    </row>
    <row r="45" spans="1:9" ht="14.25">
      <c r="A45" s="448" t="s">
        <v>735</v>
      </c>
      <c r="B45" s="449"/>
      <c r="C45" s="454"/>
      <c r="D45" s="454"/>
      <c r="E45" s="454"/>
      <c r="F45" s="454"/>
      <c r="G45" s="452"/>
      <c r="H45" s="452"/>
      <c r="I45" s="460">
        <f>+I15+SUM(I20:I24)+SUM(I27:I31)-SUM(I34:I37)-SUM(I40:I43)</f>
        <v>0</v>
      </c>
    </row>
    <row r="46" spans="1:9" ht="14.25">
      <c r="A46" s="448" t="s">
        <v>736</v>
      </c>
      <c r="B46" s="449"/>
      <c r="C46" s="449"/>
      <c r="D46" s="461">
        <f>+I45</f>
        <v>0</v>
      </c>
      <c r="E46" s="449"/>
      <c r="F46" s="462" t="s">
        <v>1270</v>
      </c>
      <c r="G46" s="463" t="s">
        <v>482</v>
      </c>
      <c r="H46" s="452"/>
      <c r="I46" s="455"/>
    </row>
    <row r="47" spans="1:9" ht="14.25">
      <c r="A47" s="448"/>
      <c r="B47" s="454"/>
      <c r="C47" s="454"/>
      <c r="D47" s="464">
        <v>0.35</v>
      </c>
      <c r="E47" s="454"/>
      <c r="F47" s="465" t="s">
        <v>1271</v>
      </c>
      <c r="G47" s="459"/>
      <c r="H47" s="452"/>
      <c r="I47" s="455"/>
    </row>
    <row r="48" spans="1:9" ht="15" thickBot="1">
      <c r="A48" s="448"/>
      <c r="B48" s="449"/>
      <c r="C48" s="449"/>
      <c r="D48" s="466">
        <f>ROUND(D47*D46,0)</f>
        <v>0</v>
      </c>
      <c r="E48" s="449"/>
      <c r="F48" s="467" t="s">
        <v>1272</v>
      </c>
      <c r="G48" s="459"/>
      <c r="H48" s="452"/>
      <c r="I48" s="455"/>
    </row>
    <row r="49" spans="1:9" ht="15" thickTop="1">
      <c r="A49" s="468"/>
      <c r="B49" s="457"/>
      <c r="C49" s="457"/>
      <c r="D49" s="469"/>
      <c r="E49" s="457"/>
      <c r="F49" s="457"/>
      <c r="G49" s="470">
        <f>+G48+G47</f>
        <v>0</v>
      </c>
      <c r="H49" s="458"/>
      <c r="I49" s="460"/>
    </row>
    <row r="50" spans="1:9" ht="15.75">
      <c r="A50" s="2" t="s">
        <v>737</v>
      </c>
      <c r="B50" s="77"/>
      <c r="C50" s="77"/>
      <c r="D50" s="77"/>
      <c r="E50" s="77"/>
      <c r="F50" s="77"/>
      <c r="G50" s="77"/>
      <c r="H50" s="77"/>
      <c r="I50" s="77"/>
    </row>
    <row r="51" ht="14.25">
      <c r="I51" s="354">
        <f>+G49/0.35</f>
        <v>0</v>
      </c>
    </row>
    <row r="52" spans="4:9" ht="14.25">
      <c r="D52" s="354"/>
      <c r="E52" s="354"/>
      <c r="F52" s="354"/>
      <c r="G52" s="354">
        <f>+D48-G49</f>
        <v>0</v>
      </c>
      <c r="I52" s="354">
        <v>646056</v>
      </c>
    </row>
    <row r="53" spans="4:9" ht="14.25">
      <c r="D53" s="414"/>
      <c r="E53" s="354"/>
      <c r="F53" s="354"/>
      <c r="G53" s="414" t="e">
        <f>+G52/D46</f>
        <v>#DIV/0!</v>
      </c>
      <c r="I53" s="354">
        <f>+I52-I45</f>
        <v>646056</v>
      </c>
    </row>
    <row r="54" spans="4:9" ht="14.25">
      <c r="D54" s="354"/>
      <c r="E54" s="354"/>
      <c r="F54" s="354"/>
      <c r="G54" s="354"/>
      <c r="I54" s="354">
        <f>+I52-I51</f>
        <v>646056</v>
      </c>
    </row>
    <row r="58" spans="6:9" ht="14.25">
      <c r="F58" s="78" t="s">
        <v>1200</v>
      </c>
      <c r="I58" s="354">
        <f>+I27</f>
        <v>0</v>
      </c>
    </row>
    <row r="59" spans="6:9" ht="14.25">
      <c r="F59" s="78" t="s">
        <v>1201</v>
      </c>
      <c r="I59" s="354">
        <v>5109380</v>
      </c>
    </row>
    <row r="60" spans="6:9" ht="14.25">
      <c r="F60" s="78" t="s">
        <v>1104</v>
      </c>
      <c r="I60" s="354">
        <f>+I58-I59</f>
        <v>-5109380</v>
      </c>
    </row>
    <row r="61" spans="6:9" ht="14.25">
      <c r="F61" s="78" t="s">
        <v>1202</v>
      </c>
      <c r="I61" s="354">
        <v>6900</v>
      </c>
    </row>
    <row r="62" spans="6:9" ht="14.25">
      <c r="F62" s="78" t="s">
        <v>1203</v>
      </c>
      <c r="I62" s="354">
        <f>+I60+I61</f>
        <v>-5102480</v>
      </c>
    </row>
  </sheetData>
  <mergeCells count="2">
    <mergeCell ref="A1:I1"/>
    <mergeCell ref="A2:I2"/>
  </mergeCells>
  <printOptions horizontalCentered="1"/>
  <pageMargins left="0.75" right="0.75" top="0.5" bottom="0.5" header="0.5" footer="0.5"/>
  <pageSetup fitToHeight="1" fitToWidth="1" horizontalDpi="600" verticalDpi="600" orientation="portrait" r:id="rId1"/>
</worksheet>
</file>

<file path=xl/worksheets/sheet34.xml><?xml version="1.0" encoding="utf-8"?>
<worksheet xmlns="http://schemas.openxmlformats.org/spreadsheetml/2006/main" xmlns:r="http://schemas.openxmlformats.org/officeDocument/2006/relationships">
  <sheetPr transitionEvaluation="1">
    <pageSetUpPr fitToPage="1"/>
  </sheetPr>
  <dimension ref="A1:M80"/>
  <sheetViews>
    <sheetView defaultGridColor="0" zoomScale="75" zoomScaleNormal="75" colorId="22" workbookViewId="0" topLeftCell="J26">
      <selection activeCell="N1" sqref="N1:P16384"/>
    </sheetView>
  </sheetViews>
  <sheetFormatPr defaultColWidth="9.77734375" defaultRowHeight="15"/>
  <cols>
    <col min="1" max="1" width="5.21484375" style="0" bestFit="1" customWidth="1"/>
    <col min="4" max="4" width="10.99609375" style="0" customWidth="1"/>
    <col min="5" max="5" width="11.88671875" style="0" bestFit="1" customWidth="1"/>
    <col min="6" max="6" width="10.5546875" style="0" customWidth="1"/>
    <col min="7" max="7" width="11.5546875" style="0" bestFit="1" customWidth="1"/>
    <col min="8" max="8" width="12.77734375" style="0" customWidth="1"/>
    <col min="10" max="10" width="10.10546875" style="0" bestFit="1" customWidth="1"/>
    <col min="12" max="12" width="10.21484375" style="0" bestFit="1" customWidth="1"/>
    <col min="13" max="13" width="9.88671875" style="0" customWidth="1"/>
  </cols>
  <sheetData>
    <row r="1" spans="1:13" ht="15.75">
      <c r="A1" s="675" t="s">
        <v>738</v>
      </c>
      <c r="B1" s="676"/>
      <c r="C1" s="676"/>
      <c r="D1" s="676"/>
      <c r="E1" s="676"/>
      <c r="F1" s="676"/>
      <c r="G1" s="676"/>
      <c r="H1" s="676"/>
      <c r="I1" s="676"/>
      <c r="J1" s="676"/>
      <c r="K1" s="676"/>
      <c r="L1" s="676"/>
      <c r="M1" s="677"/>
    </row>
    <row r="2" spans="1:13" ht="15.75" thickBot="1">
      <c r="A2" s="589"/>
      <c r="B2" s="590"/>
      <c r="C2" s="590"/>
      <c r="D2" s="590"/>
      <c r="E2" s="590"/>
      <c r="F2" s="590"/>
      <c r="G2" s="590"/>
      <c r="H2" s="590"/>
      <c r="I2" s="590"/>
      <c r="J2" s="590"/>
      <c r="K2" s="590"/>
      <c r="L2" s="590"/>
      <c r="M2" s="591"/>
    </row>
    <row r="3" spans="1:13" ht="15">
      <c r="A3" s="567"/>
      <c r="B3" s="570"/>
      <c r="C3" s="562"/>
      <c r="D3" s="571"/>
      <c r="E3" s="572"/>
      <c r="F3" s="570"/>
      <c r="G3" s="570"/>
      <c r="H3" s="572"/>
      <c r="I3" s="572" t="s">
        <v>739</v>
      </c>
      <c r="J3" s="572" t="s">
        <v>740</v>
      </c>
      <c r="K3" s="572" t="s">
        <v>741</v>
      </c>
      <c r="L3" s="571" t="s">
        <v>742</v>
      </c>
      <c r="M3" s="573" t="s">
        <v>743</v>
      </c>
    </row>
    <row r="4" spans="1:13" ht="15">
      <c r="A4" s="568"/>
      <c r="B4" s="33"/>
      <c r="C4" s="419"/>
      <c r="D4" s="23"/>
      <c r="E4" s="48"/>
      <c r="F4" s="33"/>
      <c r="G4" s="33"/>
      <c r="H4" s="48"/>
      <c r="I4" s="48"/>
      <c r="J4" s="48" t="s">
        <v>744</v>
      </c>
      <c r="K4" s="48"/>
      <c r="L4" s="23"/>
      <c r="M4" s="574"/>
    </row>
    <row r="5" spans="1:13" ht="15">
      <c r="A5" s="568"/>
      <c r="B5" s="33"/>
      <c r="C5" s="419"/>
      <c r="D5" s="23"/>
      <c r="E5" s="48"/>
      <c r="F5" s="33"/>
      <c r="G5" s="33"/>
      <c r="H5" s="48"/>
      <c r="I5" s="48" t="s">
        <v>745</v>
      </c>
      <c r="J5" s="48" t="s">
        <v>746</v>
      </c>
      <c r="K5" s="48" t="s">
        <v>1714</v>
      </c>
      <c r="L5" s="23" t="s">
        <v>747</v>
      </c>
      <c r="M5" s="574"/>
    </row>
    <row r="6" spans="1:13" ht="15">
      <c r="A6" s="568" t="s">
        <v>887</v>
      </c>
      <c r="B6" s="33"/>
      <c r="C6" s="419"/>
      <c r="D6" s="23"/>
      <c r="E6" s="48" t="s">
        <v>889</v>
      </c>
      <c r="F6" s="33"/>
      <c r="G6" s="33" t="s">
        <v>748</v>
      </c>
      <c r="H6" s="48" t="s">
        <v>890</v>
      </c>
      <c r="I6" s="48" t="s">
        <v>749</v>
      </c>
      <c r="J6" s="48" t="s">
        <v>750</v>
      </c>
      <c r="K6" s="48" t="s">
        <v>751</v>
      </c>
      <c r="L6" s="23" t="s">
        <v>752</v>
      </c>
      <c r="M6" s="574" t="s">
        <v>753</v>
      </c>
    </row>
    <row r="7" spans="1:13" ht="15">
      <c r="A7" s="568" t="s">
        <v>891</v>
      </c>
      <c r="B7" s="35" t="s">
        <v>892</v>
      </c>
      <c r="C7" s="101"/>
      <c r="D7" s="37"/>
      <c r="E7" s="48" t="s">
        <v>894</v>
      </c>
      <c r="F7" s="33" t="s">
        <v>754</v>
      </c>
      <c r="G7" s="33" t="s">
        <v>755</v>
      </c>
      <c r="H7" s="48" t="s">
        <v>894</v>
      </c>
      <c r="I7" s="48" t="s">
        <v>264</v>
      </c>
      <c r="J7" s="48" t="s">
        <v>264</v>
      </c>
      <c r="K7" s="48" t="s">
        <v>264</v>
      </c>
      <c r="L7" s="23" t="s">
        <v>264</v>
      </c>
      <c r="M7" s="574" t="s">
        <v>264</v>
      </c>
    </row>
    <row r="8" spans="1:13" ht="15">
      <c r="A8" s="569" t="s">
        <v>496</v>
      </c>
      <c r="B8" s="38" t="s">
        <v>421</v>
      </c>
      <c r="C8" s="39"/>
      <c r="D8" s="40"/>
      <c r="E8" s="49" t="s">
        <v>448</v>
      </c>
      <c r="F8" s="100" t="s">
        <v>449</v>
      </c>
      <c r="G8" s="100" t="s">
        <v>527</v>
      </c>
      <c r="H8" s="49" t="s">
        <v>528</v>
      </c>
      <c r="I8" s="49" t="s">
        <v>756</v>
      </c>
      <c r="J8" s="49" t="s">
        <v>757</v>
      </c>
      <c r="K8" s="49" t="s">
        <v>758</v>
      </c>
      <c r="L8" s="24" t="s">
        <v>759</v>
      </c>
      <c r="M8" s="575" t="s">
        <v>760</v>
      </c>
    </row>
    <row r="9" spans="1:13" ht="15">
      <c r="A9" s="563">
        <v>301</v>
      </c>
      <c r="B9" s="585" t="s">
        <v>275</v>
      </c>
      <c r="C9" s="586"/>
      <c r="D9" s="587"/>
      <c r="E9" s="576">
        <v>23020</v>
      </c>
      <c r="F9" s="433"/>
      <c r="G9" s="433"/>
      <c r="H9" s="600">
        <f>E9+F9-G9-0.4</f>
        <v>23019.6</v>
      </c>
      <c r="I9" s="433">
        <v>23020</v>
      </c>
      <c r="J9" s="578"/>
      <c r="K9" s="578"/>
      <c r="L9" s="578"/>
      <c r="M9" s="579"/>
    </row>
    <row r="10" spans="1:13" ht="15">
      <c r="A10" s="563">
        <v>302</v>
      </c>
      <c r="B10" s="585" t="s">
        <v>276</v>
      </c>
      <c r="C10" s="586"/>
      <c r="D10" s="587"/>
      <c r="E10" s="576">
        <v>70261</v>
      </c>
      <c r="F10" s="433"/>
      <c r="G10" s="433"/>
      <c r="H10" s="600">
        <f>E10+F10-G10-0.4</f>
        <v>70260.6</v>
      </c>
      <c r="I10" s="433">
        <v>70260.82</v>
      </c>
      <c r="J10" s="578"/>
      <c r="K10" s="578"/>
      <c r="L10" s="578"/>
      <c r="M10" s="579"/>
    </row>
    <row r="11" spans="1:13" ht="15">
      <c r="A11" s="563">
        <v>303</v>
      </c>
      <c r="B11" s="585" t="s">
        <v>761</v>
      </c>
      <c r="C11" s="586"/>
      <c r="D11" s="587"/>
      <c r="E11" s="576">
        <v>3973424</v>
      </c>
      <c r="F11" s="433">
        <f>61303.54+750</f>
        <v>62053.54</v>
      </c>
      <c r="G11" s="433"/>
      <c r="H11" s="600">
        <f>E11+F11-G11</f>
        <v>4035477.54</v>
      </c>
      <c r="I11" s="578"/>
      <c r="J11" s="576">
        <f>81791+12389+750</f>
        <v>94930</v>
      </c>
      <c r="K11" s="576">
        <v>68164</v>
      </c>
      <c r="L11" s="576">
        <f>3336171-1225+152075.95+61303</f>
        <v>3548324.95</v>
      </c>
      <c r="M11" s="580">
        <f>1225+322833+1</f>
        <v>324059</v>
      </c>
    </row>
    <row r="12" spans="1:13" ht="15">
      <c r="A12" s="563">
        <v>304</v>
      </c>
      <c r="B12" s="585" t="s">
        <v>278</v>
      </c>
      <c r="C12" s="586"/>
      <c r="D12" s="587"/>
      <c r="E12" s="576">
        <v>17820486</v>
      </c>
      <c r="F12" s="433">
        <f>176032.67+17867.37+398732.12+23985.91+23770.83+84736.81+60430.12</f>
        <v>785555.83</v>
      </c>
      <c r="G12" s="433">
        <f>17127.05+7539</f>
        <v>24666.05</v>
      </c>
      <c r="H12" s="600">
        <f>E12+F12-G12</f>
        <v>18581375.779999997</v>
      </c>
      <c r="I12" s="578"/>
      <c r="J12" s="576">
        <f>97985+4428216+1508.8+38882-365-5934.6+176032.67+17867.37</f>
        <v>4754192.24</v>
      </c>
      <c r="K12" s="576">
        <f>7527372+32198.7-1401-29899.3+398732.12-17127.05</f>
        <v>7909875.470000001</v>
      </c>
      <c r="L12" s="576">
        <f>700984+3588.39+23985.91</f>
        <v>728558.3</v>
      </c>
      <c r="M12" s="580">
        <f>3825913+902690+258769+31563.29+9215-79-720.6+23770.83+84736.81+60430.12-7538.56</f>
        <v>5188749.890000001</v>
      </c>
    </row>
    <row r="13" spans="1:13" ht="15">
      <c r="A13" s="563">
        <v>305</v>
      </c>
      <c r="B13" s="585" t="s">
        <v>762</v>
      </c>
      <c r="C13" s="586"/>
      <c r="D13" s="587"/>
      <c r="E13" s="576">
        <v>1013271</v>
      </c>
      <c r="F13" s="433"/>
      <c r="G13" s="433"/>
      <c r="H13" s="600">
        <f>E13+F13-G13-0.4</f>
        <v>1013270.6</v>
      </c>
      <c r="I13" s="578"/>
      <c r="J13" s="576">
        <v>1013271</v>
      </c>
      <c r="K13" s="578"/>
      <c r="L13" s="578"/>
      <c r="M13" s="579"/>
    </row>
    <row r="14" spans="1:13" ht="15">
      <c r="A14" s="563">
        <v>306</v>
      </c>
      <c r="B14" s="585" t="s">
        <v>763</v>
      </c>
      <c r="C14" s="586"/>
      <c r="D14" s="587"/>
      <c r="E14" s="576">
        <v>338159</v>
      </c>
      <c r="F14" s="433">
        <v>248960.11</v>
      </c>
      <c r="G14" s="433">
        <v>5189.19</v>
      </c>
      <c r="H14" s="600">
        <f aca="true" t="shared" si="0" ref="H14:H35">E14+F14-G14</f>
        <v>581929.92</v>
      </c>
      <c r="I14" s="578"/>
      <c r="J14" s="576">
        <v>581930</v>
      </c>
      <c r="K14" s="578"/>
      <c r="L14" s="578"/>
      <c r="M14" s="579"/>
    </row>
    <row r="15" spans="1:13" ht="15">
      <c r="A15" s="563">
        <v>307</v>
      </c>
      <c r="B15" s="585" t="s">
        <v>764</v>
      </c>
      <c r="C15" s="586"/>
      <c r="D15" s="587"/>
      <c r="E15" s="576">
        <v>0</v>
      </c>
      <c r="F15" s="433"/>
      <c r="G15" s="433"/>
      <c r="H15" s="600">
        <f t="shared" si="0"/>
        <v>0</v>
      </c>
      <c r="I15" s="578"/>
      <c r="J15" s="576">
        <v>0</v>
      </c>
      <c r="K15" s="578"/>
      <c r="L15" s="578"/>
      <c r="M15" s="579"/>
    </row>
    <row r="16" spans="1:13" ht="15">
      <c r="A16" s="563">
        <v>308</v>
      </c>
      <c r="B16" s="585" t="s">
        <v>765</v>
      </c>
      <c r="C16" s="586"/>
      <c r="D16" s="587"/>
      <c r="E16" s="576">
        <v>0</v>
      </c>
      <c r="F16" s="433"/>
      <c r="G16" s="433"/>
      <c r="H16" s="600">
        <f t="shared" si="0"/>
        <v>0</v>
      </c>
      <c r="I16" s="578"/>
      <c r="J16" s="576">
        <v>0</v>
      </c>
      <c r="K16" s="578"/>
      <c r="L16" s="578"/>
      <c r="M16" s="579"/>
    </row>
    <row r="17" spans="1:13" ht="15">
      <c r="A17" s="563">
        <v>309</v>
      </c>
      <c r="B17" s="585" t="s">
        <v>283</v>
      </c>
      <c r="C17" s="586"/>
      <c r="D17" s="587"/>
      <c r="E17" s="576">
        <v>5069822</v>
      </c>
      <c r="F17" s="433">
        <v>14520</v>
      </c>
      <c r="G17" s="433"/>
      <c r="H17" s="600">
        <f t="shared" si="0"/>
        <v>5084342</v>
      </c>
      <c r="I17" s="578"/>
      <c r="J17" s="576">
        <v>5084342</v>
      </c>
      <c r="K17" s="578"/>
      <c r="L17" s="578"/>
      <c r="M17" s="579"/>
    </row>
    <row r="18" spans="1:13" ht="15">
      <c r="A18" s="563">
        <v>310</v>
      </c>
      <c r="B18" s="585" t="s">
        <v>766</v>
      </c>
      <c r="C18" s="586"/>
      <c r="D18" s="587"/>
      <c r="E18" s="576">
        <v>559843.74</v>
      </c>
      <c r="F18" s="433">
        <v>7792.31</v>
      </c>
      <c r="G18" s="433">
        <v>9441.75</v>
      </c>
      <c r="H18" s="600">
        <f>E18+F18-G18-1</f>
        <v>558193.3</v>
      </c>
      <c r="I18" s="578"/>
      <c r="J18" s="576">
        <f>558193+0.5</f>
        <v>558193.5</v>
      </c>
      <c r="K18" s="578"/>
      <c r="L18" s="578"/>
      <c r="M18" s="579"/>
    </row>
    <row r="19" spans="1:13" ht="15">
      <c r="A19" s="563">
        <v>311</v>
      </c>
      <c r="B19" s="585" t="s">
        <v>285</v>
      </c>
      <c r="C19" s="586"/>
      <c r="D19" s="587"/>
      <c r="E19" s="576">
        <v>9926002</v>
      </c>
      <c r="F19" s="433">
        <v>109918</v>
      </c>
      <c r="G19" s="433">
        <v>17352.81</v>
      </c>
      <c r="H19" s="600">
        <f t="shared" si="0"/>
        <v>10018567.19</v>
      </c>
      <c r="I19" s="578"/>
      <c r="J19" s="576">
        <v>10018567</v>
      </c>
      <c r="K19" s="578"/>
      <c r="L19" s="578"/>
      <c r="M19" s="579"/>
    </row>
    <row r="20" spans="1:13" ht="15">
      <c r="A20" s="563">
        <v>320</v>
      </c>
      <c r="B20" s="585" t="s">
        <v>286</v>
      </c>
      <c r="C20" s="586"/>
      <c r="D20" s="587"/>
      <c r="E20" s="576">
        <v>22322848.72</v>
      </c>
      <c r="F20" s="433">
        <v>76659.06</v>
      </c>
      <c r="G20" s="433">
        <v>15797.47</v>
      </c>
      <c r="H20" s="600">
        <f t="shared" si="0"/>
        <v>22383710.31</v>
      </c>
      <c r="I20" s="578"/>
      <c r="J20" s="578"/>
      <c r="K20" s="576">
        <v>22383710</v>
      </c>
      <c r="L20" s="578"/>
      <c r="M20" s="579"/>
    </row>
    <row r="21" spans="1:13" ht="15">
      <c r="A21" s="563">
        <v>330</v>
      </c>
      <c r="B21" s="585" t="s">
        <v>767</v>
      </c>
      <c r="C21" s="586"/>
      <c r="D21" s="587"/>
      <c r="E21" s="576">
        <v>5932031.89</v>
      </c>
      <c r="F21" s="433">
        <v>68101.56</v>
      </c>
      <c r="G21" s="433"/>
      <c r="H21" s="600">
        <f t="shared" si="0"/>
        <v>6000133.449999999</v>
      </c>
      <c r="I21" s="578"/>
      <c r="J21" s="578"/>
      <c r="K21" s="578"/>
      <c r="L21" s="576">
        <v>6000133</v>
      </c>
      <c r="M21" s="579"/>
    </row>
    <row r="22" spans="1:13" ht="15">
      <c r="A22" s="563">
        <v>331</v>
      </c>
      <c r="B22" s="585" t="s">
        <v>1251</v>
      </c>
      <c r="C22" s="586"/>
      <c r="D22" s="587"/>
      <c r="E22" s="576">
        <v>114974325.65</v>
      </c>
      <c r="F22" s="433">
        <f>7324938.02+171860.87+6415.52+4852.63+10</f>
        <v>7508077.039999999</v>
      </c>
      <c r="G22" s="433">
        <v>426066.62</v>
      </c>
      <c r="H22" s="600">
        <f t="shared" si="0"/>
        <v>122056336.07</v>
      </c>
      <c r="I22" s="578"/>
      <c r="J22" s="578"/>
      <c r="K22" s="578"/>
      <c r="L22" s="576">
        <v>122056336</v>
      </c>
      <c r="M22" s="579"/>
    </row>
    <row r="23" spans="1:13" ht="15">
      <c r="A23" s="563">
        <v>333</v>
      </c>
      <c r="B23" s="585" t="s">
        <v>289</v>
      </c>
      <c r="C23" s="586"/>
      <c r="D23" s="587"/>
      <c r="E23" s="576">
        <v>23773982</v>
      </c>
      <c r="F23" s="433">
        <v>1963579.9</v>
      </c>
      <c r="G23" s="433">
        <v>79096.01</v>
      </c>
      <c r="H23" s="600">
        <f t="shared" si="0"/>
        <v>25658465.889999997</v>
      </c>
      <c r="I23" s="578"/>
      <c r="J23" s="578"/>
      <c r="K23" s="578"/>
      <c r="L23" s="576">
        <v>25658466</v>
      </c>
      <c r="M23" s="579"/>
    </row>
    <row r="24" spans="1:13" ht="15">
      <c r="A24" s="563">
        <v>334</v>
      </c>
      <c r="B24" s="585" t="s">
        <v>1273</v>
      </c>
      <c r="C24" s="586"/>
      <c r="D24" s="587"/>
      <c r="E24" s="576">
        <f>16213358.79+0.4</f>
        <v>16213359.19</v>
      </c>
      <c r="F24" s="433">
        <f>56623+836999.04+549146.82</f>
        <v>1442768.8599999999</v>
      </c>
      <c r="G24" s="433">
        <f>1266.6+40801.07+39219.53+26955.62</f>
        <v>108242.81999999999</v>
      </c>
      <c r="H24" s="600">
        <f t="shared" si="0"/>
        <v>17547885.23</v>
      </c>
      <c r="I24" s="578"/>
      <c r="J24" s="578"/>
      <c r="K24" s="578"/>
      <c r="L24" s="576">
        <v>17547885</v>
      </c>
      <c r="M24" s="579"/>
    </row>
    <row r="25" spans="1:13" ht="15">
      <c r="A25" s="563">
        <v>335</v>
      </c>
      <c r="B25" s="585" t="s">
        <v>291</v>
      </c>
      <c r="C25" s="586"/>
      <c r="D25" s="587"/>
      <c r="E25" s="576">
        <f>6989281.66+0.4</f>
        <v>6989282.0600000005</v>
      </c>
      <c r="F25" s="433">
        <v>475986.22</v>
      </c>
      <c r="G25" s="433">
        <v>19765.54</v>
      </c>
      <c r="H25" s="600">
        <f t="shared" si="0"/>
        <v>7445502.74</v>
      </c>
      <c r="I25" s="578"/>
      <c r="J25" s="578"/>
      <c r="K25" s="578"/>
      <c r="L25" s="576">
        <v>7445503</v>
      </c>
      <c r="M25" s="579"/>
    </row>
    <row r="26" spans="1:13" ht="15">
      <c r="A26" s="563">
        <v>339</v>
      </c>
      <c r="B26" s="585" t="s">
        <v>294</v>
      </c>
      <c r="C26" s="586"/>
      <c r="D26" s="587"/>
      <c r="E26" s="576">
        <v>736864</v>
      </c>
      <c r="F26" s="433">
        <v>3838</v>
      </c>
      <c r="G26" s="433"/>
      <c r="H26" s="600">
        <f>E26+F26-G26-0.4</f>
        <v>740701.6</v>
      </c>
      <c r="I26" s="576">
        <v>740702</v>
      </c>
      <c r="J26" s="434"/>
      <c r="K26" s="434"/>
      <c r="L26" s="434"/>
      <c r="M26" s="579"/>
    </row>
    <row r="27" spans="1:13" ht="15">
      <c r="A27" s="563">
        <v>340</v>
      </c>
      <c r="B27" s="585" t="s">
        <v>295</v>
      </c>
      <c r="C27" s="586"/>
      <c r="D27" s="587"/>
      <c r="E27" s="576">
        <v>4247844.34</v>
      </c>
      <c r="F27" s="433">
        <f>4707.47+57211.71+40196.07+18687.01</f>
        <v>120802.26</v>
      </c>
      <c r="G27" s="433"/>
      <c r="H27" s="600">
        <f t="shared" si="0"/>
        <v>4368646.6</v>
      </c>
      <c r="I27" s="578"/>
      <c r="J27" s="578"/>
      <c r="K27" s="578"/>
      <c r="L27" s="578"/>
      <c r="M27" s="580">
        <v>4368647</v>
      </c>
    </row>
    <row r="28" spans="1:13" ht="15">
      <c r="A28" s="563">
        <v>341</v>
      </c>
      <c r="B28" s="585" t="s">
        <v>296</v>
      </c>
      <c r="C28" s="586"/>
      <c r="D28" s="587"/>
      <c r="E28" s="576">
        <f>2001702.62+0.4</f>
        <v>2001703.02</v>
      </c>
      <c r="F28" s="433">
        <f>164540.75+9735.55</f>
        <v>174276.3</v>
      </c>
      <c r="G28" s="433">
        <f>12116.38+0.5</f>
        <v>12116.88</v>
      </c>
      <c r="H28" s="600">
        <f t="shared" si="0"/>
        <v>2163862.44</v>
      </c>
      <c r="I28" s="578"/>
      <c r="J28" s="578"/>
      <c r="K28" s="578"/>
      <c r="L28" s="578"/>
      <c r="M28" s="580">
        <v>2163863</v>
      </c>
    </row>
    <row r="29" spans="1:13" ht="15">
      <c r="A29" s="563">
        <v>342</v>
      </c>
      <c r="B29" s="585" t="s">
        <v>297</v>
      </c>
      <c r="C29" s="586"/>
      <c r="D29" s="587"/>
      <c r="E29" s="576">
        <v>35546.95</v>
      </c>
      <c r="F29" s="433"/>
      <c r="G29" s="433"/>
      <c r="H29" s="600">
        <f>E29+F29-G29-0.4</f>
        <v>35546.549999999996</v>
      </c>
      <c r="I29" s="578"/>
      <c r="J29" s="578"/>
      <c r="K29" s="578"/>
      <c r="L29" s="578"/>
      <c r="M29" s="580">
        <v>35547</v>
      </c>
    </row>
    <row r="30" spans="1:13" ht="15">
      <c r="A30" s="563">
        <v>343</v>
      </c>
      <c r="B30" s="585" t="s">
        <v>298</v>
      </c>
      <c r="C30" s="586"/>
      <c r="D30" s="587"/>
      <c r="E30" s="576">
        <v>783733.26</v>
      </c>
      <c r="F30" s="433">
        <v>12013.92</v>
      </c>
      <c r="G30" s="433">
        <f>5000+0.4</f>
        <v>5000.4</v>
      </c>
      <c r="H30" s="600">
        <f t="shared" si="0"/>
        <v>790746.78</v>
      </c>
      <c r="I30" s="578"/>
      <c r="J30" s="578"/>
      <c r="K30" s="578"/>
      <c r="L30" s="578"/>
      <c r="M30" s="580">
        <v>790747</v>
      </c>
    </row>
    <row r="31" spans="1:13" ht="15">
      <c r="A31" s="563">
        <v>344</v>
      </c>
      <c r="B31" s="585" t="s">
        <v>299</v>
      </c>
      <c r="C31" s="586"/>
      <c r="D31" s="587"/>
      <c r="E31" s="576">
        <f>657832.54+0.5</f>
        <v>657833.04</v>
      </c>
      <c r="F31" s="433">
        <v>214194.74</v>
      </c>
      <c r="G31" s="433"/>
      <c r="H31" s="600">
        <f t="shared" si="0"/>
        <v>872027.78</v>
      </c>
      <c r="I31" s="578"/>
      <c r="J31" s="578"/>
      <c r="K31" s="578"/>
      <c r="L31" s="578"/>
      <c r="M31" s="580">
        <v>872028</v>
      </c>
    </row>
    <row r="32" spans="1:13" ht="15">
      <c r="A32" s="563">
        <v>345</v>
      </c>
      <c r="B32" s="585" t="s">
        <v>300</v>
      </c>
      <c r="C32" s="586"/>
      <c r="D32" s="587"/>
      <c r="E32" s="576">
        <f>521789.64+0.8</f>
        <v>521790.44</v>
      </c>
      <c r="F32" s="433">
        <v>5453.79</v>
      </c>
      <c r="G32" s="433"/>
      <c r="H32" s="600">
        <f>E32+F32-G32</f>
        <v>527244.23</v>
      </c>
      <c r="I32" s="578"/>
      <c r="J32" s="578"/>
      <c r="K32" s="578"/>
      <c r="L32" s="578"/>
      <c r="M32" s="580">
        <v>527244</v>
      </c>
    </row>
    <row r="33" spans="1:13" ht="15">
      <c r="A33" s="563">
        <v>346</v>
      </c>
      <c r="B33" s="585" t="s">
        <v>301</v>
      </c>
      <c r="C33" s="586"/>
      <c r="D33" s="587"/>
      <c r="E33" s="576">
        <v>1616066.61</v>
      </c>
      <c r="F33" s="433">
        <v>194719.17</v>
      </c>
      <c r="G33" s="433"/>
      <c r="H33" s="600">
        <f>E33+F33-G33</f>
        <v>1810785.78</v>
      </c>
      <c r="I33" s="578"/>
      <c r="J33" s="578"/>
      <c r="K33" s="578"/>
      <c r="L33" s="578"/>
      <c r="M33" s="580">
        <v>1810786</v>
      </c>
    </row>
    <row r="34" spans="1:13" ht="15">
      <c r="A34" s="563">
        <v>347</v>
      </c>
      <c r="B34" s="585" t="s">
        <v>302</v>
      </c>
      <c r="C34" s="586"/>
      <c r="D34" s="587"/>
      <c r="E34" s="576">
        <v>330351.86</v>
      </c>
      <c r="F34" s="433">
        <v>127259.12</v>
      </c>
      <c r="G34" s="433"/>
      <c r="H34" s="600">
        <f>E34+F34-G34</f>
        <v>457610.98</v>
      </c>
      <c r="I34" s="578"/>
      <c r="J34" s="578"/>
      <c r="K34" s="578"/>
      <c r="L34" s="578"/>
      <c r="M34" s="580">
        <v>457611</v>
      </c>
    </row>
    <row r="35" spans="1:13" ht="15">
      <c r="A35" s="563">
        <v>348</v>
      </c>
      <c r="B35" s="585" t="s">
        <v>303</v>
      </c>
      <c r="C35" s="586"/>
      <c r="D35" s="587"/>
      <c r="E35" s="576">
        <v>117959.8</v>
      </c>
      <c r="F35" s="433">
        <v>10218.38</v>
      </c>
      <c r="G35" s="433"/>
      <c r="H35" s="600">
        <f t="shared" si="0"/>
        <v>128178.18000000001</v>
      </c>
      <c r="I35" s="578"/>
      <c r="J35" s="578"/>
      <c r="K35" s="578"/>
      <c r="L35" s="578"/>
      <c r="M35" s="580">
        <v>128178</v>
      </c>
    </row>
    <row r="36" spans="1:13" ht="15">
      <c r="A36" s="583"/>
      <c r="B36" s="588" t="s">
        <v>321</v>
      </c>
      <c r="C36" s="586"/>
      <c r="D36" s="587"/>
      <c r="E36" s="577">
        <v>131232</v>
      </c>
      <c r="F36" s="433">
        <f>-3397.74</f>
        <v>-3397.74</v>
      </c>
      <c r="G36" s="433"/>
      <c r="H36" s="600">
        <f>E36+F36-G36-0.5</f>
        <v>127833.76</v>
      </c>
      <c r="I36" s="578"/>
      <c r="J36" s="578"/>
      <c r="K36" s="578"/>
      <c r="L36" s="578"/>
      <c r="M36" s="580">
        <v>127834</v>
      </c>
    </row>
    <row r="37" spans="1:13" ht="15.75" thickBot="1">
      <c r="A37" s="563"/>
      <c r="B37" s="584" t="s">
        <v>1274</v>
      </c>
      <c r="C37" s="432"/>
      <c r="D37" s="432"/>
      <c r="E37" s="581">
        <f>SUM(E9:E36)</f>
        <v>240181043.57000002</v>
      </c>
      <c r="F37" s="581">
        <f>SUM(F9:F36)</f>
        <v>13623350.37</v>
      </c>
      <c r="G37" s="581">
        <f>SUM(G9:G36)+0.3</f>
        <v>722735.8400000001</v>
      </c>
      <c r="H37" s="581">
        <f>E37+F37-G37</f>
        <v>253081658.10000002</v>
      </c>
      <c r="I37" s="581">
        <f>SUM(I9:I36)+1</f>
        <v>833983.8200000001</v>
      </c>
      <c r="J37" s="581">
        <f>SUM(J9:J36)</f>
        <v>22105425.740000002</v>
      </c>
      <c r="K37" s="581">
        <f>SUM(K9:K36)</f>
        <v>30361749.47</v>
      </c>
      <c r="L37" s="581">
        <f>SUM(L9:L36)-1</f>
        <v>182985205.25</v>
      </c>
      <c r="M37" s="582">
        <f>SUM(M9:M36)</f>
        <v>16795293.89</v>
      </c>
    </row>
    <row r="38" spans="1:13" ht="16.5" thickBot="1">
      <c r="A38" s="678" t="s">
        <v>1275</v>
      </c>
      <c r="B38" s="679"/>
      <c r="C38" s="679"/>
      <c r="D38" s="679"/>
      <c r="E38" s="679"/>
      <c r="F38" s="679"/>
      <c r="G38" s="679"/>
      <c r="H38" s="679"/>
      <c r="I38" s="679"/>
      <c r="J38" s="679"/>
      <c r="K38" s="679"/>
      <c r="L38" s="679"/>
      <c r="M38" s="680"/>
    </row>
    <row r="39" spans="1:13" ht="15.75">
      <c r="A39" s="418"/>
      <c r="B39" s="104" t="s">
        <v>435</v>
      </c>
      <c r="C39" s="418"/>
      <c r="D39" s="418"/>
      <c r="E39" s="418"/>
      <c r="F39" s="420">
        <v>12556666.72</v>
      </c>
      <c r="G39" s="421">
        <v>1235562.96</v>
      </c>
      <c r="H39" s="420">
        <f>226490235.13-40126.87-10707.91</f>
        <v>226439400.35</v>
      </c>
      <c r="I39" s="418"/>
      <c r="J39" s="418"/>
      <c r="K39" s="418"/>
      <c r="L39" s="418"/>
      <c r="M39" s="418"/>
    </row>
    <row r="40" spans="1:13" ht="15">
      <c r="A40" s="366"/>
      <c r="B40" s="104" t="s">
        <v>436</v>
      </c>
      <c r="C40" s="426"/>
      <c r="D40" s="426"/>
      <c r="E40" s="426"/>
      <c r="F40" s="427">
        <f>+F37-F39</f>
        <v>1066683.6499999985</v>
      </c>
      <c r="G40" s="428">
        <f>+G37-G39</f>
        <v>-512827.1199999999</v>
      </c>
      <c r="H40" s="428">
        <f>+H39-H37</f>
        <v>-26642257.75000003</v>
      </c>
      <c r="I40" s="426"/>
      <c r="J40" s="426"/>
      <c r="K40" s="426"/>
      <c r="L40" s="426"/>
      <c r="M40" s="426"/>
    </row>
    <row r="41" spans="1:13" ht="15">
      <c r="A41" s="366"/>
      <c r="B41" s="104"/>
      <c r="C41" s="426"/>
      <c r="D41" s="426"/>
      <c r="E41" s="426"/>
      <c r="F41" s="427"/>
      <c r="G41" s="428"/>
      <c r="H41" s="428"/>
      <c r="I41" s="426"/>
      <c r="J41" s="426"/>
      <c r="K41" s="426"/>
      <c r="L41" s="426"/>
      <c r="M41" s="426"/>
    </row>
    <row r="42" spans="1:13" ht="15">
      <c r="A42" s="366"/>
      <c r="B42" s="366"/>
      <c r="C42" s="366"/>
      <c r="D42" s="366"/>
      <c r="E42" s="125" t="s">
        <v>332</v>
      </c>
      <c r="F42" s="125" t="s">
        <v>1502</v>
      </c>
      <c r="G42" s="366"/>
      <c r="H42" s="125">
        <v>226876948</v>
      </c>
      <c r="I42" s="366"/>
      <c r="J42" s="366"/>
      <c r="K42" s="366"/>
      <c r="L42" s="366"/>
      <c r="M42" s="366"/>
    </row>
    <row r="43" spans="1:13" ht="15">
      <c r="A43" s="366"/>
      <c r="B43" s="366"/>
      <c r="C43" s="366"/>
      <c r="D43" s="366"/>
      <c r="E43" s="125"/>
      <c r="F43" s="429">
        <v>103000</v>
      </c>
      <c r="G43" s="366"/>
      <c r="H43" s="125">
        <v>114076</v>
      </c>
      <c r="I43" s="366"/>
      <c r="J43" s="366"/>
      <c r="K43" s="366"/>
      <c r="L43" s="366"/>
      <c r="M43" s="366"/>
    </row>
    <row r="44" spans="1:13" ht="15">
      <c r="A44" s="366"/>
      <c r="B44" s="366"/>
      <c r="C44" s="366"/>
      <c r="D44" s="366"/>
      <c r="E44" s="125"/>
      <c r="F44" s="429">
        <v>101100</v>
      </c>
      <c r="G44" s="366"/>
      <c r="H44" s="125">
        <v>272637</v>
      </c>
      <c r="I44" s="366"/>
      <c r="J44" s="366"/>
      <c r="K44" s="366"/>
      <c r="L44" s="366"/>
      <c r="M44" s="366"/>
    </row>
    <row r="45" spans="1:13" ht="15">
      <c r="A45" s="366"/>
      <c r="B45" s="366"/>
      <c r="C45" s="366"/>
      <c r="D45" s="366"/>
      <c r="E45" s="125"/>
      <c r="F45" s="429">
        <v>371100</v>
      </c>
      <c r="G45" s="366"/>
      <c r="H45" s="125">
        <v>10708</v>
      </c>
      <c r="I45" s="366"/>
      <c r="J45" s="366"/>
      <c r="K45" s="366"/>
      <c r="L45" s="366"/>
      <c r="M45" s="366"/>
    </row>
    <row r="46" spans="1:13" ht="15">
      <c r="A46" s="366"/>
      <c r="B46" s="366"/>
      <c r="C46" s="366"/>
      <c r="D46" s="366"/>
      <c r="E46" s="125"/>
      <c r="F46" s="429">
        <v>354100</v>
      </c>
      <c r="G46" s="366"/>
      <c r="H46" s="125">
        <v>40127</v>
      </c>
      <c r="I46" s="366"/>
      <c r="J46" s="366"/>
      <c r="K46" s="366"/>
      <c r="L46" s="366"/>
      <c r="M46" s="366"/>
    </row>
    <row r="47" spans="1:13" ht="15">
      <c r="A47" s="366"/>
      <c r="B47" s="366"/>
      <c r="C47" s="366"/>
      <c r="D47" s="366"/>
      <c r="E47" s="125"/>
      <c r="F47" s="429" t="s">
        <v>1503</v>
      </c>
      <c r="G47" s="366"/>
      <c r="H47" s="125">
        <f>+H42-H43-H44-H45-H46</f>
        <v>226439400</v>
      </c>
      <c r="I47" s="366"/>
      <c r="J47" s="366"/>
      <c r="K47" s="366"/>
      <c r="L47" s="366"/>
      <c r="M47" s="366"/>
    </row>
    <row r="48" spans="1:13" ht="15">
      <c r="A48" s="366"/>
      <c r="B48" s="366"/>
      <c r="C48" s="366"/>
      <c r="D48" s="366"/>
      <c r="E48" s="125"/>
      <c r="F48" s="429" t="s">
        <v>1504</v>
      </c>
      <c r="G48" s="366"/>
      <c r="H48" s="430">
        <f>+H47-H37</f>
        <v>-26642258.100000024</v>
      </c>
      <c r="I48" s="366"/>
      <c r="J48" s="366"/>
      <c r="K48" s="366"/>
      <c r="L48" s="366"/>
      <c r="M48" s="366"/>
    </row>
    <row r="49" spans="1:13" ht="15">
      <c r="A49" s="366"/>
      <c r="B49" s="366"/>
      <c r="C49" s="366"/>
      <c r="D49" s="366"/>
      <c r="E49" s="366"/>
      <c r="F49" s="366"/>
      <c r="G49" s="366"/>
      <c r="H49" s="366"/>
      <c r="I49" s="366"/>
      <c r="J49" s="366"/>
      <c r="K49" s="366"/>
      <c r="L49" s="366"/>
      <c r="M49" s="366"/>
    </row>
    <row r="50" spans="1:13" ht="15">
      <c r="A50" s="366"/>
      <c r="B50" s="366"/>
      <c r="C50" s="366"/>
      <c r="D50" s="366"/>
      <c r="E50" s="366"/>
      <c r="F50" s="366"/>
      <c r="G50" s="366"/>
      <c r="H50" s="430">
        <f>+E37+F39-G39</f>
        <v>251502147.33</v>
      </c>
      <c r="I50" s="366"/>
      <c r="J50" s="366"/>
      <c r="K50" s="366"/>
      <c r="L50" s="366"/>
      <c r="M50" s="366"/>
    </row>
    <row r="51" spans="1:13" ht="15">
      <c r="A51" s="366"/>
      <c r="B51" s="366"/>
      <c r="C51" s="366"/>
      <c r="D51" s="366"/>
      <c r="E51" s="366"/>
      <c r="F51" s="366"/>
      <c r="G51" s="366"/>
      <c r="H51" s="366"/>
      <c r="I51" s="366"/>
      <c r="J51" s="366"/>
      <c r="K51" s="366"/>
      <c r="L51" s="366"/>
      <c r="M51" s="366"/>
    </row>
    <row r="52" spans="1:13" ht="15">
      <c r="A52" s="366"/>
      <c r="B52" s="366"/>
      <c r="C52" s="366"/>
      <c r="D52" s="366"/>
      <c r="E52" s="431">
        <f>+E37</f>
        <v>240181043.57000002</v>
      </c>
      <c r="F52" s="366"/>
      <c r="G52" s="366"/>
      <c r="H52" s="366"/>
      <c r="I52" s="366"/>
      <c r="J52" s="366"/>
      <c r="K52" s="366"/>
      <c r="L52" s="366"/>
      <c r="M52" s="366"/>
    </row>
    <row r="53" spans="1:13" ht="15">
      <c r="A53" s="366"/>
      <c r="B53" s="366"/>
      <c r="C53" s="366"/>
      <c r="D53" s="366"/>
      <c r="E53" s="431">
        <f>+'Page 30A'!E37</f>
        <v>50834.78</v>
      </c>
      <c r="F53" s="366"/>
      <c r="G53" s="366"/>
      <c r="H53" s="366"/>
      <c r="I53" s="366"/>
      <c r="J53" s="366"/>
      <c r="K53" s="366"/>
      <c r="L53" s="366"/>
      <c r="M53" s="366"/>
    </row>
    <row r="54" spans="1:13" ht="15">
      <c r="A54" s="366"/>
      <c r="B54" s="366"/>
      <c r="C54" s="366"/>
      <c r="D54" s="366"/>
      <c r="E54" s="431">
        <f>+E52+E53</f>
        <v>240231878.35000002</v>
      </c>
      <c r="F54" s="366"/>
      <c r="G54" s="366"/>
      <c r="H54" s="366"/>
      <c r="I54" s="366"/>
      <c r="J54" s="366"/>
      <c r="K54" s="366"/>
      <c r="L54" s="366"/>
      <c r="M54" s="366"/>
    </row>
    <row r="55" spans="1:13" ht="15">
      <c r="A55" s="366"/>
      <c r="B55" s="366"/>
      <c r="C55" s="366"/>
      <c r="D55" s="366"/>
      <c r="E55" s="366">
        <v>272637</v>
      </c>
      <c r="F55" s="366"/>
      <c r="G55" s="366"/>
      <c r="H55" s="366"/>
      <c r="I55" s="366"/>
      <c r="J55" s="366"/>
      <c r="K55" s="366"/>
      <c r="L55" s="366"/>
      <c r="M55" s="366"/>
    </row>
    <row r="56" spans="1:13" ht="15">
      <c r="A56" s="366"/>
      <c r="B56" s="366"/>
      <c r="C56" s="366"/>
      <c r="D56" s="366"/>
      <c r="E56" s="366">
        <v>114076</v>
      </c>
      <c r="F56" s="366"/>
      <c r="G56" s="366"/>
      <c r="H56" s="366"/>
      <c r="I56" s="366"/>
      <c r="J56" s="366"/>
      <c r="K56" s="366"/>
      <c r="L56" s="366"/>
      <c r="M56" s="366"/>
    </row>
    <row r="57" spans="1:13" ht="15">
      <c r="A57" s="366"/>
      <c r="B57" s="366"/>
      <c r="C57" s="366"/>
      <c r="D57" s="366"/>
      <c r="E57" s="431">
        <f>+E54+E55+E56</f>
        <v>240618591.35000002</v>
      </c>
      <c r="F57" s="366"/>
      <c r="G57" s="366"/>
      <c r="H57" s="366"/>
      <c r="I57" s="366"/>
      <c r="J57" s="366"/>
      <c r="K57" s="366"/>
      <c r="L57" s="366"/>
      <c r="M57" s="366"/>
    </row>
    <row r="58" spans="1:13" ht="15">
      <c r="A58" s="366"/>
      <c r="B58" s="366"/>
      <c r="C58" s="366"/>
      <c r="D58" s="366"/>
      <c r="E58" s="366"/>
      <c r="F58" s="366"/>
      <c r="G58" s="366"/>
      <c r="H58" s="366"/>
      <c r="I58" s="366"/>
      <c r="J58" s="366"/>
      <c r="K58" s="366"/>
      <c r="L58" s="366"/>
      <c r="M58" s="366"/>
    </row>
    <row r="59" spans="1:13" ht="15">
      <c r="A59" s="366"/>
      <c r="B59" s="366"/>
      <c r="C59" s="366"/>
      <c r="D59" s="366"/>
      <c r="E59" s="366"/>
      <c r="F59" s="366"/>
      <c r="G59" s="366"/>
      <c r="H59" s="366"/>
      <c r="I59" s="366"/>
      <c r="J59" s="366"/>
      <c r="K59" s="366"/>
      <c r="L59" s="366"/>
      <c r="M59" s="366"/>
    </row>
    <row r="60" spans="1:13" ht="15">
      <c r="A60" s="366"/>
      <c r="B60" s="366"/>
      <c r="C60" s="366"/>
      <c r="D60" s="366"/>
      <c r="E60" s="366"/>
      <c r="F60" s="366"/>
      <c r="G60" s="366"/>
      <c r="H60" s="366"/>
      <c r="I60" s="366"/>
      <c r="J60" s="366"/>
      <c r="K60" s="366"/>
      <c r="L60" s="366"/>
      <c r="M60" s="366"/>
    </row>
    <row r="61" spans="1:13" ht="15">
      <c r="A61" s="366"/>
      <c r="B61" s="366"/>
      <c r="C61" s="366"/>
      <c r="D61" s="366"/>
      <c r="E61" s="366"/>
      <c r="F61" s="366"/>
      <c r="G61" s="366"/>
      <c r="H61" s="366"/>
      <c r="I61" s="366"/>
      <c r="J61" s="366"/>
      <c r="K61" s="366"/>
      <c r="L61" s="366"/>
      <c r="M61" s="366"/>
    </row>
    <row r="62" spans="1:13" ht="15">
      <c r="A62" s="366"/>
      <c r="B62" s="366"/>
      <c r="C62" s="366"/>
      <c r="D62" s="366"/>
      <c r="E62" s="366"/>
      <c r="F62" s="366"/>
      <c r="G62" s="366"/>
      <c r="H62" s="366"/>
      <c r="I62" s="366"/>
      <c r="J62" s="366"/>
      <c r="K62" s="366"/>
      <c r="L62" s="366"/>
      <c r="M62" s="366"/>
    </row>
    <row r="63" spans="1:13" ht="15">
      <c r="A63" s="366"/>
      <c r="B63" s="366"/>
      <c r="C63" s="366"/>
      <c r="D63" s="366"/>
      <c r="E63" s="366"/>
      <c r="F63" s="366"/>
      <c r="G63" s="366"/>
      <c r="H63" s="366"/>
      <c r="I63" s="366"/>
      <c r="J63" s="366"/>
      <c r="K63" s="366"/>
      <c r="L63" s="366"/>
      <c r="M63" s="366"/>
    </row>
    <row r="64" spans="1:13" ht="15">
      <c r="A64" s="366"/>
      <c r="B64" s="366"/>
      <c r="C64" s="366"/>
      <c r="D64" s="366"/>
      <c r="E64" s="366"/>
      <c r="F64" s="366"/>
      <c r="G64" s="366"/>
      <c r="H64" s="366"/>
      <c r="I64" s="366"/>
      <c r="J64" s="366"/>
      <c r="K64" s="366"/>
      <c r="L64" s="366"/>
      <c r="M64" s="366"/>
    </row>
    <row r="65" spans="1:13" ht="15">
      <c r="A65" s="366"/>
      <c r="B65" s="366"/>
      <c r="C65" s="366"/>
      <c r="D65" s="366"/>
      <c r="E65" s="366"/>
      <c r="F65" s="366"/>
      <c r="G65" s="366"/>
      <c r="H65" s="366"/>
      <c r="I65" s="366"/>
      <c r="J65" s="366"/>
      <c r="K65" s="366"/>
      <c r="L65" s="366"/>
      <c r="M65" s="366"/>
    </row>
    <row r="66" spans="1:13" ht="15">
      <c r="A66" s="366"/>
      <c r="B66" s="366"/>
      <c r="C66" s="366"/>
      <c r="D66" s="366"/>
      <c r="E66" s="366"/>
      <c r="F66" s="366"/>
      <c r="G66" s="366"/>
      <c r="H66" s="366"/>
      <c r="I66" s="366"/>
      <c r="J66" s="366"/>
      <c r="K66" s="366"/>
      <c r="L66" s="366"/>
      <c r="M66" s="366"/>
    </row>
    <row r="67" spans="1:13" ht="15">
      <c r="A67" s="366"/>
      <c r="B67" s="366"/>
      <c r="C67" s="366"/>
      <c r="D67" s="366"/>
      <c r="E67" s="366"/>
      <c r="F67" s="366"/>
      <c r="G67" s="366"/>
      <c r="H67" s="366"/>
      <c r="I67" s="366"/>
      <c r="J67" s="366"/>
      <c r="K67" s="366"/>
      <c r="L67" s="366"/>
      <c r="M67" s="366"/>
    </row>
    <row r="68" spans="1:13" ht="15">
      <c r="A68" s="366"/>
      <c r="B68" s="366"/>
      <c r="C68" s="366"/>
      <c r="D68" s="366"/>
      <c r="E68" s="366"/>
      <c r="F68" s="366"/>
      <c r="G68" s="366"/>
      <c r="H68" s="366"/>
      <c r="I68" s="366"/>
      <c r="J68" s="366"/>
      <c r="K68" s="366"/>
      <c r="L68" s="366"/>
      <c r="M68" s="366"/>
    </row>
    <row r="69" spans="1:13" ht="15">
      <c r="A69" s="366"/>
      <c r="B69" s="366"/>
      <c r="C69" s="366"/>
      <c r="D69" s="366"/>
      <c r="E69" s="366"/>
      <c r="F69" s="366"/>
      <c r="G69" s="366"/>
      <c r="H69" s="366"/>
      <c r="I69" s="366"/>
      <c r="J69" s="366"/>
      <c r="K69" s="366"/>
      <c r="L69" s="366"/>
      <c r="M69" s="366"/>
    </row>
    <row r="70" spans="1:13" ht="15">
      <c r="A70" s="366"/>
      <c r="B70" s="366"/>
      <c r="C70" s="366"/>
      <c r="D70" s="366"/>
      <c r="E70" s="366"/>
      <c r="F70" s="366"/>
      <c r="G70" s="366"/>
      <c r="H70" s="366"/>
      <c r="I70" s="366"/>
      <c r="J70" s="366"/>
      <c r="K70" s="366"/>
      <c r="L70" s="366"/>
      <c r="M70" s="366"/>
    </row>
    <row r="71" spans="1:13" ht="15">
      <c r="A71" s="366"/>
      <c r="B71" s="366"/>
      <c r="C71" s="366"/>
      <c r="D71" s="366"/>
      <c r="E71" s="366"/>
      <c r="F71" s="366"/>
      <c r="G71" s="366"/>
      <c r="H71" s="366"/>
      <c r="I71" s="366"/>
      <c r="J71" s="366"/>
      <c r="K71" s="366"/>
      <c r="L71" s="366"/>
      <c r="M71" s="366"/>
    </row>
    <row r="72" spans="1:13" ht="15">
      <c r="A72" s="366"/>
      <c r="B72" s="366"/>
      <c r="C72" s="366"/>
      <c r="D72" s="366"/>
      <c r="E72" s="366"/>
      <c r="F72" s="366"/>
      <c r="G72" s="366"/>
      <c r="H72" s="366"/>
      <c r="I72" s="366"/>
      <c r="J72" s="366"/>
      <c r="K72" s="366"/>
      <c r="L72" s="366"/>
      <c r="M72" s="366"/>
    </row>
    <row r="73" spans="1:13" ht="15">
      <c r="A73" s="366"/>
      <c r="B73" s="366"/>
      <c r="C73" s="366"/>
      <c r="D73" s="366"/>
      <c r="E73" s="366"/>
      <c r="F73" s="366"/>
      <c r="G73" s="366"/>
      <c r="H73" s="366"/>
      <c r="I73" s="366"/>
      <c r="J73" s="366"/>
      <c r="K73" s="366"/>
      <c r="L73" s="366"/>
      <c r="M73" s="366"/>
    </row>
    <row r="74" spans="1:13" ht="15">
      <c r="A74" s="366"/>
      <c r="B74" s="366"/>
      <c r="C74" s="366"/>
      <c r="D74" s="366"/>
      <c r="E74" s="366"/>
      <c r="F74" s="366"/>
      <c r="G74" s="366"/>
      <c r="H74" s="366"/>
      <c r="I74" s="366"/>
      <c r="J74" s="366"/>
      <c r="K74" s="366"/>
      <c r="L74" s="366"/>
      <c r="M74" s="366"/>
    </row>
    <row r="75" spans="1:13" ht="15">
      <c r="A75" s="366"/>
      <c r="B75" s="366"/>
      <c r="C75" s="366"/>
      <c r="D75" s="366"/>
      <c r="E75" s="366"/>
      <c r="F75" s="366"/>
      <c r="G75" s="366"/>
      <c r="H75" s="366"/>
      <c r="I75" s="366"/>
      <c r="J75" s="366"/>
      <c r="K75" s="366"/>
      <c r="L75" s="366"/>
      <c r="M75" s="366"/>
    </row>
    <row r="76" spans="1:13" ht="15">
      <c r="A76" s="366"/>
      <c r="B76" s="366"/>
      <c r="C76" s="366"/>
      <c r="D76" s="366"/>
      <c r="E76" s="366"/>
      <c r="F76" s="366"/>
      <c r="G76" s="366"/>
      <c r="H76" s="366"/>
      <c r="I76" s="366"/>
      <c r="J76" s="366"/>
      <c r="K76" s="366"/>
      <c r="L76" s="366"/>
      <c r="M76" s="366"/>
    </row>
    <row r="77" spans="1:13" ht="15">
      <c r="A77" s="366"/>
      <c r="B77" s="366"/>
      <c r="C77" s="366"/>
      <c r="D77" s="366"/>
      <c r="E77" s="366"/>
      <c r="F77" s="366"/>
      <c r="G77" s="366"/>
      <c r="H77" s="366"/>
      <c r="I77" s="366"/>
      <c r="J77" s="366"/>
      <c r="K77" s="366"/>
      <c r="L77" s="366"/>
      <c r="M77" s="366"/>
    </row>
    <row r="78" spans="1:13" ht="15">
      <c r="A78" s="366"/>
      <c r="B78" s="366"/>
      <c r="C78" s="366"/>
      <c r="D78" s="366"/>
      <c r="E78" s="366"/>
      <c r="F78" s="366"/>
      <c r="G78" s="366"/>
      <c r="H78" s="366"/>
      <c r="I78" s="366"/>
      <c r="J78" s="366"/>
      <c r="K78" s="366"/>
      <c r="L78" s="366"/>
      <c r="M78" s="366"/>
    </row>
    <row r="79" spans="1:13" ht="15">
      <c r="A79" s="366"/>
      <c r="B79" s="366"/>
      <c r="C79" s="366"/>
      <c r="D79" s="366"/>
      <c r="E79" s="366"/>
      <c r="F79" s="366"/>
      <c r="G79" s="366"/>
      <c r="H79" s="366"/>
      <c r="I79" s="366"/>
      <c r="J79" s="366"/>
      <c r="K79" s="366"/>
      <c r="L79" s="366"/>
      <c r="M79" s="366"/>
    </row>
    <row r="80" spans="1:13" ht="15">
      <c r="A80" s="366"/>
      <c r="B80" s="366"/>
      <c r="C80" s="366"/>
      <c r="D80" s="366"/>
      <c r="E80" s="366"/>
      <c r="F80" s="366"/>
      <c r="G80" s="366"/>
      <c r="H80" s="366"/>
      <c r="I80" s="366"/>
      <c r="J80" s="366"/>
      <c r="K80" s="366"/>
      <c r="L80" s="366"/>
      <c r="M80" s="366"/>
    </row>
  </sheetData>
  <mergeCells count="2">
    <mergeCell ref="A1:M1"/>
    <mergeCell ref="A38:M38"/>
  </mergeCells>
  <printOptions horizontalCentered="1"/>
  <pageMargins left="0.38" right="0.3" top="0.75" bottom="0.75" header="0.5" footer="0.5"/>
  <pageSetup fitToHeight="1" fitToWidth="1" horizontalDpi="600" verticalDpi="600" orientation="landscape" scale="83" r:id="rId1"/>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N43"/>
  <sheetViews>
    <sheetView defaultGridColor="0" colorId="22" workbookViewId="0" topLeftCell="I37">
      <selection activeCell="A20" sqref="A20"/>
    </sheetView>
  </sheetViews>
  <sheetFormatPr defaultColWidth="9.77734375" defaultRowHeight="15"/>
  <cols>
    <col min="1" max="1" width="5.21484375" style="0" bestFit="1" customWidth="1"/>
    <col min="4" max="4" width="9.77734375" style="0" customWidth="1"/>
    <col min="5" max="5" width="10.21484375" style="0" bestFit="1" customWidth="1"/>
    <col min="6" max="6" width="13.21484375" style="0" bestFit="1" customWidth="1"/>
    <col min="7" max="7" width="8.4453125" style="0" bestFit="1" customWidth="1"/>
    <col min="8" max="8" width="10.21484375" style="0" bestFit="1" customWidth="1"/>
    <col min="10" max="10" width="10.10546875" style="0" bestFit="1" customWidth="1"/>
    <col min="12" max="12" width="10.21484375" style="0" bestFit="1" customWidth="1"/>
    <col min="13" max="13" width="9.88671875" style="0" customWidth="1"/>
    <col min="14" max="14" width="11.88671875" style="0" customWidth="1"/>
  </cols>
  <sheetData>
    <row r="1" spans="1:13" ht="15.75">
      <c r="A1" s="675" t="s">
        <v>198</v>
      </c>
      <c r="B1" s="676"/>
      <c r="C1" s="676"/>
      <c r="D1" s="676"/>
      <c r="E1" s="676"/>
      <c r="F1" s="676"/>
      <c r="G1" s="676"/>
      <c r="H1" s="676"/>
      <c r="I1" s="676"/>
      <c r="J1" s="676"/>
      <c r="K1" s="676"/>
      <c r="L1" s="676"/>
      <c r="M1" s="677"/>
    </row>
    <row r="2" spans="1:13" ht="15.75" thickBot="1">
      <c r="A2" s="589"/>
      <c r="B2" s="590"/>
      <c r="C2" s="590"/>
      <c r="D2" s="590"/>
      <c r="E2" s="590"/>
      <c r="F2" s="590"/>
      <c r="G2" s="590"/>
      <c r="H2" s="590"/>
      <c r="I2" s="590"/>
      <c r="J2" s="590"/>
      <c r="K2" s="590"/>
      <c r="L2" s="590"/>
      <c r="M2" s="591"/>
    </row>
    <row r="3" spans="1:13" ht="15">
      <c r="A3" s="564"/>
      <c r="B3" s="570"/>
      <c r="C3" s="562"/>
      <c r="D3" s="571"/>
      <c r="E3" s="572"/>
      <c r="F3" s="572"/>
      <c r="G3" s="572"/>
      <c r="H3" s="572"/>
      <c r="I3" s="572" t="s">
        <v>739</v>
      </c>
      <c r="J3" s="572" t="s">
        <v>740</v>
      </c>
      <c r="K3" s="572" t="s">
        <v>741</v>
      </c>
      <c r="L3" s="572" t="s">
        <v>742</v>
      </c>
      <c r="M3" s="565" t="s">
        <v>743</v>
      </c>
    </row>
    <row r="4" spans="1:13" ht="15">
      <c r="A4" s="563"/>
      <c r="B4" s="33"/>
      <c r="C4" s="419"/>
      <c r="D4" s="23"/>
      <c r="E4" s="48"/>
      <c r="F4" s="48"/>
      <c r="G4" s="48"/>
      <c r="H4" s="48"/>
      <c r="I4" s="48"/>
      <c r="J4" s="48" t="s">
        <v>744</v>
      </c>
      <c r="K4" s="48"/>
      <c r="L4" s="48"/>
      <c r="M4" s="566"/>
    </row>
    <row r="5" spans="1:13" ht="15">
      <c r="A5" s="563"/>
      <c r="B5" s="33"/>
      <c r="C5" s="419"/>
      <c r="D5" s="23"/>
      <c r="E5" s="48"/>
      <c r="F5" s="48"/>
      <c r="G5" s="48"/>
      <c r="H5" s="48"/>
      <c r="I5" s="48" t="s">
        <v>745</v>
      </c>
      <c r="J5" s="48" t="s">
        <v>746</v>
      </c>
      <c r="K5" s="48" t="s">
        <v>1714</v>
      </c>
      <c r="L5" s="48" t="s">
        <v>747</v>
      </c>
      <c r="M5" s="566"/>
    </row>
    <row r="6" spans="1:13" ht="15">
      <c r="A6" s="563" t="s">
        <v>887</v>
      </c>
      <c r="B6" s="33"/>
      <c r="C6" s="419"/>
      <c r="D6" s="23"/>
      <c r="E6" s="48" t="s">
        <v>889</v>
      </c>
      <c r="F6" s="48"/>
      <c r="G6" s="48" t="s">
        <v>748</v>
      </c>
      <c r="H6" s="48" t="s">
        <v>890</v>
      </c>
      <c r="I6" s="48" t="s">
        <v>749</v>
      </c>
      <c r="J6" s="48" t="s">
        <v>750</v>
      </c>
      <c r="K6" s="48" t="s">
        <v>751</v>
      </c>
      <c r="L6" s="48" t="s">
        <v>752</v>
      </c>
      <c r="M6" s="566" t="s">
        <v>753</v>
      </c>
    </row>
    <row r="7" spans="1:13" ht="15">
      <c r="A7" s="563" t="s">
        <v>891</v>
      </c>
      <c r="B7" s="35" t="s">
        <v>892</v>
      </c>
      <c r="C7" s="101"/>
      <c r="D7" s="37"/>
      <c r="E7" s="48" t="s">
        <v>894</v>
      </c>
      <c r="F7" s="48" t="s">
        <v>754</v>
      </c>
      <c r="G7" s="48" t="s">
        <v>755</v>
      </c>
      <c r="H7" s="48" t="s">
        <v>894</v>
      </c>
      <c r="I7" s="48" t="s">
        <v>264</v>
      </c>
      <c r="J7" s="48" t="s">
        <v>264</v>
      </c>
      <c r="K7" s="48" t="s">
        <v>264</v>
      </c>
      <c r="L7" s="48" t="s">
        <v>264</v>
      </c>
      <c r="M7" s="566" t="s">
        <v>264</v>
      </c>
    </row>
    <row r="8" spans="1:13" ht="15">
      <c r="A8" s="593" t="s">
        <v>496</v>
      </c>
      <c r="B8" s="38" t="s">
        <v>421</v>
      </c>
      <c r="C8" s="39"/>
      <c r="D8" s="40"/>
      <c r="E8" s="49" t="s">
        <v>448</v>
      </c>
      <c r="F8" s="49" t="s">
        <v>449</v>
      </c>
      <c r="G8" s="49" t="s">
        <v>527</v>
      </c>
      <c r="H8" s="49" t="s">
        <v>528</v>
      </c>
      <c r="I8" s="49" t="s">
        <v>756</v>
      </c>
      <c r="J8" s="49" t="s">
        <v>757</v>
      </c>
      <c r="K8" s="49" t="s">
        <v>758</v>
      </c>
      <c r="L8" s="49" t="s">
        <v>759</v>
      </c>
      <c r="M8" s="575" t="s">
        <v>760</v>
      </c>
    </row>
    <row r="9" spans="1:13" ht="15">
      <c r="A9" s="563">
        <v>311</v>
      </c>
      <c r="B9" s="585" t="s">
        <v>278</v>
      </c>
      <c r="C9" s="586"/>
      <c r="D9" s="587"/>
      <c r="E9" s="594">
        <v>40126.87</v>
      </c>
      <c r="F9" s="433" t="s">
        <v>419</v>
      </c>
      <c r="G9" s="433"/>
      <c r="H9" s="577">
        <f>E9+F9-G9</f>
        <v>40126.87</v>
      </c>
      <c r="I9" s="578"/>
      <c r="J9" s="595">
        <v>40126.87</v>
      </c>
      <c r="K9" s="578"/>
      <c r="L9" s="578"/>
      <c r="M9" s="596"/>
    </row>
    <row r="10" spans="1:13" ht="15">
      <c r="A10" s="563">
        <v>363</v>
      </c>
      <c r="B10" s="585" t="s">
        <v>199</v>
      </c>
      <c r="C10" s="586"/>
      <c r="D10" s="587"/>
      <c r="E10" s="594">
        <v>10707.91</v>
      </c>
      <c r="F10" s="433" t="s">
        <v>419</v>
      </c>
      <c r="G10" s="28"/>
      <c r="H10" s="577">
        <f>E10+F10-G10</f>
        <v>10707.91</v>
      </c>
      <c r="I10" s="578"/>
      <c r="J10" s="595">
        <v>10707.91</v>
      </c>
      <c r="K10" s="578"/>
      <c r="L10" s="578"/>
      <c r="M10" s="579"/>
    </row>
    <row r="11" spans="1:14" ht="15">
      <c r="A11" s="563"/>
      <c r="B11" s="585"/>
      <c r="C11" s="586"/>
      <c r="D11" s="587"/>
      <c r="E11" s="433"/>
      <c r="F11" s="433"/>
      <c r="G11" s="433"/>
      <c r="H11" s="577"/>
      <c r="I11" s="578"/>
      <c r="J11" s="576"/>
      <c r="K11" s="576"/>
      <c r="L11" s="576"/>
      <c r="M11" s="580"/>
      <c r="N11" s="351"/>
    </row>
    <row r="12" spans="1:14" ht="15">
      <c r="A12" s="563"/>
      <c r="B12" s="585"/>
      <c r="C12" s="586"/>
      <c r="D12" s="587"/>
      <c r="E12" s="433"/>
      <c r="F12" s="433"/>
      <c r="G12" s="433"/>
      <c r="H12" s="577"/>
      <c r="I12" s="578"/>
      <c r="J12" s="576"/>
      <c r="K12" s="576"/>
      <c r="L12" s="576"/>
      <c r="M12" s="580"/>
      <c r="N12" s="351"/>
    </row>
    <row r="13" spans="1:13" ht="15">
      <c r="A13" s="563"/>
      <c r="B13" s="585"/>
      <c r="C13" s="586"/>
      <c r="D13" s="587"/>
      <c r="E13" s="433"/>
      <c r="F13" s="433"/>
      <c r="G13" s="433"/>
      <c r="H13" s="577"/>
      <c r="I13" s="578"/>
      <c r="J13" s="576"/>
      <c r="K13" s="578"/>
      <c r="L13" s="578"/>
      <c r="M13" s="579"/>
    </row>
    <row r="14" spans="1:13" ht="15">
      <c r="A14" s="563"/>
      <c r="B14" s="585"/>
      <c r="C14" s="586"/>
      <c r="D14" s="587"/>
      <c r="E14" s="433"/>
      <c r="F14" s="433"/>
      <c r="G14" s="433"/>
      <c r="H14" s="577"/>
      <c r="I14" s="578"/>
      <c r="J14" s="576"/>
      <c r="K14" s="578"/>
      <c r="L14" s="578"/>
      <c r="M14" s="579"/>
    </row>
    <row r="15" spans="1:13" ht="15">
      <c r="A15" s="563"/>
      <c r="B15" s="585"/>
      <c r="C15" s="586"/>
      <c r="D15" s="587"/>
      <c r="E15" s="433"/>
      <c r="F15" s="433"/>
      <c r="G15" s="433"/>
      <c r="H15" s="577"/>
      <c r="I15" s="578"/>
      <c r="J15" s="576"/>
      <c r="K15" s="578"/>
      <c r="L15" s="578"/>
      <c r="M15" s="579"/>
    </row>
    <row r="16" spans="1:13" ht="15">
      <c r="A16" s="563"/>
      <c r="B16" s="585"/>
      <c r="C16" s="586"/>
      <c r="D16" s="587"/>
      <c r="E16" s="433"/>
      <c r="F16" s="433"/>
      <c r="G16" s="433"/>
      <c r="H16" s="577"/>
      <c r="I16" s="578"/>
      <c r="J16" s="576"/>
      <c r="K16" s="578"/>
      <c r="L16" s="578"/>
      <c r="M16" s="579"/>
    </row>
    <row r="17" spans="1:13" ht="15">
      <c r="A17" s="563"/>
      <c r="B17" s="585"/>
      <c r="C17" s="586"/>
      <c r="D17" s="587"/>
      <c r="E17" s="433"/>
      <c r="F17" s="433"/>
      <c r="G17" s="433"/>
      <c r="H17" s="577"/>
      <c r="I17" s="578"/>
      <c r="J17" s="576"/>
      <c r="K17" s="578"/>
      <c r="L17" s="578"/>
      <c r="M17" s="579"/>
    </row>
    <row r="18" spans="1:13" ht="15">
      <c r="A18" s="563"/>
      <c r="B18" s="585"/>
      <c r="C18" s="586"/>
      <c r="D18" s="587"/>
      <c r="E18" s="433"/>
      <c r="F18" s="433"/>
      <c r="G18" s="433"/>
      <c r="H18" s="577"/>
      <c r="I18" s="578"/>
      <c r="J18" s="576"/>
      <c r="K18" s="578"/>
      <c r="L18" s="578"/>
      <c r="M18" s="579"/>
    </row>
    <row r="19" spans="1:13" ht="15">
      <c r="A19" s="563"/>
      <c r="B19" s="585"/>
      <c r="C19" s="586"/>
      <c r="D19" s="587"/>
      <c r="E19" s="433"/>
      <c r="F19" s="433"/>
      <c r="G19" s="433"/>
      <c r="H19" s="577"/>
      <c r="I19" s="578"/>
      <c r="J19" s="576"/>
      <c r="K19" s="578"/>
      <c r="L19" s="578"/>
      <c r="M19" s="579"/>
    </row>
    <row r="20" spans="1:13" ht="15">
      <c r="A20" s="563"/>
      <c r="B20" s="585"/>
      <c r="C20" s="586"/>
      <c r="D20" s="587"/>
      <c r="E20" s="433"/>
      <c r="F20" s="433"/>
      <c r="G20" s="433"/>
      <c r="H20" s="577"/>
      <c r="I20" s="578"/>
      <c r="J20" s="578"/>
      <c r="K20" s="576"/>
      <c r="L20" s="578"/>
      <c r="M20" s="579"/>
    </row>
    <row r="21" spans="1:13" ht="15">
      <c r="A21" s="563"/>
      <c r="B21" s="585"/>
      <c r="C21" s="586"/>
      <c r="D21" s="587"/>
      <c r="E21" s="433"/>
      <c r="F21" s="433"/>
      <c r="G21" s="433"/>
      <c r="H21" s="577"/>
      <c r="I21" s="578"/>
      <c r="J21" s="578"/>
      <c r="K21" s="578"/>
      <c r="L21" s="576"/>
      <c r="M21" s="579"/>
    </row>
    <row r="22" spans="1:13" ht="15">
      <c r="A22" s="563"/>
      <c r="B22" s="585"/>
      <c r="C22" s="586"/>
      <c r="D22" s="587"/>
      <c r="E22" s="433"/>
      <c r="F22" s="433"/>
      <c r="G22" s="433"/>
      <c r="H22" s="577"/>
      <c r="I22" s="578"/>
      <c r="J22" s="578"/>
      <c r="K22" s="578"/>
      <c r="L22" s="576"/>
      <c r="M22" s="579"/>
    </row>
    <row r="23" spans="1:13" ht="15">
      <c r="A23" s="563"/>
      <c r="B23" s="585"/>
      <c r="C23" s="586"/>
      <c r="D23" s="587"/>
      <c r="E23" s="433"/>
      <c r="F23" s="433"/>
      <c r="G23" s="433"/>
      <c r="H23" s="577"/>
      <c r="I23" s="578"/>
      <c r="J23" s="578"/>
      <c r="K23" s="578"/>
      <c r="L23" s="576"/>
      <c r="M23" s="579"/>
    </row>
    <row r="24" spans="1:13" ht="15">
      <c r="A24" s="563"/>
      <c r="B24" s="585"/>
      <c r="C24" s="586"/>
      <c r="D24" s="587"/>
      <c r="E24" s="433"/>
      <c r="F24" s="433"/>
      <c r="G24" s="433"/>
      <c r="H24" s="577"/>
      <c r="I24" s="578"/>
      <c r="J24" s="578"/>
      <c r="K24" s="578"/>
      <c r="L24" s="576"/>
      <c r="M24" s="579"/>
    </row>
    <row r="25" spans="1:13" ht="15">
      <c r="A25" s="563"/>
      <c r="B25" s="585"/>
      <c r="C25" s="586"/>
      <c r="D25" s="587"/>
      <c r="E25" s="433"/>
      <c r="F25" s="433"/>
      <c r="G25" s="433"/>
      <c r="H25" s="577"/>
      <c r="I25" s="578"/>
      <c r="J25" s="578"/>
      <c r="K25" s="578"/>
      <c r="L25" s="576"/>
      <c r="M25" s="579"/>
    </row>
    <row r="26" spans="1:13" ht="15">
      <c r="A26" s="563"/>
      <c r="B26" s="585"/>
      <c r="C26" s="586"/>
      <c r="D26" s="587"/>
      <c r="E26" s="433"/>
      <c r="F26" s="433"/>
      <c r="G26" s="433"/>
      <c r="H26" s="577"/>
      <c r="I26" s="576"/>
      <c r="J26" s="434"/>
      <c r="K26" s="434"/>
      <c r="L26" s="434"/>
      <c r="M26" s="579"/>
    </row>
    <row r="27" spans="1:13" ht="15">
      <c r="A27" s="563"/>
      <c r="B27" s="585"/>
      <c r="C27" s="586"/>
      <c r="D27" s="587"/>
      <c r="E27" s="433"/>
      <c r="F27" s="433"/>
      <c r="G27" s="433"/>
      <c r="H27" s="577"/>
      <c r="I27" s="578"/>
      <c r="J27" s="578"/>
      <c r="K27" s="578"/>
      <c r="L27" s="578"/>
      <c r="M27" s="580"/>
    </row>
    <row r="28" spans="1:13" ht="15">
      <c r="A28" s="563"/>
      <c r="B28" s="585"/>
      <c r="C28" s="586"/>
      <c r="D28" s="587"/>
      <c r="E28" s="433"/>
      <c r="F28" s="433"/>
      <c r="G28" s="433"/>
      <c r="H28" s="577"/>
      <c r="I28" s="578"/>
      <c r="J28" s="578"/>
      <c r="K28" s="578"/>
      <c r="L28" s="578"/>
      <c r="M28" s="580"/>
    </row>
    <row r="29" spans="1:13" ht="15">
      <c r="A29" s="563"/>
      <c r="B29" s="585"/>
      <c r="C29" s="586"/>
      <c r="D29" s="587"/>
      <c r="E29" s="433"/>
      <c r="F29" s="433"/>
      <c r="G29" s="433"/>
      <c r="H29" s="577"/>
      <c r="I29" s="578"/>
      <c r="J29" s="578"/>
      <c r="K29" s="578"/>
      <c r="L29" s="578"/>
      <c r="M29" s="580"/>
    </row>
    <row r="30" spans="1:13" ht="15">
      <c r="A30" s="563"/>
      <c r="B30" s="585"/>
      <c r="C30" s="586"/>
      <c r="D30" s="587"/>
      <c r="E30" s="433"/>
      <c r="F30" s="433"/>
      <c r="G30" s="433"/>
      <c r="H30" s="577"/>
      <c r="I30" s="578"/>
      <c r="J30" s="578"/>
      <c r="K30" s="578"/>
      <c r="L30" s="578"/>
      <c r="M30" s="580"/>
    </row>
    <row r="31" spans="1:13" ht="15">
      <c r="A31" s="563"/>
      <c r="B31" s="585"/>
      <c r="C31" s="586"/>
      <c r="D31" s="587"/>
      <c r="E31" s="433"/>
      <c r="F31" s="433"/>
      <c r="G31" s="433"/>
      <c r="H31" s="577"/>
      <c r="I31" s="578"/>
      <c r="J31" s="578"/>
      <c r="K31" s="578"/>
      <c r="L31" s="578"/>
      <c r="M31" s="580"/>
    </row>
    <row r="32" spans="1:13" ht="15">
      <c r="A32" s="563"/>
      <c r="B32" s="585"/>
      <c r="C32" s="586"/>
      <c r="D32" s="587"/>
      <c r="E32" s="433"/>
      <c r="F32" s="433"/>
      <c r="G32" s="433"/>
      <c r="H32" s="577"/>
      <c r="I32" s="578"/>
      <c r="J32" s="578"/>
      <c r="K32" s="578"/>
      <c r="L32" s="578"/>
      <c r="M32" s="580"/>
    </row>
    <row r="33" spans="1:13" ht="15">
      <c r="A33" s="563"/>
      <c r="B33" s="585"/>
      <c r="C33" s="586"/>
      <c r="D33" s="587"/>
      <c r="E33" s="433"/>
      <c r="F33" s="433"/>
      <c r="G33" s="433"/>
      <c r="H33" s="577"/>
      <c r="I33" s="578"/>
      <c r="J33" s="578"/>
      <c r="K33" s="578"/>
      <c r="L33" s="578"/>
      <c r="M33" s="580"/>
    </row>
    <row r="34" spans="1:13" ht="15">
      <c r="A34" s="563"/>
      <c r="B34" s="585"/>
      <c r="C34" s="586"/>
      <c r="D34" s="587"/>
      <c r="E34" s="433"/>
      <c r="F34" s="433"/>
      <c r="G34" s="433"/>
      <c r="H34" s="577"/>
      <c r="I34" s="578"/>
      <c r="J34" s="578"/>
      <c r="K34" s="578"/>
      <c r="L34" s="578"/>
      <c r="M34" s="580"/>
    </row>
    <row r="35" spans="1:13" ht="15">
      <c r="A35" s="563"/>
      <c r="B35" s="585"/>
      <c r="C35" s="586"/>
      <c r="D35" s="587"/>
      <c r="E35" s="433"/>
      <c r="F35" s="433"/>
      <c r="G35" s="433"/>
      <c r="H35" s="577"/>
      <c r="I35" s="578"/>
      <c r="J35" s="578"/>
      <c r="K35" s="578"/>
      <c r="L35" s="578"/>
      <c r="M35" s="580"/>
    </row>
    <row r="36" spans="1:13" ht="15">
      <c r="A36" s="583"/>
      <c r="B36" s="588"/>
      <c r="C36" s="586"/>
      <c r="D36" s="587"/>
      <c r="E36" s="433"/>
      <c r="F36" s="433"/>
      <c r="G36" s="433"/>
      <c r="H36" s="577"/>
      <c r="I36" s="578"/>
      <c r="J36" s="578"/>
      <c r="K36" s="578"/>
      <c r="L36" s="578"/>
      <c r="M36" s="580"/>
    </row>
    <row r="37" spans="1:14" ht="15.75" thickBot="1">
      <c r="A37" s="592"/>
      <c r="B37" s="597" t="s">
        <v>200</v>
      </c>
      <c r="C37" s="598"/>
      <c r="D37" s="598"/>
      <c r="E37" s="581">
        <f>SUM(E9:E36)</f>
        <v>50834.78</v>
      </c>
      <c r="F37" s="581">
        <f>SUM(F9:F36)</f>
        <v>0</v>
      </c>
      <c r="G37" s="581">
        <f>SUM(G9:G36)</f>
        <v>0</v>
      </c>
      <c r="H37" s="581">
        <f>E37+F37-G37</f>
        <v>50834.78</v>
      </c>
      <c r="I37" s="581">
        <f>SUM(I9:I36)</f>
        <v>0</v>
      </c>
      <c r="J37" s="581">
        <f>SUM(J9:J36)</f>
        <v>50834.78</v>
      </c>
      <c r="K37" s="581">
        <f>SUM(K9:K36)</f>
        <v>0</v>
      </c>
      <c r="L37" s="581">
        <f>SUM(L9:L36)</f>
        <v>0</v>
      </c>
      <c r="M37" s="582">
        <f>SUM(M9:M36)</f>
        <v>0</v>
      </c>
      <c r="N37" s="351"/>
    </row>
    <row r="38" spans="1:13" ht="15.75">
      <c r="A38" s="681" t="s">
        <v>201</v>
      </c>
      <c r="B38" s="682"/>
      <c r="C38" s="682"/>
      <c r="D38" s="682"/>
      <c r="E38" s="682"/>
      <c r="F38" s="682"/>
      <c r="G38" s="682"/>
      <c r="H38" s="682"/>
      <c r="I38" s="682"/>
      <c r="J38" s="682"/>
      <c r="K38" s="682"/>
      <c r="L38" s="682"/>
      <c r="M38" s="682"/>
    </row>
    <row r="39" spans="2:13" ht="15">
      <c r="B39" s="3"/>
      <c r="C39" s="3"/>
      <c r="D39" s="3"/>
      <c r="E39" s="3"/>
      <c r="F39" s="3"/>
      <c r="G39" s="3"/>
      <c r="H39" s="3"/>
      <c r="I39" s="3"/>
      <c r="J39" s="3"/>
      <c r="K39" s="3"/>
      <c r="L39" s="3"/>
      <c r="M39" s="3"/>
    </row>
    <row r="41" ht="15">
      <c r="F41" s="352"/>
    </row>
    <row r="42" ht="15">
      <c r="F42" s="352"/>
    </row>
    <row r="43" ht="15">
      <c r="F43" s="352"/>
    </row>
  </sheetData>
  <mergeCells count="2">
    <mergeCell ref="A1:M1"/>
    <mergeCell ref="A38:M38"/>
  </mergeCells>
  <printOptions horizontalCentered="1"/>
  <pageMargins left="0.38" right="0.3" top="0.75" bottom="0.75" header="0.5" footer="0.5"/>
  <pageSetup fitToHeight="1" fitToWidth="1" horizontalDpi="600" verticalDpi="600" orientation="landscape" scale="87" r:id="rId1"/>
</worksheet>
</file>

<file path=xl/worksheets/sheet36.xml><?xml version="1.0" encoding="utf-8"?>
<worksheet xmlns="http://schemas.openxmlformats.org/spreadsheetml/2006/main" xmlns:r="http://schemas.openxmlformats.org/officeDocument/2006/relationships">
  <sheetPr transitionEvaluation="1">
    <pageSetUpPr fitToPage="1"/>
  </sheetPr>
  <dimension ref="A1:H49"/>
  <sheetViews>
    <sheetView defaultGridColor="0" zoomScale="75" zoomScaleNormal="75" colorId="22" workbookViewId="0" topLeftCell="B19">
      <selection activeCell="D60" sqref="D60"/>
    </sheetView>
  </sheetViews>
  <sheetFormatPr defaultColWidth="9.77734375" defaultRowHeight="15"/>
  <cols>
    <col min="1" max="1" width="7.4453125" style="78" customWidth="1"/>
    <col min="2" max="3" width="9.77734375" style="78" customWidth="1"/>
    <col min="4" max="4" width="12.77734375" style="78" customWidth="1"/>
    <col min="5" max="6" width="11.4453125" style="78" customWidth="1"/>
    <col min="7" max="7" width="11.5546875" style="78" customWidth="1"/>
    <col min="8" max="16384" width="9.77734375" style="78" customWidth="1"/>
  </cols>
  <sheetData>
    <row r="1" spans="1:7" ht="15.75">
      <c r="A1" s="697" t="s">
        <v>1276</v>
      </c>
      <c r="B1" s="697"/>
      <c r="C1" s="697"/>
      <c r="D1" s="697"/>
      <c r="E1" s="697"/>
      <c r="F1" s="697"/>
      <c r="G1" s="697"/>
    </row>
    <row r="3" spans="1:7" ht="14.25">
      <c r="A3" s="185"/>
      <c r="B3" s="186"/>
      <c r="C3" s="186"/>
      <c r="D3" s="187"/>
      <c r="E3" s="187" t="s">
        <v>261</v>
      </c>
      <c r="F3" s="187" t="s">
        <v>339</v>
      </c>
      <c r="G3" s="187"/>
    </row>
    <row r="4" spans="1:7" ht="14.25">
      <c r="A4" s="188" t="s">
        <v>887</v>
      </c>
      <c r="B4" s="79"/>
      <c r="C4" s="79"/>
      <c r="D4" s="189"/>
      <c r="E4" s="189" t="s">
        <v>1277</v>
      </c>
      <c r="F4" s="189" t="s">
        <v>1278</v>
      </c>
      <c r="G4" s="189"/>
    </row>
    <row r="5" spans="1:7" ht="14.25">
      <c r="A5" s="188" t="s">
        <v>891</v>
      </c>
      <c r="B5" s="79"/>
      <c r="C5" s="79"/>
      <c r="D5" s="189"/>
      <c r="E5" s="189" t="s">
        <v>1279</v>
      </c>
      <c r="F5" s="189" t="s">
        <v>1279</v>
      </c>
      <c r="G5" s="189" t="s">
        <v>495</v>
      </c>
    </row>
    <row r="6" spans="1:7" ht="14.25">
      <c r="A6" s="190" t="s">
        <v>496</v>
      </c>
      <c r="B6" s="191" t="s">
        <v>421</v>
      </c>
      <c r="C6" s="191"/>
      <c r="D6" s="192"/>
      <c r="E6" s="171" t="s">
        <v>448</v>
      </c>
      <c r="F6" s="171" t="s">
        <v>449</v>
      </c>
      <c r="G6" s="171" t="s">
        <v>527</v>
      </c>
    </row>
    <row r="7" spans="1:7" ht="14.25">
      <c r="A7" s="188"/>
      <c r="B7" s="86"/>
      <c r="C7" s="86"/>
      <c r="D7" s="176"/>
      <c r="E7" s="182"/>
      <c r="F7" s="182"/>
      <c r="G7" s="182"/>
    </row>
    <row r="8" spans="1:7" ht="14.25">
      <c r="A8" s="188"/>
      <c r="B8" s="86" t="s">
        <v>158</v>
      </c>
      <c r="C8" s="86"/>
      <c r="D8" s="176"/>
      <c r="E8" s="182"/>
      <c r="F8" s="182"/>
      <c r="G8" s="182"/>
    </row>
    <row r="9" spans="1:7" ht="14.25">
      <c r="A9" s="188"/>
      <c r="B9" s="86"/>
      <c r="C9" s="86"/>
      <c r="D9" s="176"/>
      <c r="E9" s="182"/>
      <c r="F9" s="182"/>
      <c r="G9" s="182"/>
    </row>
    <row r="10" spans="1:7" ht="14.25">
      <c r="A10" s="188">
        <v>460</v>
      </c>
      <c r="B10" s="86" t="s">
        <v>1280</v>
      </c>
      <c r="C10" s="86"/>
      <c r="D10" s="176"/>
      <c r="E10" s="223"/>
      <c r="F10" s="223"/>
      <c r="G10" s="223"/>
    </row>
    <row r="11" spans="1:7" ht="14.25">
      <c r="A11" s="188"/>
      <c r="B11" s="86"/>
      <c r="C11" s="86"/>
      <c r="D11" s="176"/>
      <c r="E11" s="182"/>
      <c r="F11" s="182"/>
      <c r="G11" s="182"/>
    </row>
    <row r="12" spans="1:7" ht="14.25">
      <c r="A12" s="188">
        <v>461</v>
      </c>
      <c r="B12" s="86" t="s">
        <v>1281</v>
      </c>
      <c r="C12" s="86"/>
      <c r="D12" s="176"/>
      <c r="E12" s="182"/>
      <c r="F12" s="182"/>
      <c r="G12" s="182"/>
    </row>
    <row r="13" spans="1:7" ht="14.25">
      <c r="A13" s="188">
        <v>461.1</v>
      </c>
      <c r="B13" s="86" t="s">
        <v>1282</v>
      </c>
      <c r="C13" s="86"/>
      <c r="D13" s="176"/>
      <c r="E13" s="223">
        <v>93146</v>
      </c>
      <c r="F13" s="223">
        <f>93622+1954</f>
        <v>95576</v>
      </c>
      <c r="G13" s="223">
        <f>22835991.46-1591.64</f>
        <v>22834399.82</v>
      </c>
    </row>
    <row r="14" spans="1:7" ht="14.25">
      <c r="A14" s="188">
        <v>461.2</v>
      </c>
      <c r="B14" s="86" t="s">
        <v>1283</v>
      </c>
      <c r="C14" s="86"/>
      <c r="D14" s="176"/>
      <c r="E14" s="223">
        <v>8047</v>
      </c>
      <c r="F14" s="223">
        <f>8021+46</f>
        <v>8067</v>
      </c>
      <c r="G14" s="223">
        <f>10984487.61-43336.19</f>
        <v>10941151.42</v>
      </c>
    </row>
    <row r="15" spans="1:7" ht="14.25">
      <c r="A15" s="188">
        <v>461.3</v>
      </c>
      <c r="B15" s="86" t="s">
        <v>1284</v>
      </c>
      <c r="C15" s="86"/>
      <c r="D15" s="176"/>
      <c r="E15" s="223">
        <v>16</v>
      </c>
      <c r="F15" s="223">
        <v>16</v>
      </c>
      <c r="G15" s="223">
        <f>1578640.23+9697.35</f>
        <v>1588337.58</v>
      </c>
    </row>
    <row r="16" spans="1:7" ht="14.25">
      <c r="A16" s="188">
        <v>461.4</v>
      </c>
      <c r="B16" s="86" t="s">
        <v>1285</v>
      </c>
      <c r="C16" s="86"/>
      <c r="D16" s="176"/>
      <c r="E16" s="223"/>
      <c r="F16" s="223"/>
      <c r="G16" s="223"/>
    </row>
    <row r="17" spans="1:7" ht="14.25">
      <c r="A17" s="188">
        <v>461.5</v>
      </c>
      <c r="B17" s="86" t="s">
        <v>1286</v>
      </c>
      <c r="C17" s="86"/>
      <c r="D17" s="176"/>
      <c r="E17" s="223"/>
      <c r="F17" s="223"/>
      <c r="G17" s="223"/>
    </row>
    <row r="18" spans="1:7" ht="14.25">
      <c r="A18" s="188">
        <v>461.6</v>
      </c>
      <c r="B18" s="86" t="s">
        <v>1287</v>
      </c>
      <c r="C18" s="86"/>
      <c r="D18" s="176"/>
      <c r="E18" s="223"/>
      <c r="F18" s="223"/>
      <c r="G18" s="223">
        <v>29481.51</v>
      </c>
    </row>
    <row r="19" spans="1:7" ht="14.25">
      <c r="A19" s="188"/>
      <c r="B19" s="86"/>
      <c r="C19" s="86"/>
      <c r="D19" s="176"/>
      <c r="E19" s="182"/>
      <c r="F19" s="182"/>
      <c r="G19" s="182"/>
    </row>
    <row r="20" spans="1:7" ht="14.25">
      <c r="A20" s="188"/>
      <c r="B20" s="86" t="s">
        <v>1288</v>
      </c>
      <c r="C20" s="86"/>
      <c r="D20" s="176"/>
      <c r="E20" s="181">
        <f>SUM(E13:E18)</f>
        <v>101209</v>
      </c>
      <c r="F20" s="181">
        <f>SUM(F13:F18)</f>
        <v>103659</v>
      </c>
      <c r="G20" s="181">
        <f>SUM(G13:G18)</f>
        <v>35393370.33</v>
      </c>
    </row>
    <row r="21" spans="1:7" ht="14.25">
      <c r="A21" s="188"/>
      <c r="B21" s="86"/>
      <c r="C21" s="86"/>
      <c r="D21" s="176"/>
      <c r="E21" s="182"/>
      <c r="F21" s="182"/>
      <c r="G21" s="182"/>
    </row>
    <row r="22" spans="1:7" ht="14.25">
      <c r="A22" s="188">
        <v>462</v>
      </c>
      <c r="B22" s="86" t="s">
        <v>1289</v>
      </c>
      <c r="C22" s="86"/>
      <c r="D22" s="176"/>
      <c r="E22" s="182"/>
      <c r="F22" s="182"/>
      <c r="G22" s="182"/>
    </row>
    <row r="23" spans="1:7" ht="14.25">
      <c r="A23" s="188">
        <v>462.1</v>
      </c>
      <c r="B23" s="86" t="s">
        <v>1290</v>
      </c>
      <c r="C23" s="86"/>
      <c r="D23" s="176"/>
      <c r="E23" s="223">
        <v>37</v>
      </c>
      <c r="F23" s="453">
        <v>36</v>
      </c>
      <c r="G23" s="223">
        <v>1799387.46</v>
      </c>
    </row>
    <row r="24" spans="1:7" ht="14.25">
      <c r="A24" s="188">
        <v>462.2</v>
      </c>
      <c r="B24" s="86" t="s">
        <v>1291</v>
      </c>
      <c r="C24" s="86"/>
      <c r="D24" s="176"/>
      <c r="E24" s="223">
        <v>1449</v>
      </c>
      <c r="F24" s="453">
        <v>1496</v>
      </c>
      <c r="G24" s="223">
        <v>844334.12</v>
      </c>
    </row>
    <row r="25" spans="1:7" ht="14.25">
      <c r="A25" s="188"/>
      <c r="B25" s="86"/>
      <c r="C25" s="86"/>
      <c r="D25" s="176"/>
      <c r="E25" s="182"/>
      <c r="F25" s="455"/>
      <c r="G25" s="182"/>
    </row>
    <row r="26" spans="1:7" ht="14.25">
      <c r="A26" s="188"/>
      <c r="B26" s="86" t="s">
        <v>1292</v>
      </c>
      <c r="C26" s="86"/>
      <c r="D26" s="176"/>
      <c r="E26" s="181">
        <f>SUM(E23:E24)</f>
        <v>1486</v>
      </c>
      <c r="F26" s="460">
        <f>SUM(F23:F24)</f>
        <v>1532</v>
      </c>
      <c r="G26" s="181">
        <f>SUM(G23:G24)</f>
        <v>2643721.58</v>
      </c>
    </row>
    <row r="27" spans="1:7" ht="14.25">
      <c r="A27" s="188"/>
      <c r="B27" s="86"/>
      <c r="C27" s="86"/>
      <c r="D27" s="176"/>
      <c r="E27" s="182"/>
      <c r="F27" s="455"/>
      <c r="G27" s="182"/>
    </row>
    <row r="28" spans="1:7" ht="14.25">
      <c r="A28" s="188">
        <v>464</v>
      </c>
      <c r="B28" s="86" t="s">
        <v>1293</v>
      </c>
      <c r="C28" s="86"/>
      <c r="D28" s="176"/>
      <c r="E28" s="223">
        <v>468</v>
      </c>
      <c r="F28" s="453">
        <v>470</v>
      </c>
      <c r="G28" s="223">
        <f>3378197.87+10966.7</f>
        <v>3389164.5700000003</v>
      </c>
    </row>
    <row r="29" spans="1:7" ht="14.25">
      <c r="A29" s="188">
        <v>465</v>
      </c>
      <c r="B29" s="86" t="s">
        <v>1294</v>
      </c>
      <c r="C29" s="86"/>
      <c r="D29" s="176"/>
      <c r="E29" s="223"/>
      <c r="F29" s="453"/>
      <c r="G29" s="223"/>
    </row>
    <row r="30" spans="1:7" ht="14.25">
      <c r="A30" s="188">
        <v>466</v>
      </c>
      <c r="B30" s="86" t="s">
        <v>1295</v>
      </c>
      <c r="C30" s="86"/>
      <c r="D30" s="176"/>
      <c r="E30" s="223">
        <v>8</v>
      </c>
      <c r="F30" s="453">
        <v>9</v>
      </c>
      <c r="G30" s="223">
        <f>986220.88+5551.95</f>
        <v>991772.83</v>
      </c>
    </row>
    <row r="31" spans="1:7" ht="14.25">
      <c r="A31" s="188">
        <v>467</v>
      </c>
      <c r="B31" s="86" t="s">
        <v>1296</v>
      </c>
      <c r="C31" s="86"/>
      <c r="D31" s="176"/>
      <c r="E31" s="223"/>
      <c r="F31" s="453"/>
      <c r="G31" s="223"/>
    </row>
    <row r="32" spans="1:7" ht="14.25">
      <c r="A32" s="188"/>
      <c r="B32" s="86"/>
      <c r="C32" s="86"/>
      <c r="D32" s="176"/>
      <c r="E32" s="182"/>
      <c r="F32" s="182"/>
      <c r="G32" s="182"/>
    </row>
    <row r="33" spans="1:7" ht="14.25">
      <c r="A33" s="188"/>
      <c r="B33" s="86" t="s">
        <v>1297</v>
      </c>
      <c r="C33" s="86"/>
      <c r="D33" s="176"/>
      <c r="E33" s="181">
        <f>E26+E28+E30+E20</f>
        <v>103171</v>
      </c>
      <c r="F33" s="181">
        <f>F26+F28+F30+F20</f>
        <v>105670</v>
      </c>
      <c r="G33" s="181">
        <f>+G20+G26+SUM(G28:G31)</f>
        <v>42418029.309999995</v>
      </c>
    </row>
    <row r="34" spans="1:7" ht="14.25">
      <c r="A34" s="188"/>
      <c r="B34" s="86"/>
      <c r="C34" s="86"/>
      <c r="D34" s="91"/>
      <c r="E34" s="86"/>
      <c r="F34" s="182"/>
      <c r="G34" s="182"/>
    </row>
    <row r="35" spans="1:7" ht="14.25">
      <c r="A35" s="188"/>
      <c r="B35" s="86" t="s">
        <v>1298</v>
      </c>
      <c r="C35" s="86"/>
      <c r="D35" s="91"/>
      <c r="E35" s="91"/>
      <c r="F35" s="182"/>
      <c r="G35" s="182"/>
    </row>
    <row r="36" spans="1:8" ht="14.25">
      <c r="A36" s="188"/>
      <c r="B36" s="86"/>
      <c r="C36" s="86"/>
      <c r="D36" s="91"/>
      <c r="E36" s="91"/>
      <c r="F36" s="182"/>
      <c r="G36" s="182"/>
      <c r="H36" s="354"/>
    </row>
    <row r="37" spans="1:7" ht="14.25">
      <c r="A37" s="188">
        <v>470</v>
      </c>
      <c r="B37" s="86" t="s">
        <v>1299</v>
      </c>
      <c r="C37" s="86"/>
      <c r="D37" s="91"/>
      <c r="E37" s="91"/>
      <c r="F37" s="182"/>
      <c r="G37" s="181"/>
    </row>
    <row r="38" spans="1:7" ht="14.25">
      <c r="A38" s="188">
        <v>471</v>
      </c>
      <c r="B38" s="86" t="s">
        <v>1300</v>
      </c>
      <c r="C38" s="86"/>
      <c r="D38" s="91"/>
      <c r="E38" s="91"/>
      <c r="F38" s="182"/>
      <c r="G38" s="223">
        <f>99940.78+214054.66+279.46</f>
        <v>314274.9</v>
      </c>
    </row>
    <row r="39" spans="1:7" ht="14.25">
      <c r="A39" s="188">
        <v>472</v>
      </c>
      <c r="B39" s="86" t="s">
        <v>1301</v>
      </c>
      <c r="C39" s="86"/>
      <c r="D39" s="91"/>
      <c r="E39" s="91"/>
      <c r="F39" s="182"/>
      <c r="G39" s="223">
        <v>89690</v>
      </c>
    </row>
    <row r="40" spans="1:7" ht="14.25">
      <c r="A40" s="188">
        <v>473</v>
      </c>
      <c r="B40" s="86" t="s">
        <v>1302</v>
      </c>
      <c r="C40" s="86"/>
      <c r="D40" s="91"/>
      <c r="E40" s="91"/>
      <c r="F40" s="182"/>
      <c r="G40" s="223"/>
    </row>
    <row r="41" spans="1:7" ht="14.25">
      <c r="A41" s="188">
        <v>474</v>
      </c>
      <c r="B41" s="86" t="s">
        <v>1303</v>
      </c>
      <c r="C41" s="86"/>
      <c r="D41" s="91"/>
      <c r="E41" s="91"/>
      <c r="F41" s="182"/>
      <c r="G41" s="223">
        <f>771401.51+2120.72</f>
        <v>773522.23</v>
      </c>
    </row>
    <row r="42" spans="1:7" ht="14.25">
      <c r="A42" s="188">
        <v>475</v>
      </c>
      <c r="B42" s="86" t="s">
        <v>1312</v>
      </c>
      <c r="C42" s="86"/>
      <c r="D42" s="91"/>
      <c r="E42" s="91"/>
      <c r="F42" s="182"/>
      <c r="G42" s="223"/>
    </row>
    <row r="43" spans="1:7" ht="14.25">
      <c r="A43" s="188"/>
      <c r="B43" s="86"/>
      <c r="C43" s="86"/>
      <c r="D43" s="91"/>
      <c r="E43" s="91"/>
      <c r="F43" s="182"/>
      <c r="G43" s="182"/>
    </row>
    <row r="44" spans="1:7" ht="14.25">
      <c r="A44" s="188"/>
      <c r="B44" s="86" t="s">
        <v>1313</v>
      </c>
      <c r="C44" s="86"/>
      <c r="D44" s="91"/>
      <c r="E44" s="91"/>
      <c r="F44" s="182"/>
      <c r="G44" s="181">
        <f>SUM(G38:G41)</f>
        <v>1177487.13</v>
      </c>
    </row>
    <row r="45" spans="1:7" ht="14.25">
      <c r="A45" s="188"/>
      <c r="B45" s="86"/>
      <c r="C45" s="86"/>
      <c r="D45" s="91"/>
      <c r="E45" s="91"/>
      <c r="F45" s="182"/>
      <c r="G45" s="182"/>
    </row>
    <row r="46" spans="1:7" ht="15">
      <c r="A46" s="190"/>
      <c r="B46" s="254" t="s">
        <v>1314</v>
      </c>
      <c r="C46" s="81"/>
      <c r="D46" s="81"/>
      <c r="E46" s="81"/>
      <c r="F46" s="181"/>
      <c r="G46" s="255">
        <f>+G33+G44</f>
        <v>43595516.44</v>
      </c>
    </row>
    <row r="48" spans="2:7" ht="14.25">
      <c r="B48" s="77"/>
      <c r="C48" s="77"/>
      <c r="D48" s="77"/>
      <c r="E48" s="77"/>
      <c r="F48" s="77"/>
      <c r="G48" s="77"/>
    </row>
    <row r="49" spans="1:7" ht="15.75">
      <c r="A49" s="697" t="s">
        <v>1315</v>
      </c>
      <c r="B49" s="697"/>
      <c r="C49" s="697"/>
      <c r="D49" s="697"/>
      <c r="E49" s="697"/>
      <c r="F49" s="697"/>
      <c r="G49" s="697"/>
    </row>
  </sheetData>
  <mergeCells count="2">
    <mergeCell ref="A49:G49"/>
    <mergeCell ref="A1:G1"/>
  </mergeCells>
  <printOptions horizontalCentered="1"/>
  <pageMargins left="0.75" right="0.75" top="0.5" bottom="0.5"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N56"/>
  <sheetViews>
    <sheetView defaultGridColor="0" zoomScale="75" zoomScaleNormal="75" colorId="22" workbookViewId="0" topLeftCell="K32">
      <selection activeCell="F22" sqref="F22"/>
    </sheetView>
  </sheetViews>
  <sheetFormatPr defaultColWidth="9.77734375" defaultRowHeight="15"/>
  <cols>
    <col min="1" max="1" width="12.6640625" style="82" hidden="1" customWidth="1"/>
    <col min="2" max="2" width="5.21484375" style="82" bestFit="1" customWidth="1"/>
    <col min="3" max="5" width="9.77734375" style="82" customWidth="1"/>
    <col min="6" max="6" width="9.4453125" style="82" customWidth="1"/>
    <col min="7" max="8" width="9.99609375" style="82" bestFit="1" customWidth="1"/>
    <col min="9" max="9" width="9.88671875" style="82" bestFit="1" customWidth="1"/>
    <col min="10" max="10" width="9.88671875" style="82" customWidth="1"/>
    <col min="11" max="11" width="9.77734375" style="82" bestFit="1" customWidth="1"/>
    <col min="12" max="13" width="9.4453125" style="82" bestFit="1" customWidth="1"/>
    <col min="14" max="14" width="8.99609375" style="82" bestFit="1" customWidth="1"/>
    <col min="15" max="16384" width="9.77734375" style="82" customWidth="1"/>
  </cols>
  <sheetData>
    <row r="1" spans="2:14" ht="12.75">
      <c r="B1" s="673" t="s">
        <v>1316</v>
      </c>
      <c r="C1" s="673"/>
      <c r="D1" s="673"/>
      <c r="E1" s="673"/>
      <c r="F1" s="673"/>
      <c r="G1" s="673"/>
      <c r="H1" s="673"/>
      <c r="I1" s="673"/>
      <c r="J1" s="673"/>
      <c r="K1" s="673"/>
      <c r="L1" s="673"/>
      <c r="M1" s="673"/>
      <c r="N1" s="673"/>
    </row>
    <row r="3" spans="2:14" ht="12.75">
      <c r="B3" s="50"/>
      <c r="C3" s="50"/>
      <c r="D3" s="50"/>
      <c r="E3" s="50"/>
      <c r="F3" s="50"/>
      <c r="G3" s="193" t="s">
        <v>1317</v>
      </c>
      <c r="H3" s="97"/>
      <c r="I3" s="97"/>
      <c r="J3" s="97"/>
      <c r="K3" s="97"/>
      <c r="L3" s="97"/>
      <c r="M3" s="97"/>
      <c r="N3" s="96"/>
    </row>
    <row r="4" spans="2:14" ht="12.75">
      <c r="B4" s="47"/>
      <c r="C4" s="52"/>
      <c r="D4" s="52"/>
      <c r="E4" s="53"/>
      <c r="F4" s="22"/>
      <c r="G4" s="22" t="s">
        <v>739</v>
      </c>
      <c r="H4" s="22" t="s">
        <v>740</v>
      </c>
      <c r="I4" s="22" t="s">
        <v>741</v>
      </c>
      <c r="J4" s="22" t="s">
        <v>742</v>
      </c>
      <c r="K4" s="22" t="s">
        <v>743</v>
      </c>
      <c r="L4" s="22" t="s">
        <v>1318</v>
      </c>
      <c r="M4" s="22" t="s">
        <v>1319</v>
      </c>
      <c r="N4" s="22" t="s">
        <v>1320</v>
      </c>
    </row>
    <row r="5" spans="2:14" ht="12.75">
      <c r="B5" s="48"/>
      <c r="C5" s="50"/>
      <c r="D5" s="50"/>
      <c r="E5" s="20"/>
      <c r="F5" s="23"/>
      <c r="G5" s="23" t="s">
        <v>1321</v>
      </c>
      <c r="H5" s="23" t="s">
        <v>1321</v>
      </c>
      <c r="I5" s="23" t="s">
        <v>1714</v>
      </c>
      <c r="J5" s="23" t="s">
        <v>1714</v>
      </c>
      <c r="K5" s="23" t="s">
        <v>747</v>
      </c>
      <c r="L5" s="23" t="s">
        <v>747</v>
      </c>
      <c r="M5" s="23"/>
      <c r="N5" s="23" t="s">
        <v>1322</v>
      </c>
    </row>
    <row r="6" spans="2:14" ht="12.75">
      <c r="B6" s="48"/>
      <c r="C6" s="50"/>
      <c r="D6" s="50"/>
      <c r="E6" s="20"/>
      <c r="F6" s="23"/>
      <c r="G6" s="23" t="s">
        <v>1506</v>
      </c>
      <c r="H6" s="23" t="s">
        <v>1506</v>
      </c>
      <c r="I6" s="23" t="s">
        <v>751</v>
      </c>
      <c r="J6" s="23" t="s">
        <v>751</v>
      </c>
      <c r="K6" s="23" t="s">
        <v>752</v>
      </c>
      <c r="L6" s="23" t="s">
        <v>752</v>
      </c>
      <c r="M6" s="23" t="s">
        <v>1323</v>
      </c>
      <c r="N6" s="23" t="s">
        <v>1324</v>
      </c>
    </row>
    <row r="7" spans="2:14" ht="12.75">
      <c r="B7" s="48" t="s">
        <v>887</v>
      </c>
      <c r="C7" s="50"/>
      <c r="D7" s="50"/>
      <c r="E7" s="20"/>
      <c r="F7" s="23" t="s">
        <v>890</v>
      </c>
      <c r="G7" s="23" t="s">
        <v>1325</v>
      </c>
      <c r="H7" s="23" t="s">
        <v>1325</v>
      </c>
      <c r="I7" s="23" t="s">
        <v>1326</v>
      </c>
      <c r="J7" s="23" t="s">
        <v>1325</v>
      </c>
      <c r="K7" s="23" t="s">
        <v>1325</v>
      </c>
      <c r="L7" s="23" t="s">
        <v>1325</v>
      </c>
      <c r="M7" s="23" t="s">
        <v>1327</v>
      </c>
      <c r="N7" s="23" t="s">
        <v>753</v>
      </c>
    </row>
    <row r="8" spans="2:14" ht="12.75">
      <c r="B8" s="48" t="s">
        <v>891</v>
      </c>
      <c r="C8" s="719" t="s">
        <v>892</v>
      </c>
      <c r="D8" s="683"/>
      <c r="E8" s="672"/>
      <c r="F8" s="23" t="s">
        <v>894</v>
      </c>
      <c r="G8" s="23" t="s">
        <v>1328</v>
      </c>
      <c r="H8" s="23" t="s">
        <v>1329</v>
      </c>
      <c r="I8" s="23" t="s">
        <v>1328</v>
      </c>
      <c r="J8" s="23" t="s">
        <v>1329</v>
      </c>
      <c r="K8" s="23" t="s">
        <v>1328</v>
      </c>
      <c r="L8" s="23" t="s">
        <v>1329</v>
      </c>
      <c r="M8" s="23" t="s">
        <v>645</v>
      </c>
      <c r="N8" s="23" t="s">
        <v>1326</v>
      </c>
    </row>
    <row r="9" spans="2:14" ht="12.75">
      <c r="B9" s="49" t="s">
        <v>496</v>
      </c>
      <c r="C9" s="684" t="s">
        <v>421</v>
      </c>
      <c r="D9" s="685"/>
      <c r="E9" s="686"/>
      <c r="F9" s="24" t="s">
        <v>448</v>
      </c>
      <c r="G9" s="24" t="s">
        <v>449</v>
      </c>
      <c r="H9" s="24" t="s">
        <v>527</v>
      </c>
      <c r="I9" s="24" t="s">
        <v>528</v>
      </c>
      <c r="J9" s="24" t="s">
        <v>756</v>
      </c>
      <c r="K9" s="24" t="s">
        <v>757</v>
      </c>
      <c r="L9" s="24" t="s">
        <v>758</v>
      </c>
      <c r="M9" s="24" t="s">
        <v>759</v>
      </c>
      <c r="N9" s="24" t="s">
        <v>760</v>
      </c>
    </row>
    <row r="10" spans="2:14" ht="12.75">
      <c r="B10" s="48"/>
      <c r="C10" s="50"/>
      <c r="D10" s="50"/>
      <c r="E10" s="20"/>
      <c r="F10" s="14"/>
      <c r="G10" s="14"/>
      <c r="H10" s="14"/>
      <c r="I10" s="14"/>
      <c r="J10" s="14"/>
      <c r="K10" s="14"/>
      <c r="L10" s="14"/>
      <c r="M10" s="14"/>
      <c r="N10" s="14"/>
    </row>
    <row r="11" spans="1:14" ht="12.75">
      <c r="A11" s="82">
        <v>501100</v>
      </c>
      <c r="B11" s="48">
        <v>601</v>
      </c>
      <c r="C11" s="50" t="s">
        <v>1330</v>
      </c>
      <c r="D11" s="50"/>
      <c r="E11" s="20" t="s">
        <v>585</v>
      </c>
      <c r="F11" s="199">
        <f>SUM(G11:N11)</f>
        <v>5737789</v>
      </c>
      <c r="G11" s="353">
        <f>7847.86</f>
        <v>7847.86</v>
      </c>
      <c r="H11" s="353">
        <v>57434.49</v>
      </c>
      <c r="I11" s="353">
        <f>1254765.15-155</f>
        <v>1254610.15</v>
      </c>
      <c r="J11" s="353">
        <v>120558.35</v>
      </c>
      <c r="K11" s="353">
        <v>1051662.15</v>
      </c>
      <c r="L11" s="353">
        <v>723930.21</v>
      </c>
      <c r="M11" s="353">
        <v>1371458.57</v>
      </c>
      <c r="N11" s="353">
        <v>1150287.22</v>
      </c>
    </row>
    <row r="12" spans="2:14" ht="12.75">
      <c r="B12" s="48">
        <v>603</v>
      </c>
      <c r="C12" s="50" t="s">
        <v>1331</v>
      </c>
      <c r="D12" s="50"/>
      <c r="E12" s="20"/>
      <c r="F12" s="200"/>
      <c r="G12" s="200"/>
      <c r="H12" s="200"/>
      <c r="I12" s="200"/>
      <c r="J12" s="200"/>
      <c r="K12" s="200"/>
      <c r="L12" s="200"/>
      <c r="M12" s="200"/>
      <c r="N12" s="200"/>
    </row>
    <row r="13" spans="2:14" ht="12.75">
      <c r="B13" s="48"/>
      <c r="C13" s="50" t="s">
        <v>1332</v>
      </c>
      <c r="D13" s="50"/>
      <c r="E13" s="20" t="s">
        <v>585</v>
      </c>
      <c r="F13" s="199">
        <f aca="true" t="shared" si="0" ref="F13:F18">SUM(G13:N13)</f>
        <v>148373.69</v>
      </c>
      <c r="G13" s="199"/>
      <c r="H13" s="199"/>
      <c r="I13" s="353"/>
      <c r="J13" s="353"/>
      <c r="K13" s="353"/>
      <c r="L13" s="353"/>
      <c r="M13" s="353"/>
      <c r="N13" s="353">
        <v>148373.69</v>
      </c>
    </row>
    <row r="14" spans="1:14" ht="12.75">
      <c r="A14" s="82" t="s">
        <v>1680</v>
      </c>
      <c r="B14" s="48">
        <v>604</v>
      </c>
      <c r="C14" s="50" t="s">
        <v>1333</v>
      </c>
      <c r="D14" s="50"/>
      <c r="E14" s="20"/>
      <c r="F14" s="199">
        <f t="shared" si="0"/>
        <v>2166976.71</v>
      </c>
      <c r="G14" s="199"/>
      <c r="H14" s="199"/>
      <c r="I14" s="353"/>
      <c r="J14" s="353"/>
      <c r="K14" s="353"/>
      <c r="L14" s="353"/>
      <c r="M14" s="353"/>
      <c r="N14" s="353">
        <f>-2431.85+2169408.56</f>
        <v>2166976.71</v>
      </c>
    </row>
    <row r="15" spans="1:14" ht="12.75">
      <c r="A15" s="82">
        <v>510100.11</v>
      </c>
      <c r="B15" s="48">
        <v>610</v>
      </c>
      <c r="C15" s="50" t="s">
        <v>1334</v>
      </c>
      <c r="D15" s="50"/>
      <c r="E15" s="20" t="s">
        <v>585</v>
      </c>
      <c r="F15" s="199">
        <f t="shared" si="0"/>
        <v>324296.04</v>
      </c>
      <c r="G15" s="353">
        <v>324296.04</v>
      </c>
      <c r="H15" s="54"/>
      <c r="I15" s="54"/>
      <c r="J15" s="54"/>
      <c r="K15" s="54"/>
      <c r="L15" s="54"/>
      <c r="M15" s="54"/>
      <c r="N15" s="54"/>
    </row>
    <row r="16" spans="1:14" ht="12.75">
      <c r="A16" s="82">
        <v>515100</v>
      </c>
      <c r="B16" s="48">
        <v>615</v>
      </c>
      <c r="C16" s="50" t="s">
        <v>1335</v>
      </c>
      <c r="D16" s="50"/>
      <c r="E16" s="20" t="s">
        <v>585</v>
      </c>
      <c r="F16" s="199">
        <f t="shared" si="0"/>
        <v>1808871.82</v>
      </c>
      <c r="G16" s="383">
        <f>143885.62-3383</f>
        <v>140502.62</v>
      </c>
      <c r="H16" s="54"/>
      <c r="I16" s="353">
        <v>1664430.59</v>
      </c>
      <c r="J16" s="54"/>
      <c r="K16" s="199">
        <v>3938.61</v>
      </c>
      <c r="L16" s="54"/>
      <c r="M16" s="199"/>
      <c r="N16" s="199"/>
    </row>
    <row r="17" spans="2:14" ht="12.75">
      <c r="B17" s="48">
        <v>616</v>
      </c>
      <c r="C17" s="50" t="s">
        <v>1336</v>
      </c>
      <c r="D17" s="50"/>
      <c r="E17" s="20"/>
      <c r="F17" s="199">
        <f t="shared" si="0"/>
        <v>0</v>
      </c>
      <c r="G17" s="199"/>
      <c r="H17" s="54"/>
      <c r="I17" s="199"/>
      <c r="J17" s="54"/>
      <c r="K17" s="199"/>
      <c r="L17" s="54"/>
      <c r="M17" s="199"/>
      <c r="N17" s="199"/>
    </row>
    <row r="18" spans="1:14" ht="12.75">
      <c r="A18" s="82">
        <v>518000</v>
      </c>
      <c r="B18" s="48">
        <v>618</v>
      </c>
      <c r="C18" s="50" t="s">
        <v>1337</v>
      </c>
      <c r="D18" s="50"/>
      <c r="E18" s="20" t="s">
        <v>585</v>
      </c>
      <c r="F18" s="199">
        <f t="shared" si="0"/>
        <v>1327616.21</v>
      </c>
      <c r="G18" s="353"/>
      <c r="H18" s="353"/>
      <c r="I18" s="353">
        <f>1329875.21-2259</f>
        <v>1327616.21</v>
      </c>
      <c r="J18" s="199"/>
      <c r="K18" s="199"/>
      <c r="L18" s="199"/>
      <c r="M18" s="350"/>
      <c r="N18" s="350"/>
    </row>
    <row r="19" spans="1:14" ht="12.75">
      <c r="A19" s="82" t="s">
        <v>1682</v>
      </c>
      <c r="B19" s="48">
        <v>620</v>
      </c>
      <c r="C19" s="50" t="s">
        <v>1817</v>
      </c>
      <c r="D19" s="50"/>
      <c r="E19" s="20"/>
      <c r="F19" s="199">
        <f>SUM(G19:N19)</f>
        <v>618007.6399999999</v>
      </c>
      <c r="G19" s="353">
        <f>150.52</f>
        <v>150.52</v>
      </c>
      <c r="H19" s="599">
        <f>109225.5-1177+0.3</f>
        <v>108048.8</v>
      </c>
      <c r="I19" s="599">
        <f>26874.81+0.3</f>
        <v>26875.11</v>
      </c>
      <c r="J19" s="599">
        <f>70953.58+0.3</f>
        <v>70953.88</v>
      </c>
      <c r="K19" s="353">
        <f>51960.72+0.3</f>
        <v>51961.020000000004</v>
      </c>
      <c r="L19" s="353">
        <f>275080.62</f>
        <v>275080.62</v>
      </c>
      <c r="M19" s="353">
        <f>2341</f>
        <v>2341</v>
      </c>
      <c r="N19" s="353">
        <v>82596.69</v>
      </c>
    </row>
    <row r="20" spans="1:14" ht="12.75">
      <c r="A20" s="82" t="s">
        <v>1677</v>
      </c>
      <c r="B20" s="48">
        <v>631</v>
      </c>
      <c r="C20" s="50" t="s">
        <v>1338</v>
      </c>
      <c r="D20" s="50"/>
      <c r="E20" s="20"/>
      <c r="F20" s="353">
        <f aca="true" t="shared" si="1" ref="F20:F32">SUM(G20:N20)</f>
        <v>249.52</v>
      </c>
      <c r="G20" s="353"/>
      <c r="H20" s="353"/>
      <c r="I20" s="353"/>
      <c r="J20" s="353"/>
      <c r="K20" s="353"/>
      <c r="L20" s="353"/>
      <c r="M20" s="353"/>
      <c r="N20" s="353">
        <v>249.52</v>
      </c>
    </row>
    <row r="21" spans="1:14" ht="12.75">
      <c r="A21" s="82">
        <v>532000.16</v>
      </c>
      <c r="B21" s="48">
        <v>632</v>
      </c>
      <c r="C21" s="50" t="s">
        <v>1339</v>
      </c>
      <c r="D21" s="50"/>
      <c r="E21" s="20"/>
      <c r="F21" s="353">
        <f t="shared" si="1"/>
        <v>22950</v>
      </c>
      <c r="G21" s="199"/>
      <c r="H21" s="199"/>
      <c r="I21" s="199"/>
      <c r="J21" s="199"/>
      <c r="K21" s="199"/>
      <c r="L21" s="199"/>
      <c r="M21" s="353"/>
      <c r="N21" s="353">
        <v>22950</v>
      </c>
    </row>
    <row r="22" spans="1:14" ht="12.75">
      <c r="A22" s="82">
        <v>533000.16</v>
      </c>
      <c r="B22" s="48">
        <v>633</v>
      </c>
      <c r="C22" s="50" t="s">
        <v>1340</v>
      </c>
      <c r="D22" s="50"/>
      <c r="E22" s="20"/>
      <c r="F22" s="353">
        <f t="shared" si="1"/>
        <v>78635.26</v>
      </c>
      <c r="G22" s="199"/>
      <c r="H22" s="199"/>
      <c r="I22" s="199"/>
      <c r="J22" s="199"/>
      <c r="K22" s="199"/>
      <c r="L22" s="199"/>
      <c r="M22" s="353"/>
      <c r="N22" s="353">
        <v>78635.26</v>
      </c>
    </row>
    <row r="23" spans="1:14" ht="12.75">
      <c r="A23" s="82" t="s">
        <v>1679</v>
      </c>
      <c r="B23" s="48">
        <v>634</v>
      </c>
      <c r="C23" s="50" t="s">
        <v>1341</v>
      </c>
      <c r="D23" s="50"/>
      <c r="E23" s="20"/>
      <c r="F23" s="353">
        <f t="shared" si="1"/>
        <v>2378477.51</v>
      </c>
      <c r="G23" s="199"/>
      <c r="H23" s="199"/>
      <c r="I23" s="199">
        <v>164260.57</v>
      </c>
      <c r="J23" s="199"/>
      <c r="K23" s="199"/>
      <c r="L23" s="199"/>
      <c r="M23" s="353">
        <f>263304.76</f>
        <v>263304.76</v>
      </c>
      <c r="N23" s="353">
        <v>1950912.18</v>
      </c>
    </row>
    <row r="24" spans="1:14" ht="12.75">
      <c r="A24" s="82" t="s">
        <v>1681</v>
      </c>
      <c r="B24" s="48">
        <v>635</v>
      </c>
      <c r="C24" s="50" t="s">
        <v>1342</v>
      </c>
      <c r="D24" s="50"/>
      <c r="E24" s="20"/>
      <c r="F24" s="353">
        <f t="shared" si="1"/>
        <v>533049.11</v>
      </c>
      <c r="G24" s="353">
        <f>47403.03-15890</f>
        <v>31513.03</v>
      </c>
      <c r="H24" s="353">
        <v>148</v>
      </c>
      <c r="I24" s="353">
        <f>75382.91-641</f>
        <v>74741.91</v>
      </c>
      <c r="J24" s="353">
        <v>19940.2</v>
      </c>
      <c r="K24" s="353">
        <v>34897.73</v>
      </c>
      <c r="L24" s="353">
        <v>21.91</v>
      </c>
      <c r="M24" s="353">
        <v>128115.08</v>
      </c>
      <c r="N24" s="353">
        <v>243671.25</v>
      </c>
    </row>
    <row r="25" spans="1:14" ht="12.75">
      <c r="A25" s="82">
        <v>541000.14</v>
      </c>
      <c r="B25" s="48">
        <v>641</v>
      </c>
      <c r="C25" s="50" t="s">
        <v>1343</v>
      </c>
      <c r="D25" s="50"/>
      <c r="E25" s="14"/>
      <c r="F25" s="353">
        <f t="shared" si="1"/>
        <v>1999.24</v>
      </c>
      <c r="G25" s="353"/>
      <c r="H25" s="353"/>
      <c r="I25" s="353"/>
      <c r="J25" s="353"/>
      <c r="K25" s="353">
        <v>1999.24</v>
      </c>
      <c r="L25" s="353"/>
      <c r="M25" s="353"/>
      <c r="N25" s="353"/>
    </row>
    <row r="26" spans="1:14" ht="12.75">
      <c r="A26" s="82" t="s">
        <v>1674</v>
      </c>
      <c r="B26" s="48">
        <v>642</v>
      </c>
      <c r="C26" s="50" t="s">
        <v>1344</v>
      </c>
      <c r="D26" s="50"/>
      <c r="E26" s="20"/>
      <c r="F26" s="353">
        <f t="shared" si="1"/>
        <v>68260.01999999999</v>
      </c>
      <c r="G26" s="353"/>
      <c r="H26" s="353"/>
      <c r="I26" s="353">
        <v>27093.18</v>
      </c>
      <c r="J26" s="353"/>
      <c r="K26" s="353">
        <v>3857.42</v>
      </c>
      <c r="L26" s="353"/>
      <c r="M26" s="353">
        <v>4406.92</v>
      </c>
      <c r="N26" s="353">
        <v>32902.5</v>
      </c>
    </row>
    <row r="27" spans="1:14" ht="12.75">
      <c r="A27" s="82" t="s">
        <v>1678</v>
      </c>
      <c r="B27" s="48">
        <v>650</v>
      </c>
      <c r="C27" s="50" t="s">
        <v>1345</v>
      </c>
      <c r="D27" s="50"/>
      <c r="E27" s="14"/>
      <c r="F27" s="353">
        <f>SUM(G27:N27)</f>
        <v>310109.02</v>
      </c>
      <c r="G27" s="353">
        <v>402.75</v>
      </c>
      <c r="H27" s="353"/>
      <c r="I27" s="353">
        <v>182.85</v>
      </c>
      <c r="J27" s="353"/>
      <c r="K27" s="353">
        <v>1092.37</v>
      </c>
      <c r="L27" s="353"/>
      <c r="M27" s="353">
        <v>730.42</v>
      </c>
      <c r="N27" s="353">
        <v>307700.63</v>
      </c>
    </row>
    <row r="28" spans="2:14" ht="12.75">
      <c r="B28" s="48">
        <v>656</v>
      </c>
      <c r="C28" s="50" t="s">
        <v>1346</v>
      </c>
      <c r="D28" s="50"/>
      <c r="E28" s="20" t="s">
        <v>585</v>
      </c>
      <c r="F28" s="353">
        <f t="shared" si="1"/>
        <v>2786</v>
      </c>
      <c r="G28" s="353"/>
      <c r="H28" s="353"/>
      <c r="I28" s="353"/>
      <c r="J28" s="353"/>
      <c r="K28" s="353"/>
      <c r="L28" s="353"/>
      <c r="M28" s="353"/>
      <c r="N28" s="353">
        <v>2786</v>
      </c>
    </row>
    <row r="29" spans="1:14" ht="12.75">
      <c r="A29" s="82">
        <v>557000.16</v>
      </c>
      <c r="B29" s="48">
        <v>657</v>
      </c>
      <c r="C29" s="50" t="s">
        <v>1347</v>
      </c>
      <c r="D29" s="50"/>
      <c r="E29" s="14" t="s">
        <v>585</v>
      </c>
      <c r="F29" s="353">
        <f t="shared" si="1"/>
        <v>307215.89</v>
      </c>
      <c r="G29" s="353"/>
      <c r="H29" s="353"/>
      <c r="I29" s="353"/>
      <c r="J29" s="353"/>
      <c r="K29" s="353"/>
      <c r="L29" s="353"/>
      <c r="M29" s="353"/>
      <c r="N29" s="353">
        <v>307215.89</v>
      </c>
    </row>
    <row r="30" spans="1:14" ht="12.75">
      <c r="A30" s="82" t="s">
        <v>1676</v>
      </c>
      <c r="B30" s="48">
        <v>658</v>
      </c>
      <c r="C30" s="50" t="s">
        <v>1348</v>
      </c>
      <c r="D30" s="50"/>
      <c r="E30" s="20" t="s">
        <v>585</v>
      </c>
      <c r="F30" s="353">
        <f t="shared" si="1"/>
        <v>53337.5</v>
      </c>
      <c r="G30" s="353"/>
      <c r="H30" s="353"/>
      <c r="I30" s="353"/>
      <c r="J30" s="353"/>
      <c r="K30" s="353"/>
      <c r="L30" s="353"/>
      <c r="M30" s="353"/>
      <c r="N30" s="353">
        <f>53337.8-0.3</f>
        <v>53337.5</v>
      </c>
    </row>
    <row r="31" spans="1:14" ht="12.75">
      <c r="A31" s="82">
        <v>559000.16</v>
      </c>
      <c r="B31" s="48">
        <v>659</v>
      </c>
      <c r="C31" s="50" t="s">
        <v>1349</v>
      </c>
      <c r="D31" s="50"/>
      <c r="E31" s="20" t="s">
        <v>585</v>
      </c>
      <c r="F31" s="353">
        <f t="shared" si="1"/>
        <v>156940.93</v>
      </c>
      <c r="G31" s="353"/>
      <c r="H31" s="353"/>
      <c r="I31" s="353"/>
      <c r="J31" s="353"/>
      <c r="K31" s="353"/>
      <c r="L31" s="353"/>
      <c r="M31" s="353"/>
      <c r="N31" s="353">
        <v>156940.93</v>
      </c>
    </row>
    <row r="32" spans="1:14" ht="12.75">
      <c r="A32" s="82" t="s">
        <v>1675</v>
      </c>
      <c r="B32" s="48">
        <v>660</v>
      </c>
      <c r="C32" s="50" t="s">
        <v>1350</v>
      </c>
      <c r="D32" s="50"/>
      <c r="E32" s="20"/>
      <c r="F32" s="353">
        <f t="shared" si="1"/>
        <v>119290.88</v>
      </c>
      <c r="G32" s="350"/>
      <c r="H32" s="350"/>
      <c r="I32" s="350"/>
      <c r="J32" s="350"/>
      <c r="K32" s="350"/>
      <c r="L32" s="350"/>
      <c r="M32" s="350"/>
      <c r="N32" s="353">
        <v>119290.88</v>
      </c>
    </row>
    <row r="33" spans="1:14" ht="12.75">
      <c r="A33" s="82">
        <v>566100.16</v>
      </c>
      <c r="B33" s="48">
        <v>666</v>
      </c>
      <c r="C33" s="50" t="s">
        <v>1351</v>
      </c>
      <c r="D33" s="50"/>
      <c r="E33" s="20"/>
      <c r="F33" s="200"/>
      <c r="G33" s="200"/>
      <c r="H33" s="200"/>
      <c r="I33" s="200"/>
      <c r="J33" s="200"/>
      <c r="K33" s="200"/>
      <c r="L33" s="200"/>
      <c r="M33" s="200"/>
      <c r="N33" s="200"/>
    </row>
    <row r="34" spans="2:14" ht="12.75">
      <c r="B34" s="48"/>
      <c r="C34" s="50" t="s">
        <v>1352</v>
      </c>
      <c r="D34" s="50"/>
      <c r="E34" s="20" t="s">
        <v>585</v>
      </c>
      <c r="F34" s="199">
        <f>SUM(G34:N34)</f>
        <v>220504.74</v>
      </c>
      <c r="G34" s="350"/>
      <c r="H34" s="54"/>
      <c r="I34" s="54"/>
      <c r="J34" s="54"/>
      <c r="K34" s="54"/>
      <c r="L34" s="54"/>
      <c r="M34" s="54"/>
      <c r="N34" s="200">
        <f>220366.44+138.3</f>
        <v>220504.74</v>
      </c>
    </row>
    <row r="35" spans="1:14" ht="12.75">
      <c r="A35" s="82" t="s">
        <v>1673</v>
      </c>
      <c r="B35" s="48">
        <v>667</v>
      </c>
      <c r="C35" s="50" t="s">
        <v>1351</v>
      </c>
      <c r="D35" s="50"/>
      <c r="E35" s="20"/>
      <c r="F35" s="200"/>
      <c r="G35" s="200"/>
      <c r="H35" s="200"/>
      <c r="I35" s="200"/>
      <c r="J35" s="200"/>
      <c r="K35" s="200"/>
      <c r="L35" s="200"/>
      <c r="M35" s="200"/>
      <c r="N35" s="200"/>
    </row>
    <row r="36" spans="1:14" ht="12.75">
      <c r="A36" s="82">
        <v>566700.16</v>
      </c>
      <c r="B36" s="48"/>
      <c r="C36" s="50" t="s">
        <v>1353</v>
      </c>
      <c r="D36" s="50"/>
      <c r="E36" s="14" t="s">
        <v>585</v>
      </c>
      <c r="F36" s="199">
        <f>SUM(G36:N36)</f>
        <v>24519.84</v>
      </c>
      <c r="G36" s="199"/>
      <c r="H36" s="199"/>
      <c r="I36" s="199"/>
      <c r="J36" s="199"/>
      <c r="K36" s="199"/>
      <c r="L36" s="199"/>
      <c r="M36" s="199"/>
      <c r="N36" s="200">
        <v>24519.84</v>
      </c>
    </row>
    <row r="37" spans="1:14" ht="12.75">
      <c r="A37" s="82">
        <v>570100.15</v>
      </c>
      <c r="B37" s="48">
        <v>670</v>
      </c>
      <c r="C37" s="50" t="s">
        <v>1354</v>
      </c>
      <c r="D37" s="50"/>
      <c r="E37" s="20"/>
      <c r="F37" s="199">
        <f>SUM(G37:N37)</f>
        <v>257556.03</v>
      </c>
      <c r="G37" s="350"/>
      <c r="H37" s="54"/>
      <c r="I37" s="54"/>
      <c r="J37" s="54"/>
      <c r="K37" s="54"/>
      <c r="L37" s="54"/>
      <c r="M37" s="353">
        <v>257556.03</v>
      </c>
      <c r="N37" s="54"/>
    </row>
    <row r="38" spans="1:14" ht="12.75">
      <c r="A38" s="82" t="s">
        <v>1683</v>
      </c>
      <c r="B38" s="48">
        <v>675</v>
      </c>
      <c r="C38" s="50" t="s">
        <v>1355</v>
      </c>
      <c r="D38" s="50"/>
      <c r="E38" s="20"/>
      <c r="F38" s="199">
        <f>SUM(G38:N38)</f>
        <v>3347790.4000000004</v>
      </c>
      <c r="G38" s="353">
        <v>41455</v>
      </c>
      <c r="H38" s="353">
        <v>31635</v>
      </c>
      <c r="I38" s="353">
        <f>434888.65-540-94-0.3</f>
        <v>434254.35000000003</v>
      </c>
      <c r="J38" s="353">
        <v>208679.05</v>
      </c>
      <c r="K38" s="353">
        <v>168115.8</v>
      </c>
      <c r="L38" s="353">
        <v>285681.07</v>
      </c>
      <c r="M38" s="353">
        <f>613445.06-53</f>
        <v>613392.06</v>
      </c>
      <c r="N38" s="353">
        <f>1570609.37-974-1130-3932+5-0.3</f>
        <v>1564578.07</v>
      </c>
    </row>
    <row r="39" spans="2:14" ht="12.75">
      <c r="B39" s="48"/>
      <c r="C39" s="50"/>
      <c r="D39" s="50"/>
      <c r="E39" s="20"/>
      <c r="F39" s="14"/>
      <c r="G39" s="14"/>
      <c r="H39" s="14"/>
      <c r="I39" s="14"/>
      <c r="J39" s="14"/>
      <c r="K39" s="14"/>
      <c r="L39" s="14"/>
      <c r="M39" s="14"/>
      <c r="N39" s="14"/>
    </row>
    <row r="40" spans="2:14" ht="12.75">
      <c r="B40" s="49"/>
      <c r="C40" s="51" t="s">
        <v>1356</v>
      </c>
      <c r="D40" s="51"/>
      <c r="E40" s="21"/>
      <c r="F40" s="15">
        <f>SUM(F11:F39)</f>
        <v>20015603</v>
      </c>
      <c r="G40" s="15">
        <f aca="true" t="shared" si="2" ref="G40:N40">SUM(G11:G39)</f>
        <v>546167.82</v>
      </c>
      <c r="H40" s="15">
        <f t="shared" si="2"/>
        <v>197266.29</v>
      </c>
      <c r="I40" s="15">
        <f t="shared" si="2"/>
        <v>4974064.92</v>
      </c>
      <c r="J40" s="15">
        <f t="shared" si="2"/>
        <v>420131.48</v>
      </c>
      <c r="K40" s="15">
        <f t="shared" si="2"/>
        <v>1317524.34</v>
      </c>
      <c r="L40" s="15">
        <f t="shared" si="2"/>
        <v>1284713.81</v>
      </c>
      <c r="M40" s="15">
        <f t="shared" si="2"/>
        <v>2641304.84</v>
      </c>
      <c r="N40" s="15">
        <f t="shared" si="2"/>
        <v>8634429.499999998</v>
      </c>
    </row>
    <row r="41" ht="12.75">
      <c r="F41" s="342"/>
    </row>
    <row r="42" spans="2:14" ht="15.75">
      <c r="B42" s="2" t="s">
        <v>1357</v>
      </c>
      <c r="C42" s="36"/>
      <c r="D42" s="36"/>
      <c r="E42" s="36"/>
      <c r="F42" s="36"/>
      <c r="G42" s="36"/>
      <c r="H42" s="36"/>
      <c r="I42" s="36"/>
      <c r="J42" s="36"/>
      <c r="K42" s="36"/>
      <c r="L42" s="36"/>
      <c r="M42" s="36"/>
      <c r="N42" s="36"/>
    </row>
    <row r="43" ht="12.75">
      <c r="F43" s="342"/>
    </row>
    <row r="44" ht="12.75">
      <c r="F44" s="342"/>
    </row>
    <row r="45" ht="12.75">
      <c r="F45" s="342"/>
    </row>
    <row r="46" ht="12.75">
      <c r="F46" s="342"/>
    </row>
    <row r="47" ht="12.75">
      <c r="F47" s="342"/>
    </row>
    <row r="48" ht="12.75">
      <c r="F48" s="342"/>
    </row>
    <row r="49" ht="12.75">
      <c r="F49" s="342"/>
    </row>
    <row r="50" ht="12.75">
      <c r="F50" s="342"/>
    </row>
    <row r="51" ht="12.75">
      <c r="F51" s="342"/>
    </row>
    <row r="52" ht="12.75">
      <c r="F52" s="342"/>
    </row>
    <row r="53" ht="12.75">
      <c r="F53" s="342"/>
    </row>
    <row r="54" ht="12.75">
      <c r="F54" s="342"/>
    </row>
    <row r="55" ht="12.75">
      <c r="F55" s="342"/>
    </row>
    <row r="56" ht="12.75">
      <c r="F56" s="342"/>
    </row>
  </sheetData>
  <mergeCells count="3">
    <mergeCell ref="C8:E8"/>
    <mergeCell ref="C9:E9"/>
    <mergeCell ref="B1:N1"/>
  </mergeCells>
  <printOptions horizontalCentered="1"/>
  <pageMargins left="0.5" right="0.3" top="0.75" bottom="0.75" header="0.5" footer="0.5"/>
  <pageSetup fitToHeight="1" fitToWidth="1" horizontalDpi="600" verticalDpi="600" orientation="landscape" scale="89" r:id="rId1"/>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G59"/>
  <sheetViews>
    <sheetView defaultGridColor="0" zoomScale="75" zoomScaleNormal="75" colorId="22" workbookViewId="0" topLeftCell="A4">
      <selection activeCell="D36" sqref="D36"/>
    </sheetView>
  </sheetViews>
  <sheetFormatPr defaultColWidth="9.77734375" defaultRowHeight="15"/>
  <cols>
    <col min="1" max="1" width="5.6640625" style="78" customWidth="1"/>
    <col min="2" max="3" width="9.77734375" style="78" customWidth="1"/>
    <col min="4" max="4" width="11.4453125" style="78" bestFit="1" customWidth="1"/>
    <col min="5" max="5" width="11.88671875" style="78" bestFit="1" customWidth="1"/>
    <col min="6" max="6" width="12.5546875" style="78" bestFit="1" customWidth="1"/>
    <col min="7" max="7" width="11.88671875" style="78" bestFit="1" customWidth="1"/>
    <col min="8" max="16384" width="9.77734375" style="78" customWidth="1"/>
  </cols>
  <sheetData>
    <row r="1" spans="1:7" ht="15.75">
      <c r="A1" s="697" t="s">
        <v>1306</v>
      </c>
      <c r="B1" s="697"/>
      <c r="C1" s="697"/>
      <c r="D1" s="697"/>
      <c r="E1" s="697"/>
      <c r="F1" s="697"/>
      <c r="G1" s="697"/>
    </row>
    <row r="2" ht="14.25">
      <c r="G2" s="493"/>
    </row>
    <row r="3" spans="1:7" ht="14.25">
      <c r="A3" s="194"/>
      <c r="B3" s="173"/>
      <c r="C3" s="174"/>
      <c r="D3" s="22" t="s">
        <v>1714</v>
      </c>
      <c r="E3" s="22" t="s">
        <v>1714</v>
      </c>
      <c r="F3" s="22" t="s">
        <v>1358</v>
      </c>
      <c r="G3" s="22" t="s">
        <v>1359</v>
      </c>
    </row>
    <row r="4" spans="1:7" ht="14.25">
      <c r="A4" s="177"/>
      <c r="B4" s="86"/>
      <c r="C4" s="176"/>
      <c r="D4" s="23" t="s">
        <v>1360</v>
      </c>
      <c r="E4" s="23" t="s">
        <v>1361</v>
      </c>
      <c r="F4" s="23" t="s">
        <v>1362</v>
      </c>
      <c r="G4" s="23" t="s">
        <v>1363</v>
      </c>
    </row>
    <row r="5" spans="1:7" ht="14.25">
      <c r="A5" s="177"/>
      <c r="B5" s="86"/>
      <c r="C5" s="176"/>
      <c r="D5" s="23" t="s">
        <v>1364</v>
      </c>
      <c r="E5" s="494"/>
      <c r="F5" s="23" t="s">
        <v>1360</v>
      </c>
      <c r="G5" s="23" t="s">
        <v>1279</v>
      </c>
    </row>
    <row r="6" spans="1:7" ht="14.25">
      <c r="A6" s="177"/>
      <c r="B6" s="86"/>
      <c r="C6" s="176"/>
      <c r="D6" s="23" t="s">
        <v>1365</v>
      </c>
      <c r="E6" s="23" t="s">
        <v>1365</v>
      </c>
      <c r="F6" s="23" t="s">
        <v>1365</v>
      </c>
      <c r="G6" s="23" t="s">
        <v>1365</v>
      </c>
    </row>
    <row r="7" spans="1:7" ht="14.25">
      <c r="A7" s="195" t="s">
        <v>496</v>
      </c>
      <c r="B7" s="191"/>
      <c r="C7" s="192"/>
      <c r="D7" s="171" t="s">
        <v>421</v>
      </c>
      <c r="E7" s="171" t="s">
        <v>448</v>
      </c>
      <c r="F7" s="171" t="s">
        <v>449</v>
      </c>
      <c r="G7" s="171" t="s">
        <v>527</v>
      </c>
    </row>
    <row r="8" spans="1:7" ht="14.25">
      <c r="A8" s="196" t="s">
        <v>1366</v>
      </c>
      <c r="B8" s="91"/>
      <c r="C8" s="176"/>
      <c r="D8" s="453">
        <v>365</v>
      </c>
      <c r="E8" s="453">
        <v>1148457</v>
      </c>
      <c r="F8" s="496">
        <v>1148822</v>
      </c>
      <c r="G8" s="496">
        <v>951825</v>
      </c>
    </row>
    <row r="9" spans="1:7" ht="14.25">
      <c r="A9" s="196" t="s">
        <v>1367</v>
      </c>
      <c r="B9" s="91"/>
      <c r="C9" s="176"/>
      <c r="D9" s="453">
        <v>1030</v>
      </c>
      <c r="E9" s="453">
        <v>988259</v>
      </c>
      <c r="F9" s="496">
        <v>989289</v>
      </c>
      <c r="G9" s="496">
        <v>957149</v>
      </c>
    </row>
    <row r="10" spans="1:7" ht="14.25">
      <c r="A10" s="196" t="s">
        <v>1368</v>
      </c>
      <c r="B10" s="91"/>
      <c r="C10" s="176"/>
      <c r="D10" s="453">
        <v>1116</v>
      </c>
      <c r="E10" s="453">
        <v>1091407</v>
      </c>
      <c r="F10" s="496">
        <v>1092523</v>
      </c>
      <c r="G10" s="496">
        <v>887026</v>
      </c>
    </row>
    <row r="11" spans="1:7" ht="14.25">
      <c r="A11" s="196" t="s">
        <v>1369</v>
      </c>
      <c r="B11" s="91"/>
      <c r="C11" s="176"/>
      <c r="D11" s="453">
        <v>1236</v>
      </c>
      <c r="E11" s="453">
        <v>1133597</v>
      </c>
      <c r="F11" s="496">
        <v>1134833</v>
      </c>
      <c r="G11" s="496">
        <v>891567</v>
      </c>
    </row>
    <row r="12" spans="1:7" ht="14.25">
      <c r="A12" s="196" t="s">
        <v>1370</v>
      </c>
      <c r="B12" s="91"/>
      <c r="C12" s="176"/>
      <c r="D12" s="453">
        <v>1535</v>
      </c>
      <c r="E12" s="453">
        <v>1221755</v>
      </c>
      <c r="F12" s="496">
        <v>1223290</v>
      </c>
      <c r="G12" s="496">
        <v>1002493</v>
      </c>
    </row>
    <row r="13" spans="1:7" ht="14.25">
      <c r="A13" s="196" t="s">
        <v>1371</v>
      </c>
      <c r="B13" s="91"/>
      <c r="C13" s="176"/>
      <c r="D13" s="453">
        <v>1463</v>
      </c>
      <c r="E13" s="453">
        <v>1467684</v>
      </c>
      <c r="F13" s="496">
        <v>1469147</v>
      </c>
      <c r="G13" s="496">
        <v>1161019</v>
      </c>
    </row>
    <row r="14" spans="1:7" ht="14.25">
      <c r="A14" s="196" t="s">
        <v>1372</v>
      </c>
      <c r="B14" s="91"/>
      <c r="C14" s="176"/>
      <c r="D14" s="453">
        <v>15126</v>
      </c>
      <c r="E14" s="453">
        <v>1677855</v>
      </c>
      <c r="F14" s="496">
        <v>1706373</v>
      </c>
      <c r="G14" s="496">
        <v>1355221</v>
      </c>
    </row>
    <row r="15" spans="1:7" ht="14.25">
      <c r="A15" s="196" t="s">
        <v>1373</v>
      </c>
      <c r="B15" s="91"/>
      <c r="C15" s="176"/>
      <c r="D15" s="453">
        <v>15951</v>
      </c>
      <c r="E15" s="453">
        <v>1798268</v>
      </c>
      <c r="F15" s="496">
        <v>1814219</v>
      </c>
      <c r="G15" s="496">
        <v>1530160</v>
      </c>
    </row>
    <row r="16" spans="1:7" ht="14.25">
      <c r="A16" s="196" t="s">
        <v>1374</v>
      </c>
      <c r="B16" s="91"/>
      <c r="C16" s="176"/>
      <c r="D16" s="453">
        <v>14671</v>
      </c>
      <c r="E16" s="453">
        <v>1596637</v>
      </c>
      <c r="F16" s="496">
        <v>1611308</v>
      </c>
      <c r="G16" s="496">
        <v>1452737</v>
      </c>
    </row>
    <row r="17" spans="1:7" ht="14.25">
      <c r="A17" s="196" t="s">
        <v>1375</v>
      </c>
      <c r="B17" s="91"/>
      <c r="C17" s="176"/>
      <c r="D17" s="453">
        <v>13608</v>
      </c>
      <c r="E17" s="453">
        <v>1326172</v>
      </c>
      <c r="F17" s="496">
        <v>1339780</v>
      </c>
      <c r="G17" s="496">
        <v>1278487</v>
      </c>
    </row>
    <row r="18" spans="1:7" ht="14.25">
      <c r="A18" s="196" t="s">
        <v>1376</v>
      </c>
      <c r="B18" s="91"/>
      <c r="C18" s="176"/>
      <c r="D18" s="453">
        <v>12978</v>
      </c>
      <c r="E18" s="453">
        <v>1178924</v>
      </c>
      <c r="F18" s="496">
        <v>1190793</v>
      </c>
      <c r="G18" s="496">
        <v>1031212</v>
      </c>
    </row>
    <row r="19" spans="1:7" ht="14.25">
      <c r="A19" s="196" t="s">
        <v>1377</v>
      </c>
      <c r="B19" s="91"/>
      <c r="C19" s="176"/>
      <c r="D19" s="453">
        <v>13507</v>
      </c>
      <c r="E19" s="453">
        <v>1158015</v>
      </c>
      <c r="F19" s="496">
        <v>1171522</v>
      </c>
      <c r="G19" s="496">
        <v>959029</v>
      </c>
    </row>
    <row r="20" spans="1:7" ht="14.25">
      <c r="A20" s="177"/>
      <c r="B20" s="91"/>
      <c r="C20" s="176"/>
      <c r="D20" s="182"/>
      <c r="E20" s="182"/>
      <c r="F20" s="182"/>
      <c r="G20" s="182"/>
    </row>
    <row r="21" spans="1:7" ht="14.25">
      <c r="A21" s="177" t="s">
        <v>1378</v>
      </c>
      <c r="B21" s="91"/>
      <c r="C21" s="176"/>
      <c r="D21" s="181">
        <f>SUM(D8:D20)</f>
        <v>92586</v>
      </c>
      <c r="E21" s="181">
        <f>SUM(E8:E19)</f>
        <v>15787030</v>
      </c>
      <c r="F21" s="181">
        <f>SUM(F8:F20)</f>
        <v>15891899</v>
      </c>
      <c r="G21" s="181">
        <f>SUM(G8:G20)</f>
        <v>13457925</v>
      </c>
    </row>
    <row r="22" spans="1:7" ht="14.25">
      <c r="A22" s="184"/>
      <c r="B22" s="81"/>
      <c r="C22" s="183"/>
      <c r="D22" s="183"/>
      <c r="E22" s="183"/>
      <c r="F22" s="181"/>
      <c r="G22" s="183"/>
    </row>
    <row r="23" spans="1:7" ht="14.25">
      <c r="A23" s="177"/>
      <c r="B23" s="86"/>
      <c r="C23" s="86"/>
      <c r="D23" s="86"/>
      <c r="E23" s="86"/>
      <c r="F23" s="86"/>
      <c r="G23" s="176"/>
    </row>
    <row r="24" spans="1:7" ht="14.25">
      <c r="A24" s="177" t="s">
        <v>1382</v>
      </c>
      <c r="B24" s="86"/>
      <c r="C24" s="86"/>
      <c r="D24" s="86"/>
      <c r="F24" s="86"/>
      <c r="G24" s="453">
        <v>71820</v>
      </c>
    </row>
    <row r="25" spans="1:7" ht="14.25">
      <c r="A25" s="177"/>
      <c r="B25" s="86"/>
      <c r="C25" s="86"/>
      <c r="D25" s="86"/>
      <c r="E25" s="86"/>
      <c r="F25" s="86"/>
      <c r="G25" s="176"/>
    </row>
    <row r="26" spans="1:7" ht="14.25">
      <c r="A26" s="177"/>
      <c r="C26" s="86" t="s">
        <v>480</v>
      </c>
      <c r="D26" s="497">
        <v>37473</v>
      </c>
      <c r="E26" s="86"/>
      <c r="F26" s="86"/>
      <c r="G26" s="176"/>
    </row>
    <row r="27" spans="1:7" ht="14.25">
      <c r="A27" s="177"/>
      <c r="B27" s="86"/>
      <c r="C27" s="86"/>
      <c r="D27" s="86"/>
      <c r="E27" s="86"/>
      <c r="F27" s="86"/>
      <c r="G27" s="176"/>
    </row>
    <row r="28" spans="1:7" ht="14.25">
      <c r="A28" s="177" t="s">
        <v>1383</v>
      </c>
      <c r="B28" s="86"/>
      <c r="C28" s="86"/>
      <c r="D28" s="86"/>
      <c r="F28" s="86"/>
      <c r="G28" s="453">
        <v>30180</v>
      </c>
    </row>
    <row r="29" spans="1:7" ht="14.25">
      <c r="A29" s="177"/>
      <c r="B29" s="86"/>
      <c r="C29" s="86"/>
      <c r="D29" s="86"/>
      <c r="E29" s="86"/>
      <c r="F29" s="86"/>
      <c r="G29" s="176"/>
    </row>
    <row r="30" spans="1:7" ht="14.25">
      <c r="A30" s="177"/>
      <c r="C30" s="86" t="s">
        <v>480</v>
      </c>
      <c r="D30" s="498">
        <v>37331</v>
      </c>
      <c r="E30" s="86"/>
      <c r="F30" s="86"/>
      <c r="G30" s="176"/>
    </row>
    <row r="31" spans="1:7" ht="14.25">
      <c r="A31" s="177"/>
      <c r="B31" s="86"/>
      <c r="C31" s="86"/>
      <c r="D31" s="86"/>
      <c r="E31" s="86"/>
      <c r="F31" s="86"/>
      <c r="G31" s="176"/>
    </row>
    <row r="32" spans="1:7" ht="14.25">
      <c r="A32" s="177" t="s">
        <v>1387</v>
      </c>
      <c r="B32" s="86"/>
      <c r="C32" s="86"/>
      <c r="D32" s="86"/>
      <c r="E32" s="86"/>
      <c r="F32" s="86"/>
      <c r="G32" s="176"/>
    </row>
    <row r="33" spans="1:7" ht="14.25">
      <c r="A33" s="177"/>
      <c r="B33" s="86"/>
      <c r="C33" s="86"/>
      <c r="D33" s="86"/>
      <c r="E33" s="86"/>
      <c r="F33" s="86"/>
      <c r="G33" s="176"/>
    </row>
    <row r="34" spans="1:7" ht="14.25">
      <c r="A34" s="177"/>
      <c r="B34" s="86" t="s">
        <v>1388</v>
      </c>
      <c r="C34" s="456" t="s">
        <v>558</v>
      </c>
      <c r="D34" s="457"/>
      <c r="E34" s="457"/>
      <c r="F34" s="457"/>
      <c r="G34" s="176"/>
    </row>
    <row r="35" spans="1:7" ht="14.25">
      <c r="A35" s="177"/>
      <c r="B35" s="86"/>
      <c r="C35" s="86"/>
      <c r="D35" s="86"/>
      <c r="E35" s="86"/>
      <c r="F35" s="86"/>
      <c r="G35" s="176"/>
    </row>
    <row r="36" spans="1:7" ht="14.25">
      <c r="A36" s="448"/>
      <c r="B36" s="449" t="s">
        <v>1389</v>
      </c>
      <c r="C36" s="449"/>
      <c r="D36" s="456" t="s">
        <v>860</v>
      </c>
      <c r="E36" s="457"/>
      <c r="F36" s="457"/>
      <c r="G36" s="452"/>
    </row>
    <row r="37" spans="1:7" ht="14.25">
      <c r="A37" s="448"/>
      <c r="B37" s="449"/>
      <c r="C37" s="449"/>
      <c r="D37" s="449"/>
      <c r="E37" s="449"/>
      <c r="F37" s="449"/>
      <c r="G37" s="452"/>
    </row>
    <row r="38" spans="1:7" ht="14.25">
      <c r="A38" s="448" t="s">
        <v>1390</v>
      </c>
      <c r="B38" s="449"/>
      <c r="C38" s="449"/>
      <c r="D38" s="449"/>
      <c r="E38" s="449"/>
      <c r="F38" s="449"/>
      <c r="G38" s="452"/>
    </row>
    <row r="39" spans="1:7" ht="14.25">
      <c r="A39" s="448"/>
      <c r="B39" s="449"/>
      <c r="C39" s="449"/>
      <c r="D39" s="449"/>
      <c r="E39" s="449"/>
      <c r="F39" s="449"/>
      <c r="G39" s="452"/>
    </row>
    <row r="40" spans="1:7" ht="14.25">
      <c r="A40" s="448"/>
      <c r="B40" s="456" t="s">
        <v>848</v>
      </c>
      <c r="C40" s="457"/>
      <c r="D40" s="457"/>
      <c r="E40" s="457"/>
      <c r="F40" s="457"/>
      <c r="G40" s="452"/>
    </row>
    <row r="41" spans="1:7" ht="14.25">
      <c r="A41" s="448"/>
      <c r="B41" s="449"/>
      <c r="C41" s="449"/>
      <c r="D41" s="449"/>
      <c r="E41" s="449"/>
      <c r="F41" s="449"/>
      <c r="G41" s="452"/>
    </row>
    <row r="42" spans="1:7" ht="14.25">
      <c r="A42" s="448"/>
      <c r="B42" s="456" t="s">
        <v>849</v>
      </c>
      <c r="C42" s="457"/>
      <c r="D42" s="457"/>
      <c r="E42" s="457"/>
      <c r="F42" s="457"/>
      <c r="G42" s="452"/>
    </row>
    <row r="43" spans="1:7" ht="14.25">
      <c r="A43" s="448"/>
      <c r="B43" s="449"/>
      <c r="C43" s="449"/>
      <c r="D43" s="449"/>
      <c r="E43" s="449"/>
      <c r="F43" s="449"/>
      <c r="G43" s="452"/>
    </row>
    <row r="44" spans="1:7" ht="14.25">
      <c r="A44" s="448"/>
      <c r="B44" s="456" t="s">
        <v>850</v>
      </c>
      <c r="C44" s="457"/>
      <c r="D44" s="457"/>
      <c r="E44" s="457"/>
      <c r="F44" s="457"/>
      <c r="G44" s="452"/>
    </row>
    <row r="45" spans="1:7" ht="14.25">
      <c r="A45" s="448"/>
      <c r="B45" s="449"/>
      <c r="C45" s="449"/>
      <c r="D45" s="449"/>
      <c r="E45" s="449"/>
      <c r="F45" s="449"/>
      <c r="G45" s="452"/>
    </row>
    <row r="46" spans="1:7" ht="14.25">
      <c r="A46" s="448"/>
      <c r="B46" s="456" t="s">
        <v>853</v>
      </c>
      <c r="C46" s="457"/>
      <c r="D46" s="457"/>
      <c r="E46" s="457"/>
      <c r="F46" s="457"/>
      <c r="G46" s="452"/>
    </row>
    <row r="47" spans="1:7" ht="14.25">
      <c r="A47" s="448"/>
      <c r="B47" s="449"/>
      <c r="C47" s="449"/>
      <c r="D47" s="449"/>
      <c r="E47" s="449"/>
      <c r="F47" s="449"/>
      <c r="G47" s="452"/>
    </row>
    <row r="48" spans="1:7" ht="14.25">
      <c r="A48" s="448"/>
      <c r="B48" s="456" t="s">
        <v>1799</v>
      </c>
      <c r="C48" s="457"/>
      <c r="D48" s="457"/>
      <c r="E48" s="457"/>
      <c r="F48" s="457"/>
      <c r="G48" s="452"/>
    </row>
    <row r="49" spans="1:7" ht="14.25">
      <c r="A49" s="448"/>
      <c r="B49" s="450"/>
      <c r="C49" s="450"/>
      <c r="D49" s="450"/>
      <c r="E49" s="450"/>
      <c r="F49" s="450"/>
      <c r="G49" s="452"/>
    </row>
    <row r="50" spans="1:7" ht="14.25">
      <c r="A50" s="448"/>
      <c r="B50" s="456" t="s">
        <v>852</v>
      </c>
      <c r="C50" s="457"/>
      <c r="D50" s="457"/>
      <c r="E50" s="457"/>
      <c r="F50" s="457"/>
      <c r="G50" s="452"/>
    </row>
    <row r="51" spans="1:7" ht="14.25">
      <c r="A51" s="448"/>
      <c r="B51" s="450"/>
      <c r="C51" s="450"/>
      <c r="D51" s="450"/>
      <c r="E51" s="450"/>
      <c r="F51" s="450"/>
      <c r="G51" s="452"/>
    </row>
    <row r="52" spans="1:7" ht="14.25">
      <c r="A52" s="448"/>
      <c r="B52" s="456" t="s">
        <v>662</v>
      </c>
      <c r="C52" s="457"/>
      <c r="D52" s="457"/>
      <c r="E52" s="457"/>
      <c r="F52" s="457"/>
      <c r="G52" s="452"/>
    </row>
    <row r="53" spans="1:7" ht="14.25">
      <c r="A53" s="468"/>
      <c r="B53" s="457"/>
      <c r="C53" s="457"/>
      <c r="D53" s="457"/>
      <c r="E53" s="457"/>
      <c r="F53" s="457"/>
      <c r="G53" s="458"/>
    </row>
    <row r="54" spans="1:7" ht="14.25">
      <c r="A54" s="495"/>
      <c r="B54" s="495"/>
      <c r="C54" s="495"/>
      <c r="D54" s="495"/>
      <c r="E54" s="495"/>
      <c r="F54" s="495"/>
      <c r="G54" s="495"/>
    </row>
    <row r="55" spans="1:7" ht="14.25">
      <c r="A55" s="495"/>
      <c r="B55" s="495"/>
      <c r="C55" s="495"/>
      <c r="D55" s="495"/>
      <c r="E55" s="495"/>
      <c r="F55" s="495"/>
      <c r="G55" s="495"/>
    </row>
    <row r="56" spans="1:7" ht="14.25">
      <c r="A56" s="495"/>
      <c r="B56" s="495"/>
      <c r="C56" s="495"/>
      <c r="D56" s="495"/>
      <c r="E56" s="495"/>
      <c r="F56" s="495"/>
      <c r="G56" s="495"/>
    </row>
    <row r="57" spans="1:7" ht="15.75">
      <c r="A57" s="687" t="s">
        <v>1538</v>
      </c>
      <c r="B57" s="687"/>
      <c r="C57" s="687"/>
      <c r="D57" s="687"/>
      <c r="E57" s="687"/>
      <c r="F57" s="687"/>
      <c r="G57" s="687"/>
    </row>
    <row r="58" spans="1:7" ht="14.25">
      <c r="A58" s="495"/>
      <c r="B58" s="495"/>
      <c r="C58" s="495"/>
      <c r="D58" s="495"/>
      <c r="E58" s="495"/>
      <c r="F58" s="495"/>
      <c r="G58" s="495"/>
    </row>
    <row r="59" spans="1:7" ht="14.25">
      <c r="A59" s="495" t="s">
        <v>663</v>
      </c>
      <c r="B59" s="499"/>
      <c r="C59" s="499"/>
      <c r="D59" s="499"/>
      <c r="E59" s="499"/>
      <c r="F59" s="499"/>
      <c r="G59" s="499"/>
    </row>
  </sheetData>
  <mergeCells count="2">
    <mergeCell ref="A1:G1"/>
    <mergeCell ref="A57:G57"/>
  </mergeCells>
  <printOptions horizontalCentered="1"/>
  <pageMargins left="0.75" right="0.75" top="0.5" bottom="0.5" header="0.5" footer="0.5"/>
  <pageSetup fitToHeight="1" fitToWidth="1" horizontalDpi="600" verticalDpi="600" orientation="portrait" scale="87" r:id="rId1"/>
</worksheet>
</file>

<file path=xl/worksheets/sheet39.xml><?xml version="1.0" encoding="utf-8"?>
<worksheet xmlns="http://schemas.openxmlformats.org/spreadsheetml/2006/main" xmlns:r="http://schemas.openxmlformats.org/officeDocument/2006/relationships">
  <sheetPr transitionEvaluation="1">
    <pageSetUpPr fitToPage="1"/>
  </sheetPr>
  <dimension ref="A1:I57"/>
  <sheetViews>
    <sheetView defaultGridColor="0" view="pageBreakPreview" zoomScale="60" zoomScaleNormal="75" colorId="22" workbookViewId="0" topLeftCell="A51">
      <selection activeCell="K46" sqref="K46"/>
    </sheetView>
  </sheetViews>
  <sheetFormatPr defaultColWidth="9.77734375" defaultRowHeight="15"/>
  <cols>
    <col min="1" max="1" width="7.21484375" style="78" customWidth="1"/>
    <col min="2" max="6" width="9.77734375" style="78" customWidth="1"/>
    <col min="7" max="7" width="8.77734375" style="78" bestFit="1" customWidth="1"/>
    <col min="8" max="8" width="7.99609375" style="78" bestFit="1" customWidth="1"/>
    <col min="9" max="9" width="10.21484375" style="78" bestFit="1" customWidth="1"/>
    <col min="10" max="16384" width="9.77734375" style="78" customWidth="1"/>
  </cols>
  <sheetData>
    <row r="1" spans="1:9" ht="15">
      <c r="A1" s="690" t="s">
        <v>1539</v>
      </c>
      <c r="B1" s="690"/>
      <c r="C1" s="690"/>
      <c r="D1" s="690"/>
      <c r="E1" s="690"/>
      <c r="F1" s="690"/>
      <c r="G1" s="690"/>
      <c r="H1" s="690"/>
      <c r="I1" s="690"/>
    </row>
    <row r="3" spans="1:9" ht="14.25">
      <c r="A3" s="185"/>
      <c r="B3" s="173"/>
      <c r="C3" s="173"/>
      <c r="D3" s="173"/>
      <c r="E3" s="173"/>
      <c r="F3" s="174"/>
      <c r="G3" s="197"/>
      <c r="H3" s="187" t="s">
        <v>1540</v>
      </c>
      <c r="I3" s="187"/>
    </row>
    <row r="4" spans="1:9" ht="14.25">
      <c r="A4" s="188" t="s">
        <v>1541</v>
      </c>
      <c r="B4" s="86"/>
      <c r="C4" s="86"/>
      <c r="D4" s="86"/>
      <c r="E4" s="86"/>
      <c r="F4" s="176"/>
      <c r="G4" s="198">
        <v>1000</v>
      </c>
      <c r="H4" s="189" t="s">
        <v>446</v>
      </c>
      <c r="I4" s="189"/>
    </row>
    <row r="5" spans="1:9" ht="14.25">
      <c r="A5" s="190" t="s">
        <v>1542</v>
      </c>
      <c r="B5" s="688" t="s">
        <v>1543</v>
      </c>
      <c r="C5" s="660"/>
      <c r="D5" s="660"/>
      <c r="E5" s="660"/>
      <c r="F5" s="661"/>
      <c r="G5" s="171" t="s">
        <v>1544</v>
      </c>
      <c r="H5" s="171" t="s">
        <v>1545</v>
      </c>
      <c r="I5" s="171" t="s">
        <v>396</v>
      </c>
    </row>
    <row r="6" spans="1:9" ht="14.25">
      <c r="A6" s="188"/>
      <c r="B6" s="86"/>
      <c r="C6" s="86"/>
      <c r="D6" s="86"/>
      <c r="E6" s="86"/>
      <c r="F6" s="176"/>
      <c r="G6" s="224"/>
      <c r="H6" s="198"/>
      <c r="I6" s="198"/>
    </row>
    <row r="7" spans="1:9" ht="14.25">
      <c r="A7" s="500">
        <v>1</v>
      </c>
      <c r="B7" s="501" t="s">
        <v>848</v>
      </c>
      <c r="C7" s="457"/>
      <c r="D7" s="457"/>
      <c r="E7" s="457"/>
      <c r="F7" s="458"/>
      <c r="G7" s="502">
        <v>64690</v>
      </c>
      <c r="H7" s="503">
        <f>+I7/G7</f>
        <v>2.026619261091359</v>
      </c>
      <c r="I7" s="502">
        <v>131102</v>
      </c>
    </row>
    <row r="8" spans="1:9" ht="14.25">
      <c r="A8" s="504"/>
      <c r="B8" s="505"/>
      <c r="C8" s="449"/>
      <c r="D8" s="449"/>
      <c r="E8" s="449"/>
      <c r="F8" s="452"/>
      <c r="G8" s="506"/>
      <c r="H8" s="507"/>
      <c r="I8" s="506"/>
    </row>
    <row r="9" spans="1:9" ht="14.25">
      <c r="A9" s="500">
        <v>2</v>
      </c>
      <c r="B9" s="501" t="s">
        <v>849</v>
      </c>
      <c r="C9" s="457"/>
      <c r="D9" s="457"/>
      <c r="E9" s="457"/>
      <c r="F9" s="458"/>
      <c r="G9" s="502">
        <v>69269</v>
      </c>
      <c r="H9" s="503">
        <f>+I9/G9</f>
        <v>2.02367581457795</v>
      </c>
      <c r="I9" s="502">
        <v>140178</v>
      </c>
    </row>
    <row r="10" spans="1:9" ht="14.25">
      <c r="A10" s="504"/>
      <c r="B10" s="505"/>
      <c r="C10" s="449"/>
      <c r="D10" s="449"/>
      <c r="E10" s="449"/>
      <c r="F10" s="452"/>
      <c r="G10" s="506"/>
      <c r="H10" s="507"/>
      <c r="I10" s="506"/>
    </row>
    <row r="11" spans="1:9" ht="14.25">
      <c r="A11" s="500">
        <v>3</v>
      </c>
      <c r="B11" s="501" t="s">
        <v>850</v>
      </c>
      <c r="C11" s="457"/>
      <c r="D11" s="457"/>
      <c r="E11" s="457"/>
      <c r="F11" s="458"/>
      <c r="G11" s="502">
        <v>24385</v>
      </c>
      <c r="H11" s="503">
        <f>+I11/G11</f>
        <v>2.280459298749231</v>
      </c>
      <c r="I11" s="502">
        <v>55609</v>
      </c>
    </row>
    <row r="12" spans="1:9" ht="14.25">
      <c r="A12" s="504"/>
      <c r="B12" s="505"/>
      <c r="C12" s="449"/>
      <c r="D12" s="449"/>
      <c r="E12" s="449"/>
      <c r="F12" s="452"/>
      <c r="G12" s="506"/>
      <c r="H12" s="507"/>
      <c r="I12" s="506"/>
    </row>
    <row r="13" spans="1:9" ht="14.25">
      <c r="A13" s="500">
        <v>4</v>
      </c>
      <c r="B13" s="501" t="s">
        <v>1195</v>
      </c>
      <c r="C13" s="457"/>
      <c r="D13" s="457"/>
      <c r="E13" s="457"/>
      <c r="F13" s="458"/>
      <c r="G13" s="502">
        <v>232551</v>
      </c>
      <c r="H13" s="503">
        <f>+I13/G13</f>
        <v>2.0016598509574246</v>
      </c>
      <c r="I13" s="502">
        <v>465488</v>
      </c>
    </row>
    <row r="14" spans="1:9" ht="14.25">
      <c r="A14" s="504"/>
      <c r="B14" s="505"/>
      <c r="C14" s="449"/>
      <c r="D14" s="449"/>
      <c r="E14" s="449"/>
      <c r="F14" s="452"/>
      <c r="G14" s="506"/>
      <c r="H14" s="507"/>
      <c r="I14" s="506"/>
    </row>
    <row r="15" spans="1:9" ht="14.25">
      <c r="A15" s="500">
        <v>5</v>
      </c>
      <c r="B15" s="501" t="s">
        <v>851</v>
      </c>
      <c r="C15" s="457"/>
      <c r="D15" s="457"/>
      <c r="E15" s="457"/>
      <c r="F15" s="458"/>
      <c r="G15" s="502">
        <v>64566</v>
      </c>
      <c r="H15" s="503">
        <f>+I15/G15</f>
        <v>2.0158752284484094</v>
      </c>
      <c r="I15" s="502">
        <v>130157</v>
      </c>
    </row>
    <row r="16" spans="1:9" ht="14.25">
      <c r="A16" s="504"/>
      <c r="B16" s="505"/>
      <c r="C16" s="449"/>
      <c r="D16" s="449"/>
      <c r="E16" s="449"/>
      <c r="F16" s="452"/>
      <c r="G16" s="508"/>
      <c r="H16" s="507"/>
      <c r="I16" s="508"/>
    </row>
    <row r="17" spans="1:9" ht="14.25">
      <c r="A17" s="500">
        <v>6</v>
      </c>
      <c r="B17" s="501" t="s">
        <v>852</v>
      </c>
      <c r="C17" s="457"/>
      <c r="D17" s="457"/>
      <c r="E17" s="457"/>
      <c r="F17" s="458"/>
      <c r="G17" s="502">
        <v>11373.75</v>
      </c>
      <c r="H17" s="503">
        <f>+I17/G17</f>
        <v>2.552368392131003</v>
      </c>
      <c r="I17" s="502">
        <v>29030</v>
      </c>
    </row>
    <row r="18" spans="1:9" ht="14.25">
      <c r="A18" s="504"/>
      <c r="B18" s="509"/>
      <c r="C18" s="454"/>
      <c r="D18" s="454"/>
      <c r="E18" s="454"/>
      <c r="F18" s="452"/>
      <c r="G18" s="506"/>
      <c r="H18" s="507"/>
      <c r="I18" s="506"/>
    </row>
    <row r="19" spans="1:9" ht="14.25">
      <c r="A19" s="500">
        <v>7</v>
      </c>
      <c r="B19" s="501" t="s">
        <v>559</v>
      </c>
      <c r="C19" s="457"/>
      <c r="D19" s="457"/>
      <c r="E19" s="457"/>
      <c r="F19" s="458"/>
      <c r="G19" s="502">
        <v>27181</v>
      </c>
      <c r="H19" s="503">
        <f>+I19/G19</f>
        <v>2.0884073433648505</v>
      </c>
      <c r="I19" s="502">
        <v>56765</v>
      </c>
    </row>
    <row r="20" spans="1:9" ht="14.25">
      <c r="A20" s="504"/>
      <c r="B20" s="449"/>
      <c r="C20" s="449"/>
      <c r="D20" s="449"/>
      <c r="E20" s="449"/>
      <c r="F20" s="452"/>
      <c r="G20" s="510"/>
      <c r="H20" s="507"/>
      <c r="I20" s="510"/>
    </row>
    <row r="21" spans="1:9" ht="14.25">
      <c r="A21" s="500">
        <v>8</v>
      </c>
      <c r="B21" s="457" t="s">
        <v>233</v>
      </c>
      <c r="C21" s="457"/>
      <c r="D21" s="457"/>
      <c r="E21" s="457"/>
      <c r="F21" s="458"/>
      <c r="G21" s="511">
        <f>SUM(G6:G19)</f>
        <v>494015.75</v>
      </c>
      <c r="H21" s="503">
        <f>+I21/G21</f>
        <v>2.0410867467282165</v>
      </c>
      <c r="I21" s="511">
        <f>SUM(I6:I19)</f>
        <v>1008329</v>
      </c>
    </row>
    <row r="22" spans="1:9" ht="14.25">
      <c r="A22" s="448"/>
      <c r="B22" s="449"/>
      <c r="C22" s="449"/>
      <c r="D22" s="449"/>
      <c r="E22" s="449"/>
      <c r="F22" s="449"/>
      <c r="G22" s="449"/>
      <c r="H22" s="449"/>
      <c r="I22" s="452"/>
    </row>
    <row r="23" spans="1:9" ht="15">
      <c r="A23" s="662" t="s">
        <v>1546</v>
      </c>
      <c r="B23" s="663"/>
      <c r="C23" s="663"/>
      <c r="D23" s="663"/>
      <c r="E23" s="663"/>
      <c r="F23" s="663"/>
      <c r="G23" s="663"/>
      <c r="H23" s="663"/>
      <c r="I23" s="664"/>
    </row>
    <row r="24" spans="1:9" ht="14.25">
      <c r="A24" s="468"/>
      <c r="B24" s="457"/>
      <c r="C24" s="457"/>
      <c r="D24" s="457"/>
      <c r="E24" s="457"/>
      <c r="F24" s="457"/>
      <c r="G24" s="457"/>
      <c r="H24" s="457"/>
      <c r="I24" s="458"/>
    </row>
    <row r="25" spans="1:9" ht="14.25">
      <c r="A25" s="504" t="s">
        <v>1541</v>
      </c>
      <c r="B25" s="512"/>
      <c r="C25" s="512"/>
      <c r="D25" s="512"/>
      <c r="E25" s="512"/>
      <c r="F25" s="512"/>
      <c r="G25" s="512"/>
      <c r="H25" s="513"/>
      <c r="I25" s="514">
        <v>1000</v>
      </c>
    </row>
    <row r="26" spans="1:9" ht="14.25">
      <c r="A26" s="500" t="s">
        <v>1542</v>
      </c>
      <c r="B26" s="515" t="s">
        <v>1547</v>
      </c>
      <c r="C26" s="515"/>
      <c r="D26" s="515"/>
      <c r="E26" s="515"/>
      <c r="F26" s="515"/>
      <c r="G26" s="515"/>
      <c r="H26" s="516"/>
      <c r="I26" s="517" t="s">
        <v>1544</v>
      </c>
    </row>
    <row r="27" spans="1:9" ht="14.25">
      <c r="A27" s="504">
        <v>1</v>
      </c>
      <c r="B27" s="449" t="s">
        <v>1548</v>
      </c>
      <c r="C27" s="449"/>
      <c r="D27" s="449"/>
      <c r="E27" s="449"/>
      <c r="F27" s="449"/>
      <c r="G27" s="449"/>
      <c r="H27" s="452"/>
      <c r="I27" s="455"/>
    </row>
    <row r="28" spans="1:9" ht="14.25">
      <c r="A28" s="500">
        <v>2</v>
      </c>
      <c r="B28" s="457" t="s">
        <v>1549</v>
      </c>
      <c r="C28" s="457"/>
      <c r="D28" s="457"/>
      <c r="E28" s="457"/>
      <c r="F28" s="457"/>
      <c r="G28" s="457"/>
      <c r="H28" s="458"/>
      <c r="I28" s="460">
        <f>+'[1]Page 33'!E21</f>
        <v>15787030</v>
      </c>
    </row>
    <row r="29" spans="1:9" ht="14.25">
      <c r="A29" s="504"/>
      <c r="B29" s="449"/>
      <c r="C29" s="449"/>
      <c r="D29" s="449"/>
      <c r="E29" s="449"/>
      <c r="F29" s="449"/>
      <c r="G29" s="449"/>
      <c r="H29" s="452"/>
      <c r="I29" s="455"/>
    </row>
    <row r="30" spans="1:9" ht="14.25">
      <c r="A30" s="500">
        <v>3</v>
      </c>
      <c r="B30" s="457" t="s">
        <v>1550</v>
      </c>
      <c r="C30" s="457"/>
      <c r="D30" s="457"/>
      <c r="E30" s="457"/>
      <c r="F30" s="457"/>
      <c r="G30" s="457"/>
      <c r="H30" s="458"/>
      <c r="I30" s="460">
        <f>+'[1]Page 33'!D21</f>
        <v>92586</v>
      </c>
    </row>
    <row r="31" spans="1:9" ht="14.25">
      <c r="A31" s="504"/>
      <c r="B31" s="449"/>
      <c r="C31" s="449"/>
      <c r="D31" s="449"/>
      <c r="E31" s="449"/>
      <c r="F31" s="449"/>
      <c r="G31" s="449"/>
      <c r="H31" s="452"/>
      <c r="I31" s="455"/>
    </row>
    <row r="32" spans="1:9" ht="14.25">
      <c r="A32" s="500">
        <v>4</v>
      </c>
      <c r="B32" s="457"/>
      <c r="C32" s="457" t="s">
        <v>1551</v>
      </c>
      <c r="D32" s="457"/>
      <c r="E32" s="457"/>
      <c r="F32" s="457"/>
      <c r="G32" s="457"/>
      <c r="H32" s="458"/>
      <c r="I32" s="460">
        <f>SUM(I27:I31)</f>
        <v>15879616</v>
      </c>
    </row>
    <row r="33" spans="1:9" ht="14.25">
      <c r="A33" s="504">
        <v>5</v>
      </c>
      <c r="B33" s="449" t="s">
        <v>1552</v>
      </c>
      <c r="C33" s="449"/>
      <c r="D33" s="449"/>
      <c r="E33" s="449"/>
      <c r="F33" s="449"/>
      <c r="G33" s="449"/>
      <c r="H33" s="452"/>
      <c r="I33" s="455"/>
    </row>
    <row r="34" spans="1:9" ht="14.25">
      <c r="A34" s="504">
        <v>6</v>
      </c>
      <c r="B34" s="449" t="s">
        <v>1553</v>
      </c>
      <c r="C34" s="449"/>
      <c r="D34" s="449"/>
      <c r="E34" s="449"/>
      <c r="F34" s="449"/>
      <c r="G34" s="449"/>
      <c r="H34" s="452"/>
      <c r="I34" s="455"/>
    </row>
    <row r="35" spans="1:9" ht="14.25">
      <c r="A35" s="500">
        <v>7</v>
      </c>
      <c r="B35" s="457"/>
      <c r="C35" s="457" t="s">
        <v>1554</v>
      </c>
      <c r="D35" s="457"/>
      <c r="E35" s="457"/>
      <c r="F35" s="457"/>
      <c r="G35" s="457"/>
      <c r="H35" s="458"/>
      <c r="I35" s="460">
        <f>+'[1]Page 33'!G21+1</f>
        <v>13457926</v>
      </c>
    </row>
    <row r="36" spans="1:9" ht="14.25">
      <c r="A36" s="504">
        <v>8</v>
      </c>
      <c r="B36" s="449" t="s">
        <v>1555</v>
      </c>
      <c r="C36" s="449"/>
      <c r="D36" s="449"/>
      <c r="E36" s="449"/>
      <c r="F36" s="449"/>
      <c r="G36" s="449"/>
      <c r="H36" s="452"/>
      <c r="I36" s="455"/>
    </row>
    <row r="37" spans="1:9" ht="14.25">
      <c r="A37" s="500">
        <v>9</v>
      </c>
      <c r="B37" s="457" t="s">
        <v>1556</v>
      </c>
      <c r="C37" s="457"/>
      <c r="D37" s="457"/>
      <c r="E37" s="457"/>
      <c r="F37" s="457"/>
      <c r="G37" s="457"/>
      <c r="H37" s="458"/>
      <c r="I37" s="460">
        <v>0</v>
      </c>
    </row>
    <row r="38" spans="1:9" ht="14.25">
      <c r="A38" s="504"/>
      <c r="B38" s="449"/>
      <c r="C38" s="449"/>
      <c r="D38" s="449"/>
      <c r="E38" s="449"/>
      <c r="F38" s="449"/>
      <c r="G38" s="449"/>
      <c r="H38" s="452"/>
      <c r="I38" s="455"/>
    </row>
    <row r="39" spans="1:9" ht="14.25">
      <c r="A39" s="500">
        <v>10</v>
      </c>
      <c r="B39" s="457" t="s">
        <v>1557</v>
      </c>
      <c r="C39" s="457"/>
      <c r="D39" s="457"/>
      <c r="E39" s="457"/>
      <c r="F39" s="457"/>
      <c r="G39" s="457"/>
      <c r="H39" s="458"/>
      <c r="I39" s="453">
        <v>228693</v>
      </c>
    </row>
    <row r="40" spans="1:9" ht="14.25">
      <c r="A40" s="504"/>
      <c r="B40" s="449"/>
      <c r="C40" s="449"/>
      <c r="D40" s="449"/>
      <c r="E40" s="449"/>
      <c r="F40" s="449"/>
      <c r="G40" s="449"/>
      <c r="H40" s="452"/>
      <c r="I40" s="455"/>
    </row>
    <row r="41" spans="1:9" ht="14.25">
      <c r="A41" s="500">
        <v>11</v>
      </c>
      <c r="B41" s="457" t="s">
        <v>1574</v>
      </c>
      <c r="C41" s="457"/>
      <c r="D41" s="457"/>
      <c r="E41" s="457"/>
      <c r="F41" s="457"/>
      <c r="G41" s="457"/>
      <c r="H41" s="458"/>
      <c r="I41" s="453">
        <v>2192997</v>
      </c>
    </row>
    <row r="42" spans="1:9" ht="14.25">
      <c r="A42" s="504"/>
      <c r="B42" s="449"/>
      <c r="C42" s="449"/>
      <c r="D42" s="449"/>
      <c r="E42" s="449"/>
      <c r="F42" s="449"/>
      <c r="G42" s="449"/>
      <c r="H42" s="452"/>
      <c r="I42" s="455"/>
    </row>
    <row r="43" spans="1:9" ht="14.25">
      <c r="A43" s="500">
        <v>12</v>
      </c>
      <c r="B43" s="457"/>
      <c r="C43" s="457" t="s">
        <v>1575</v>
      </c>
      <c r="D43" s="457"/>
      <c r="E43" s="457"/>
      <c r="F43" s="457"/>
      <c r="G43" s="457"/>
      <c r="H43" s="458"/>
      <c r="I43" s="460">
        <f>SUM(I39:I41)</f>
        <v>2421690</v>
      </c>
    </row>
    <row r="44" spans="1:9" ht="14.25">
      <c r="A44" s="504"/>
      <c r="B44" s="449"/>
      <c r="C44" s="449"/>
      <c r="D44" s="449"/>
      <c r="E44" s="449"/>
      <c r="F44" s="449"/>
      <c r="G44" s="449"/>
      <c r="H44" s="452"/>
      <c r="I44" s="455"/>
    </row>
    <row r="45" spans="1:9" ht="14.25">
      <c r="A45" s="500">
        <v>13</v>
      </c>
      <c r="B45" s="457"/>
      <c r="C45" s="457"/>
      <c r="D45" s="457" t="s">
        <v>1576</v>
      </c>
      <c r="E45" s="457"/>
      <c r="F45" s="457"/>
      <c r="G45" s="457"/>
      <c r="H45" s="458"/>
      <c r="I45" s="460">
        <f>I43+I35</f>
        <v>15879616</v>
      </c>
    </row>
    <row r="46" spans="1:9" ht="14.25">
      <c r="A46" s="495"/>
      <c r="B46" s="495"/>
      <c r="C46" s="495"/>
      <c r="D46" s="495"/>
      <c r="E46" s="495"/>
      <c r="F46" s="495"/>
      <c r="G46" s="495"/>
      <c r="H46" s="495"/>
      <c r="I46" s="495"/>
    </row>
    <row r="47" spans="1:9" ht="14.25">
      <c r="A47" s="449"/>
      <c r="B47" s="449" t="s">
        <v>1577</v>
      </c>
      <c r="C47" s="449"/>
      <c r="D47" s="449"/>
      <c r="E47" s="449"/>
      <c r="F47" s="449"/>
      <c r="G47" s="518">
        <f>I41/I32</f>
        <v>0.13810138733833363</v>
      </c>
      <c r="H47" s="495"/>
      <c r="I47" s="519"/>
    </row>
    <row r="48" spans="1:9" ht="14.25">
      <c r="A48" s="495"/>
      <c r="B48" s="495"/>
      <c r="C48" s="495"/>
      <c r="D48" s="495"/>
      <c r="E48" s="495"/>
      <c r="F48" s="495"/>
      <c r="G48" s="495"/>
      <c r="H48" s="495"/>
      <c r="I48" s="495"/>
    </row>
    <row r="49" spans="1:9" ht="14.25">
      <c r="A49" s="493"/>
      <c r="B49" s="495"/>
      <c r="C49" s="495"/>
      <c r="D49" s="495"/>
      <c r="E49" s="495"/>
      <c r="F49" s="495"/>
      <c r="G49" s="495"/>
      <c r="H49" s="495"/>
      <c r="I49" s="495"/>
    </row>
    <row r="50" spans="1:9" ht="14.25">
      <c r="A50" s="493"/>
      <c r="B50" s="495"/>
      <c r="C50" s="495"/>
      <c r="D50" s="495"/>
      <c r="E50" s="495"/>
      <c r="F50" s="495"/>
      <c r="G50" s="495"/>
      <c r="H50" s="495"/>
      <c r="I50" s="495"/>
    </row>
    <row r="51" spans="1:9" ht="14.25">
      <c r="A51" s="493"/>
      <c r="B51" s="495"/>
      <c r="C51" s="495"/>
      <c r="D51" s="495"/>
      <c r="E51" s="495"/>
      <c r="F51" s="495"/>
      <c r="G51" s="495"/>
      <c r="H51" s="495"/>
      <c r="I51" s="495"/>
    </row>
    <row r="52" spans="1:9" ht="14.25">
      <c r="A52" s="495"/>
      <c r="B52" s="495"/>
      <c r="C52" s="495"/>
      <c r="D52" s="495"/>
      <c r="E52" s="495"/>
      <c r="F52" s="495"/>
      <c r="G52" s="495"/>
      <c r="H52" s="495"/>
      <c r="I52" s="495"/>
    </row>
    <row r="53" spans="1:9" ht="14.25">
      <c r="A53" s="495"/>
      <c r="B53" s="495"/>
      <c r="C53" s="495"/>
      <c r="D53" s="495"/>
      <c r="E53" s="495"/>
      <c r="F53" s="495"/>
      <c r="G53" s="495"/>
      <c r="H53" s="495"/>
      <c r="I53" s="495"/>
    </row>
    <row r="54" spans="1:9" ht="14.25">
      <c r="A54" s="495"/>
      <c r="B54" s="495"/>
      <c r="C54" s="495"/>
      <c r="D54" s="495"/>
      <c r="E54" s="495"/>
      <c r="F54" s="495"/>
      <c r="G54" s="495"/>
      <c r="H54" s="495"/>
      <c r="I54" s="495"/>
    </row>
    <row r="55" spans="1:9" ht="14.25">
      <c r="A55" s="495"/>
      <c r="B55" s="495"/>
      <c r="C55" s="495"/>
      <c r="D55" s="495"/>
      <c r="E55" s="495"/>
      <c r="F55" s="495"/>
      <c r="G55" s="495"/>
      <c r="H55" s="495"/>
      <c r="I55" s="495"/>
    </row>
    <row r="56" spans="1:9" ht="15.75">
      <c r="A56" s="520" t="s">
        <v>1578</v>
      </c>
      <c r="B56" s="499"/>
      <c r="C56" s="499"/>
      <c r="D56" s="499"/>
      <c r="E56" s="499"/>
      <c r="F56" s="499"/>
      <c r="G56" s="499"/>
      <c r="H56" s="499"/>
      <c r="I56" s="499"/>
    </row>
    <row r="57" spans="1:9" ht="14.25">
      <c r="A57" s="495"/>
      <c r="B57" s="495"/>
      <c r="C57" s="495"/>
      <c r="D57" s="495"/>
      <c r="E57" s="495"/>
      <c r="F57" s="495"/>
      <c r="G57" s="495"/>
      <c r="H57" s="495"/>
      <c r="I57" s="495"/>
    </row>
  </sheetData>
  <mergeCells count="3">
    <mergeCell ref="B5:F5"/>
    <mergeCell ref="A23:I23"/>
    <mergeCell ref="A1:I1"/>
  </mergeCells>
  <printOptions horizontalCentered="1"/>
  <pageMargins left="0.75" right="0.7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G44"/>
  <sheetViews>
    <sheetView defaultGridColor="0" zoomScale="75" zoomScaleNormal="75" colorId="22" workbookViewId="0" topLeftCell="A11">
      <selection activeCell="A35" sqref="A35:G35"/>
    </sheetView>
  </sheetViews>
  <sheetFormatPr defaultColWidth="9.77734375" defaultRowHeight="15"/>
  <sheetData>
    <row r="1" spans="1:7" ht="15">
      <c r="A1" s="87"/>
      <c r="B1" s="87"/>
      <c r="C1" s="87"/>
      <c r="D1" s="87"/>
      <c r="E1" s="87"/>
      <c r="F1" s="87"/>
      <c r="G1" s="87"/>
    </row>
    <row r="2" spans="1:7" ht="15">
      <c r="A2" s="87"/>
      <c r="B2" s="87"/>
      <c r="C2" s="87"/>
      <c r="D2" s="87"/>
      <c r="E2" s="87"/>
      <c r="F2" s="87"/>
      <c r="G2" s="87"/>
    </row>
    <row r="3" spans="1:7" ht="15">
      <c r="A3" s="87"/>
      <c r="B3" s="87"/>
      <c r="C3" s="87"/>
      <c r="D3" s="87"/>
      <c r="E3" s="87"/>
      <c r="F3" s="87"/>
      <c r="G3" s="87"/>
    </row>
    <row r="4" spans="1:7" ht="15">
      <c r="A4" s="87"/>
      <c r="B4" s="87"/>
      <c r="C4" s="87"/>
      <c r="D4" s="87"/>
      <c r="E4" s="87"/>
      <c r="F4" s="87"/>
      <c r="G4" s="87"/>
    </row>
    <row r="5" spans="1:7" ht="15">
      <c r="A5" s="87"/>
      <c r="B5" s="87"/>
      <c r="C5" s="87"/>
      <c r="D5" s="87"/>
      <c r="E5" s="87"/>
      <c r="F5" s="87"/>
      <c r="G5" s="87"/>
    </row>
    <row r="6" spans="1:7" ht="15.75">
      <c r="A6" s="697" t="s">
        <v>1740</v>
      </c>
      <c r="B6" s="697"/>
      <c r="C6" s="697"/>
      <c r="D6" s="697"/>
      <c r="E6" s="697"/>
      <c r="F6" s="697"/>
      <c r="G6" s="697"/>
    </row>
    <row r="7" spans="1:7" ht="15.75">
      <c r="A7" s="2"/>
      <c r="B7" s="2"/>
      <c r="C7" s="2"/>
      <c r="D7" s="2"/>
      <c r="E7" s="2"/>
      <c r="F7" s="2"/>
      <c r="G7" s="2"/>
    </row>
    <row r="8" spans="1:7" ht="15.75">
      <c r="A8" s="697" t="s">
        <v>1741</v>
      </c>
      <c r="B8" s="697"/>
      <c r="C8" s="697"/>
      <c r="D8" s="697"/>
      <c r="E8" s="697"/>
      <c r="F8" s="697"/>
      <c r="G8" s="697"/>
    </row>
    <row r="9" spans="1:7" ht="15.75">
      <c r="A9" s="2"/>
      <c r="B9" s="2"/>
      <c r="C9" s="2"/>
      <c r="D9" s="2"/>
      <c r="E9" s="2"/>
      <c r="F9" s="2"/>
      <c r="G9" s="2"/>
    </row>
    <row r="10" spans="1:7" ht="15.75">
      <c r="A10" s="2"/>
      <c r="B10" s="2"/>
      <c r="C10" s="2"/>
      <c r="D10" s="2"/>
      <c r="E10" s="2"/>
      <c r="F10" s="2"/>
      <c r="G10" s="2"/>
    </row>
    <row r="11" spans="1:7" ht="15.75">
      <c r="A11" s="2"/>
      <c r="B11" s="2"/>
      <c r="C11" s="2"/>
      <c r="D11" s="2"/>
      <c r="E11" s="2"/>
      <c r="F11" s="2"/>
      <c r="G11" s="2"/>
    </row>
    <row r="12" spans="1:7" ht="15.75">
      <c r="A12" s="697" t="s">
        <v>1716</v>
      </c>
      <c r="B12" s="697"/>
      <c r="C12" s="697"/>
      <c r="D12" s="697"/>
      <c r="E12" s="697"/>
      <c r="F12" s="697"/>
      <c r="G12" s="697"/>
    </row>
    <row r="13" spans="1:7" ht="15.75">
      <c r="A13" s="2"/>
      <c r="B13" s="2"/>
      <c r="C13" s="2"/>
      <c r="D13" s="2"/>
      <c r="E13" s="2"/>
      <c r="F13" s="2"/>
      <c r="G13" s="2"/>
    </row>
    <row r="14" spans="1:7" ht="15.75">
      <c r="A14" s="697" t="s">
        <v>1717</v>
      </c>
      <c r="B14" s="697"/>
      <c r="C14" s="697"/>
      <c r="D14" s="697"/>
      <c r="E14" s="697"/>
      <c r="F14" s="697"/>
      <c r="G14" s="697"/>
    </row>
    <row r="15" spans="1:7" ht="15.75">
      <c r="A15" s="2"/>
      <c r="B15" s="2"/>
      <c r="C15" s="2"/>
      <c r="D15" s="2"/>
      <c r="E15" s="2"/>
      <c r="F15" s="2"/>
      <c r="G15" s="2"/>
    </row>
    <row r="16" spans="1:7" ht="15.75">
      <c r="A16" s="2"/>
      <c r="B16" s="2"/>
      <c r="C16" s="2"/>
      <c r="D16" s="2"/>
      <c r="E16" s="2"/>
      <c r="F16" s="2"/>
      <c r="G16" s="2"/>
    </row>
    <row r="17" spans="1:7" ht="15.75">
      <c r="A17" s="2"/>
      <c r="B17" s="2"/>
      <c r="C17" s="2"/>
      <c r="D17" s="2"/>
      <c r="E17" s="2"/>
      <c r="F17" s="2"/>
      <c r="G17" s="2"/>
    </row>
    <row r="18" spans="1:7" ht="15.75">
      <c r="A18" s="2"/>
      <c r="B18" s="2"/>
      <c r="C18" s="2"/>
      <c r="D18" s="2"/>
      <c r="E18" s="2"/>
      <c r="F18" s="2"/>
      <c r="G18" s="2"/>
    </row>
    <row r="19" spans="1:7" ht="15.75">
      <c r="A19" s="205"/>
      <c r="B19" s="205"/>
      <c r="C19" s="205"/>
      <c r="D19" s="205"/>
      <c r="E19" s="205"/>
      <c r="F19" s="205"/>
      <c r="G19" s="205"/>
    </row>
    <row r="20" spans="1:7" ht="16.5" thickBot="1">
      <c r="A20" s="695" t="s">
        <v>1718</v>
      </c>
      <c r="B20" s="695"/>
      <c r="C20" s="695"/>
      <c r="D20" s="695"/>
      <c r="E20" s="695"/>
      <c r="F20" s="695"/>
      <c r="G20" s="695"/>
    </row>
    <row r="21" spans="1:7" ht="15.75">
      <c r="A21" s="696" t="s">
        <v>1742</v>
      </c>
      <c r="B21" s="696"/>
      <c r="C21" s="696"/>
      <c r="D21" s="696"/>
      <c r="E21" s="696"/>
      <c r="F21" s="696"/>
      <c r="G21" s="696"/>
    </row>
    <row r="22" spans="1:7" ht="15.75">
      <c r="A22" s="2"/>
      <c r="B22" s="2"/>
      <c r="C22" s="2"/>
      <c r="D22" s="2"/>
      <c r="E22" s="2"/>
      <c r="F22" s="2"/>
      <c r="G22" s="2"/>
    </row>
    <row r="23" spans="1:7" ht="15.75">
      <c r="A23" s="2"/>
      <c r="B23" s="2"/>
      <c r="C23" s="2"/>
      <c r="D23" s="2"/>
      <c r="E23" s="2"/>
      <c r="F23" s="2"/>
      <c r="G23" s="2"/>
    </row>
    <row r="24" spans="1:7" ht="15.75">
      <c r="A24" s="64"/>
      <c r="B24" s="2"/>
      <c r="C24" s="2"/>
      <c r="D24" s="2"/>
      <c r="E24" s="2"/>
      <c r="F24" s="2"/>
      <c r="G24" s="2"/>
    </row>
    <row r="25" spans="1:7" ht="15.75">
      <c r="A25" s="2"/>
      <c r="B25" s="2"/>
      <c r="C25" s="2"/>
      <c r="D25" s="2"/>
      <c r="E25" s="2"/>
      <c r="F25" s="2"/>
      <c r="G25" s="2"/>
    </row>
    <row r="26" spans="1:7" ht="15.75">
      <c r="A26" s="2"/>
      <c r="B26" s="2"/>
      <c r="C26" s="2"/>
      <c r="D26" s="2"/>
      <c r="E26" s="2"/>
      <c r="F26" s="2"/>
      <c r="G26" s="2"/>
    </row>
    <row r="27" spans="1:7" ht="15.75">
      <c r="A27" s="2"/>
      <c r="B27" s="2"/>
      <c r="C27" s="2"/>
      <c r="D27" s="2"/>
      <c r="E27" s="2"/>
      <c r="F27" s="2"/>
      <c r="G27" s="2"/>
    </row>
    <row r="28" spans="1:7" ht="15.75">
      <c r="A28" s="2"/>
      <c r="B28" s="2"/>
      <c r="C28" s="2"/>
      <c r="D28" s="2"/>
      <c r="E28" s="2"/>
      <c r="F28" s="2"/>
      <c r="G28" s="2"/>
    </row>
    <row r="29" spans="1:7" ht="15.75">
      <c r="A29" s="2"/>
      <c r="B29" s="2"/>
      <c r="C29" s="2"/>
      <c r="D29" s="2"/>
      <c r="E29" s="2"/>
      <c r="F29" s="2"/>
      <c r="G29" s="2"/>
    </row>
    <row r="30" spans="1:7" ht="15.75">
      <c r="A30" s="2"/>
      <c r="B30" s="2"/>
      <c r="C30" s="2"/>
      <c r="D30" s="2"/>
      <c r="E30" s="2"/>
      <c r="F30" s="2"/>
      <c r="G30" s="2"/>
    </row>
    <row r="31" spans="1:7" ht="15.75">
      <c r="A31" s="2"/>
      <c r="B31" s="2"/>
      <c r="C31" s="2"/>
      <c r="D31" s="2"/>
      <c r="E31" s="2"/>
      <c r="F31" s="2"/>
      <c r="G31" s="2"/>
    </row>
    <row r="32" spans="1:7" ht="15.75">
      <c r="A32" s="2"/>
      <c r="B32" s="2"/>
      <c r="C32" s="2"/>
      <c r="D32" s="2"/>
      <c r="E32" s="2"/>
      <c r="F32" s="2"/>
      <c r="G32" s="2"/>
    </row>
    <row r="33" spans="1:7" ht="15.75">
      <c r="A33" s="697" t="s">
        <v>1385</v>
      </c>
      <c r="B33" s="697"/>
      <c r="C33" s="697"/>
      <c r="D33" s="697"/>
      <c r="E33" s="697"/>
      <c r="F33" s="697"/>
      <c r="G33" s="697"/>
    </row>
    <row r="34" spans="1:7" ht="15.75">
      <c r="A34" s="2"/>
      <c r="B34" s="2"/>
      <c r="C34" s="2"/>
      <c r="D34" s="2"/>
      <c r="E34" s="2"/>
      <c r="F34" s="2"/>
      <c r="G34" s="2"/>
    </row>
    <row r="35" spans="1:7" ht="15.75">
      <c r="A35" s="698" t="s">
        <v>986</v>
      </c>
      <c r="B35" s="698"/>
      <c r="C35" s="698"/>
      <c r="D35" s="698"/>
      <c r="E35" s="698"/>
      <c r="F35" s="698"/>
      <c r="G35" s="698"/>
    </row>
    <row r="36" spans="1:7" ht="15.75">
      <c r="A36" s="76"/>
      <c r="B36" s="76"/>
      <c r="C36" s="76"/>
      <c r="D36" s="76"/>
      <c r="E36" s="76"/>
      <c r="F36" s="76"/>
      <c r="G36" s="76"/>
    </row>
    <row r="37" spans="1:7" ht="15.75">
      <c r="A37" s="76"/>
      <c r="B37" s="76"/>
      <c r="C37" s="76"/>
      <c r="D37" s="76"/>
      <c r="E37" s="76"/>
      <c r="F37" s="76"/>
      <c r="G37" s="76"/>
    </row>
    <row r="38" spans="1:7" ht="15.75">
      <c r="A38" s="76"/>
      <c r="B38" s="76"/>
      <c r="C38" s="76"/>
      <c r="D38" s="76"/>
      <c r="E38" s="76"/>
      <c r="F38" s="76"/>
      <c r="G38" s="76"/>
    </row>
    <row r="39" spans="1:7" ht="15.75">
      <c r="A39" s="76"/>
      <c r="B39" s="76"/>
      <c r="C39" s="76"/>
      <c r="D39" s="76"/>
      <c r="E39" s="76"/>
      <c r="F39" s="76"/>
      <c r="G39" s="76"/>
    </row>
    <row r="40" spans="1:7" ht="15.75">
      <c r="A40" s="76"/>
      <c r="B40" s="76"/>
      <c r="C40" s="76"/>
      <c r="D40" s="76"/>
      <c r="E40" s="76"/>
      <c r="F40" s="76"/>
      <c r="G40" s="76"/>
    </row>
    <row r="41" spans="1:7" ht="15.75">
      <c r="A41" s="76"/>
      <c r="B41" s="76"/>
      <c r="C41" s="76"/>
      <c r="D41" s="76"/>
      <c r="E41" s="76"/>
      <c r="F41" s="76"/>
      <c r="G41" s="76"/>
    </row>
    <row r="42" spans="1:7" ht="15.75">
      <c r="A42" s="76"/>
      <c r="B42" s="76"/>
      <c r="C42" s="76"/>
      <c r="D42" s="76"/>
      <c r="E42" s="76"/>
      <c r="F42" s="76"/>
      <c r="G42" s="76"/>
    </row>
    <row r="43" spans="1:7" ht="15.75">
      <c r="A43" s="76"/>
      <c r="B43" s="76"/>
      <c r="C43" s="76"/>
      <c r="D43" s="76"/>
      <c r="E43" s="76"/>
      <c r="F43" s="76"/>
      <c r="G43" s="76"/>
    </row>
    <row r="44" spans="1:7" ht="15.75">
      <c r="A44" s="694" t="s">
        <v>1649</v>
      </c>
      <c r="B44" s="694"/>
      <c r="C44" s="694"/>
      <c r="D44" s="694"/>
      <c r="E44" s="694"/>
      <c r="F44" s="694"/>
      <c r="G44" s="694"/>
    </row>
  </sheetData>
  <mergeCells count="9">
    <mergeCell ref="A6:G6"/>
    <mergeCell ref="A8:G8"/>
    <mergeCell ref="A12:G12"/>
    <mergeCell ref="A14:G14"/>
    <mergeCell ref="A44:G44"/>
    <mergeCell ref="A20:G20"/>
    <mergeCell ref="A21:G21"/>
    <mergeCell ref="A33:G33"/>
    <mergeCell ref="A35:G35"/>
  </mergeCells>
  <printOptions horizontalCentered="1"/>
  <pageMargins left="0.75" right="0.75" top="0.5" bottom="0.36" header="0.5" footer="0.5"/>
  <pageSetup fitToHeight="1" fitToWidth="1" horizontalDpi="600" verticalDpi="600" orientation="portrait" r:id="rId1"/>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H50"/>
  <sheetViews>
    <sheetView defaultGridColor="0" view="pageBreakPreview" zoomScale="60" zoomScaleNormal="75" colorId="22" workbookViewId="0" topLeftCell="A1">
      <selection activeCell="D60" sqref="D60"/>
    </sheetView>
  </sheetViews>
  <sheetFormatPr defaultColWidth="9.77734375" defaultRowHeight="15"/>
  <cols>
    <col min="1" max="6" width="9.77734375" style="78" customWidth="1"/>
    <col min="7" max="7" width="11.21484375" style="78" customWidth="1"/>
    <col min="8" max="16384" width="9.77734375" style="78" customWidth="1"/>
  </cols>
  <sheetData>
    <row r="1" spans="1:7" ht="15">
      <c r="A1" s="690" t="s">
        <v>1579</v>
      </c>
      <c r="B1" s="690"/>
      <c r="C1" s="690"/>
      <c r="D1" s="690"/>
      <c r="E1" s="690"/>
      <c r="F1" s="690"/>
      <c r="G1" s="690"/>
    </row>
    <row r="4" spans="1:7" ht="14.25">
      <c r="A4" s="194"/>
      <c r="B4" s="173"/>
      <c r="C4" s="173"/>
      <c r="D4" s="173"/>
      <c r="E4" s="173"/>
      <c r="F4" s="174"/>
      <c r="G4" s="197">
        <v>1000</v>
      </c>
    </row>
    <row r="5" spans="1:7" ht="14.25">
      <c r="A5" s="177"/>
      <c r="B5" s="86"/>
      <c r="C5" s="86"/>
      <c r="D5" s="86"/>
      <c r="E5" s="86"/>
      <c r="F5" s="176"/>
      <c r="G5" s="189" t="s">
        <v>1544</v>
      </c>
    </row>
    <row r="6" spans="1:7" ht="14.25">
      <c r="A6" s="665" t="s">
        <v>1580</v>
      </c>
      <c r="B6" s="666"/>
      <c r="C6" s="666"/>
      <c r="D6" s="666"/>
      <c r="E6" s="666"/>
      <c r="F6" s="667"/>
      <c r="G6" s="189" t="s">
        <v>1581</v>
      </c>
    </row>
    <row r="7" spans="1:7" ht="14.25">
      <c r="A7" s="184"/>
      <c r="B7" s="81"/>
      <c r="C7" s="81"/>
      <c r="D7" s="81"/>
      <c r="E7" s="81"/>
      <c r="F7" s="183"/>
      <c r="G7" s="171"/>
    </row>
    <row r="8" spans="1:7" ht="14.25">
      <c r="A8" s="177"/>
      <c r="B8" s="86"/>
      <c r="C8" s="86"/>
      <c r="D8" s="86"/>
      <c r="E8" s="86"/>
      <c r="F8" s="176"/>
      <c r="G8" s="182"/>
    </row>
    <row r="9" spans="1:7" ht="14.25">
      <c r="A9" s="184" t="s">
        <v>1582</v>
      </c>
      <c r="B9" s="81"/>
      <c r="C9" s="81"/>
      <c r="D9" s="81"/>
      <c r="E9" s="81"/>
      <c r="F9" s="183"/>
      <c r="G9" s="181"/>
    </row>
    <row r="10" spans="1:7" ht="14.25">
      <c r="A10" s="177"/>
      <c r="B10" s="86"/>
      <c r="C10" s="86"/>
      <c r="D10" s="86"/>
      <c r="E10" s="86"/>
      <c r="F10" s="176"/>
      <c r="G10" s="182"/>
    </row>
    <row r="11" spans="1:7" ht="14.25">
      <c r="A11" s="184" t="s">
        <v>1583</v>
      </c>
      <c r="B11" s="81"/>
      <c r="C11" s="81"/>
      <c r="D11" s="81"/>
      <c r="E11" s="81"/>
      <c r="F11" s="183"/>
      <c r="G11" s="181"/>
    </row>
    <row r="12" spans="1:7" ht="14.25">
      <c r="A12" s="177"/>
      <c r="B12" s="86"/>
      <c r="C12" s="86"/>
      <c r="D12" s="86"/>
      <c r="E12" s="86"/>
      <c r="F12" s="176"/>
      <c r="G12" s="182"/>
    </row>
    <row r="13" spans="1:7" ht="14.25">
      <c r="A13" s="184" t="s">
        <v>1584</v>
      </c>
      <c r="B13" s="81"/>
      <c r="C13" s="81"/>
      <c r="D13" s="81"/>
      <c r="E13" s="81"/>
      <c r="F13" s="183"/>
      <c r="G13" s="181"/>
    </row>
    <row r="14" spans="1:7" ht="14.25">
      <c r="A14" s="177"/>
      <c r="B14" s="86"/>
      <c r="C14" s="86"/>
      <c r="D14" s="86"/>
      <c r="E14" s="86"/>
      <c r="F14" s="176"/>
      <c r="G14" s="182"/>
    </row>
    <row r="15" spans="1:7" ht="14.25">
      <c r="A15" s="184"/>
      <c r="B15" s="81" t="s">
        <v>1585</v>
      </c>
      <c r="C15" s="81"/>
      <c r="D15" s="81"/>
      <c r="E15" s="81"/>
      <c r="F15" s="183"/>
      <c r="G15" s="181"/>
    </row>
    <row r="16" spans="1:7" ht="14.25">
      <c r="A16" s="177"/>
      <c r="B16" s="86"/>
      <c r="C16" s="86"/>
      <c r="D16" s="86"/>
      <c r="E16" s="86"/>
      <c r="F16" s="176"/>
      <c r="G16" s="182"/>
    </row>
    <row r="17" spans="1:7" ht="14.25">
      <c r="A17" s="184" t="s">
        <v>1586</v>
      </c>
      <c r="B17" s="81"/>
      <c r="C17" s="81"/>
      <c r="D17" s="81"/>
      <c r="E17" s="81"/>
      <c r="F17" s="183"/>
      <c r="G17" s="453">
        <v>6261734</v>
      </c>
    </row>
    <row r="18" spans="1:7" ht="14.25">
      <c r="A18" s="177"/>
      <c r="B18" s="86"/>
      <c r="C18" s="86"/>
      <c r="D18" s="86"/>
      <c r="E18" s="86"/>
      <c r="F18" s="176"/>
      <c r="G18" s="455"/>
    </row>
    <row r="19" spans="1:7" ht="14.25">
      <c r="A19" s="184" t="s">
        <v>1587</v>
      </c>
      <c r="B19" s="81"/>
      <c r="C19" s="81"/>
      <c r="D19" s="81"/>
      <c r="E19" s="81"/>
      <c r="F19" s="183"/>
      <c r="G19" s="453">
        <v>4308792</v>
      </c>
    </row>
    <row r="20" spans="1:7" ht="14.25">
      <c r="A20" s="177"/>
      <c r="B20" s="86"/>
      <c r="C20" s="86"/>
      <c r="D20" s="86"/>
      <c r="E20" s="86"/>
      <c r="F20" s="176"/>
      <c r="G20" s="455"/>
    </row>
    <row r="21" spans="1:7" ht="14.25">
      <c r="A21" s="184" t="s">
        <v>1588</v>
      </c>
      <c r="B21" s="81"/>
      <c r="C21" s="81"/>
      <c r="D21" s="81"/>
      <c r="E21" s="81"/>
      <c r="F21" s="183"/>
      <c r="G21" s="453">
        <v>900829</v>
      </c>
    </row>
    <row r="22" spans="1:7" ht="14.25">
      <c r="A22" s="177"/>
      <c r="B22" s="86"/>
      <c r="C22" s="86"/>
      <c r="D22" s="86"/>
      <c r="E22" s="86"/>
      <c r="F22" s="176"/>
      <c r="G22" s="455"/>
    </row>
    <row r="23" spans="1:7" ht="14.25">
      <c r="A23" s="184"/>
      <c r="B23" s="81" t="s">
        <v>1589</v>
      </c>
      <c r="C23" s="81"/>
      <c r="D23" s="81"/>
      <c r="E23" s="81"/>
      <c r="F23" s="183"/>
      <c r="G23" s="460">
        <f>+G17+G19+G21</f>
        <v>11471355</v>
      </c>
    </row>
    <row r="24" spans="1:7" ht="14.25">
      <c r="A24" s="177"/>
      <c r="B24" s="86"/>
      <c r="C24" s="86"/>
      <c r="D24" s="86"/>
      <c r="E24" s="86"/>
      <c r="F24" s="176"/>
      <c r="G24" s="455"/>
    </row>
    <row r="25" spans="1:7" ht="14.25">
      <c r="A25" s="184" t="s">
        <v>1590</v>
      </c>
      <c r="B25" s="81"/>
      <c r="C25" s="81"/>
      <c r="D25" s="81"/>
      <c r="E25" s="81"/>
      <c r="F25" s="183"/>
      <c r="G25" s="460"/>
    </row>
    <row r="26" spans="1:7" ht="14.25">
      <c r="A26" s="177"/>
      <c r="B26" s="86"/>
      <c r="C26" s="86"/>
      <c r="D26" s="86"/>
      <c r="E26" s="86"/>
      <c r="F26" s="176"/>
      <c r="G26" s="455"/>
    </row>
    <row r="27" spans="1:7" ht="14.25">
      <c r="A27" s="184" t="s">
        <v>1591</v>
      </c>
      <c r="B27" s="81"/>
      <c r="C27" s="81"/>
      <c r="D27" s="81"/>
      <c r="E27" s="81"/>
      <c r="F27" s="183"/>
      <c r="G27" s="460"/>
    </row>
    <row r="28" spans="1:7" ht="14.25">
      <c r="A28" s="177"/>
      <c r="B28" s="86"/>
      <c r="C28" s="86"/>
      <c r="D28" s="86"/>
      <c r="E28" s="86"/>
      <c r="F28" s="176"/>
      <c r="G28" s="455"/>
    </row>
    <row r="29" spans="1:7" ht="14.25">
      <c r="A29" s="184" t="s">
        <v>1592</v>
      </c>
      <c r="B29" s="81"/>
      <c r="C29" s="81"/>
      <c r="D29" s="81"/>
      <c r="E29" s="81"/>
      <c r="F29" s="183"/>
      <c r="G29" s="453">
        <v>1345412</v>
      </c>
    </row>
    <row r="30" spans="1:7" ht="14.25">
      <c r="A30" s="177"/>
      <c r="B30" s="86"/>
      <c r="C30" s="86"/>
      <c r="D30" s="86"/>
      <c r="E30" s="86"/>
      <c r="F30" s="176"/>
      <c r="G30" s="455"/>
    </row>
    <row r="31" spans="1:7" ht="14.25">
      <c r="A31" s="184" t="s">
        <v>1593</v>
      </c>
      <c r="B31" s="81"/>
      <c r="C31" s="81"/>
      <c r="D31" s="81"/>
      <c r="E31" s="81"/>
      <c r="F31" s="183"/>
      <c r="G31" s="460"/>
    </row>
    <row r="32" spans="1:7" ht="14.25">
      <c r="A32" s="177"/>
      <c r="B32" s="86"/>
      <c r="C32" s="86"/>
      <c r="D32" s="86"/>
      <c r="E32" s="86"/>
      <c r="F32" s="176"/>
      <c r="G32" s="455"/>
    </row>
    <row r="33" spans="1:7" ht="14.25">
      <c r="A33" s="184" t="s">
        <v>1594</v>
      </c>
      <c r="B33" s="81"/>
      <c r="C33" s="81"/>
      <c r="D33" s="81"/>
      <c r="E33" s="81"/>
      <c r="F33" s="183"/>
      <c r="G33" s="453">
        <v>641159</v>
      </c>
    </row>
    <row r="34" spans="1:7" ht="14.25">
      <c r="A34" s="177"/>
      <c r="B34" s="86"/>
      <c r="C34" s="86"/>
      <c r="D34" s="86"/>
      <c r="E34" s="86"/>
      <c r="F34" s="176"/>
      <c r="G34" s="182"/>
    </row>
    <row r="35" spans="1:7" ht="14.25">
      <c r="A35" s="184"/>
      <c r="B35" s="81" t="s">
        <v>1596</v>
      </c>
      <c r="C35" s="81"/>
      <c r="D35" s="81"/>
      <c r="E35" s="81"/>
      <c r="F35" s="183"/>
      <c r="G35" s="181">
        <f>G33+G29+G23</f>
        <v>13457926</v>
      </c>
    </row>
    <row r="50" spans="1:8" ht="15.75">
      <c r="A50" s="697" t="s">
        <v>1597</v>
      </c>
      <c r="B50" s="697"/>
      <c r="C50" s="697"/>
      <c r="D50" s="697"/>
      <c r="E50" s="697"/>
      <c r="F50" s="697"/>
      <c r="G50" s="697"/>
      <c r="H50" s="202"/>
    </row>
  </sheetData>
  <mergeCells count="3">
    <mergeCell ref="A1:G1"/>
    <mergeCell ref="A6:F6"/>
    <mergeCell ref="A50:G50"/>
  </mergeCells>
  <printOptions horizontalCentered="1"/>
  <pageMargins left="0.75" right="0.75" top="0.5" bottom="0.5" header="0.5" footer="0.5"/>
  <pageSetup fitToHeight="1" fitToWidth="1"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I45"/>
  <sheetViews>
    <sheetView view="pageBreakPreview" zoomScale="60" workbookViewId="0" topLeftCell="A1">
      <selection activeCell="D60" sqref="D60"/>
    </sheetView>
  </sheetViews>
  <sheetFormatPr defaultColWidth="8.88671875" defaultRowHeight="15"/>
  <cols>
    <col min="1" max="1" width="8.99609375" style="0" bestFit="1" customWidth="1"/>
    <col min="9" max="9" width="9.5546875" style="0" bestFit="1" customWidth="1"/>
  </cols>
  <sheetData>
    <row r="1" spans="1:9" ht="15.75">
      <c r="A1" s="668" t="s">
        <v>1579</v>
      </c>
      <c r="B1" s="669"/>
      <c r="C1" s="669"/>
      <c r="D1" s="669"/>
      <c r="E1" s="669"/>
      <c r="F1" s="669"/>
      <c r="G1" s="669"/>
      <c r="H1" s="669"/>
      <c r="I1" s="658"/>
    </row>
    <row r="2" spans="1:9" ht="15">
      <c r="A2" s="521"/>
      <c r="B2" s="92"/>
      <c r="C2" s="92"/>
      <c r="D2" s="92"/>
      <c r="E2" s="92"/>
      <c r="F2" s="92"/>
      <c r="G2" s="92"/>
      <c r="H2" s="92"/>
      <c r="I2" s="522"/>
    </row>
    <row r="3" spans="1:9" ht="15">
      <c r="A3" s="523"/>
      <c r="B3" s="524"/>
      <c r="C3" s="524"/>
      <c r="D3" s="524"/>
      <c r="E3" s="524"/>
      <c r="F3" s="524"/>
      <c r="G3" s="524"/>
      <c r="H3" s="524"/>
      <c r="I3" s="525"/>
    </row>
    <row r="4" spans="1:9" ht="15">
      <c r="A4" s="526" t="s">
        <v>1541</v>
      </c>
      <c r="B4" s="527"/>
      <c r="C4" s="528"/>
      <c r="D4" s="528"/>
      <c r="E4" s="528"/>
      <c r="F4" s="528"/>
      <c r="G4" s="528"/>
      <c r="H4" s="529"/>
      <c r="I4" s="530">
        <v>1000</v>
      </c>
    </row>
    <row r="5" spans="1:9" ht="15">
      <c r="A5" s="531" t="s">
        <v>1542</v>
      </c>
      <c r="B5" s="532" t="s">
        <v>1547</v>
      </c>
      <c r="C5" s="533"/>
      <c r="D5" s="533"/>
      <c r="E5" s="533"/>
      <c r="F5" s="533"/>
      <c r="G5" s="533"/>
      <c r="H5" s="534"/>
      <c r="I5" s="531" t="s">
        <v>1544</v>
      </c>
    </row>
    <row r="6" spans="1:9" ht="15">
      <c r="A6" s="526"/>
      <c r="B6" s="535"/>
      <c r="C6" s="536"/>
      <c r="D6" s="536"/>
      <c r="E6" s="536"/>
      <c r="F6" s="536"/>
      <c r="G6" s="536"/>
      <c r="H6" s="537"/>
      <c r="I6" s="526"/>
    </row>
    <row r="7" spans="1:9" ht="15">
      <c r="A7" s="538">
        <v>1</v>
      </c>
      <c r="B7" s="539" t="s">
        <v>1548</v>
      </c>
      <c r="C7" s="540"/>
      <c r="D7" s="540"/>
      <c r="E7" s="540"/>
      <c r="F7" s="540"/>
      <c r="G7" s="540"/>
      <c r="H7" s="541"/>
      <c r="I7" s="542"/>
    </row>
    <row r="8" spans="1:9" ht="15">
      <c r="A8" s="538">
        <v>2</v>
      </c>
      <c r="B8" s="539" t="s">
        <v>1549</v>
      </c>
      <c r="C8" s="540"/>
      <c r="D8" s="540"/>
      <c r="E8" s="540"/>
      <c r="F8" s="540"/>
      <c r="G8" s="540"/>
      <c r="H8" s="541"/>
      <c r="I8" s="542">
        <f>+'[1]Page 33'!E21</f>
        <v>15787030</v>
      </c>
    </row>
    <row r="9" spans="1:9" ht="15">
      <c r="A9" s="538">
        <v>3</v>
      </c>
      <c r="B9" s="539" t="s">
        <v>1550</v>
      </c>
      <c r="C9" s="540"/>
      <c r="D9" s="540"/>
      <c r="E9" s="540"/>
      <c r="F9" s="540"/>
      <c r="G9" s="540"/>
      <c r="H9" s="541"/>
      <c r="I9" s="542">
        <f>+'[1]Page 33'!D21</f>
        <v>92586</v>
      </c>
    </row>
    <row r="10" spans="1:9" ht="15">
      <c r="A10" s="538">
        <v>4</v>
      </c>
      <c r="B10" s="539"/>
      <c r="C10" s="540" t="s">
        <v>1551</v>
      </c>
      <c r="D10" s="540"/>
      <c r="E10" s="540"/>
      <c r="F10" s="540"/>
      <c r="G10" s="540"/>
      <c r="H10" s="541"/>
      <c r="I10" s="542">
        <f>SUM(I7:I9)</f>
        <v>15879616</v>
      </c>
    </row>
    <row r="11" spans="1:9" ht="15">
      <c r="A11" s="543"/>
      <c r="B11" s="544"/>
      <c r="C11" s="91"/>
      <c r="D11" s="91"/>
      <c r="E11" s="91"/>
      <c r="F11" s="91"/>
      <c r="G11" s="91"/>
      <c r="H11" s="545"/>
      <c r="I11" s="546"/>
    </row>
    <row r="12" spans="1:9" ht="15">
      <c r="A12" s="543">
        <v>5</v>
      </c>
      <c r="B12" s="544"/>
      <c r="C12" s="91"/>
      <c r="D12" s="91"/>
      <c r="E12" s="91"/>
      <c r="F12" s="91"/>
      <c r="G12" s="91"/>
      <c r="H12" s="545"/>
      <c r="I12" s="546"/>
    </row>
    <row r="13" spans="1:9" ht="15">
      <c r="A13" s="543"/>
      <c r="B13" s="544"/>
      <c r="C13" s="91"/>
      <c r="D13" s="91"/>
      <c r="E13" s="91"/>
      <c r="F13" s="91"/>
      <c r="G13" s="91"/>
      <c r="H13" s="545"/>
      <c r="I13" s="546"/>
    </row>
    <row r="14" spans="1:9" ht="15">
      <c r="A14" s="538">
        <v>6</v>
      </c>
      <c r="B14" s="539" t="s">
        <v>664</v>
      </c>
      <c r="C14" s="540"/>
      <c r="D14" s="540"/>
      <c r="E14" s="540"/>
      <c r="F14" s="540"/>
      <c r="G14" s="540"/>
      <c r="H14" s="541"/>
      <c r="I14" s="542"/>
    </row>
    <row r="15" spans="1:9" ht="15">
      <c r="A15" s="538">
        <v>7</v>
      </c>
      <c r="B15" s="539" t="s">
        <v>665</v>
      </c>
      <c r="C15" s="540"/>
      <c r="D15" s="540"/>
      <c r="E15" s="540"/>
      <c r="F15" s="540"/>
      <c r="G15" s="540"/>
      <c r="H15" s="541"/>
      <c r="I15" s="542">
        <v>5915629</v>
      </c>
    </row>
    <row r="16" spans="1:9" ht="15">
      <c r="A16" s="538">
        <v>8</v>
      </c>
      <c r="B16" s="539" t="s">
        <v>666</v>
      </c>
      <c r="C16" s="540"/>
      <c r="D16" s="540"/>
      <c r="E16" s="540"/>
      <c r="F16" s="540"/>
      <c r="G16" s="540"/>
      <c r="H16" s="541"/>
      <c r="I16" s="542">
        <v>4256261</v>
      </c>
    </row>
    <row r="17" spans="1:9" ht="15">
      <c r="A17" s="538">
        <v>9</v>
      </c>
      <c r="B17" s="539" t="s">
        <v>667</v>
      </c>
      <c r="C17" s="540"/>
      <c r="D17" s="540"/>
      <c r="E17" s="540"/>
      <c r="F17" s="540"/>
      <c r="G17" s="540"/>
      <c r="H17" s="541"/>
      <c r="I17" s="542">
        <v>900513</v>
      </c>
    </row>
    <row r="18" spans="1:9" ht="15">
      <c r="A18" s="538">
        <v>10</v>
      </c>
      <c r="B18" s="539" t="s">
        <v>668</v>
      </c>
      <c r="C18" s="540"/>
      <c r="D18" s="540"/>
      <c r="E18" s="540"/>
      <c r="F18" s="540"/>
      <c r="G18" s="540"/>
      <c r="H18" s="541"/>
      <c r="I18" s="542"/>
    </row>
    <row r="19" spans="1:9" ht="15">
      <c r="A19" s="538">
        <v>11</v>
      </c>
      <c r="B19" s="539" t="s">
        <v>669</v>
      </c>
      <c r="C19" s="540"/>
      <c r="D19" s="540"/>
      <c r="E19" s="540"/>
      <c r="F19" s="540"/>
      <c r="G19" s="540"/>
      <c r="H19" s="541"/>
      <c r="I19" s="547">
        <v>648078</v>
      </c>
    </row>
    <row r="20" spans="1:9" ht="15">
      <c r="A20" s="538">
        <v>12</v>
      </c>
      <c r="B20" s="539" t="s">
        <v>670</v>
      </c>
      <c r="C20" s="540"/>
      <c r="D20" s="540"/>
      <c r="E20" s="540"/>
      <c r="F20" s="540"/>
      <c r="G20" s="540"/>
      <c r="H20" s="541"/>
      <c r="I20" s="547">
        <f>1803152-648078</f>
        <v>1155074</v>
      </c>
    </row>
    <row r="21" spans="1:9" ht="15">
      <c r="A21" s="538">
        <v>13</v>
      </c>
      <c r="B21" s="539"/>
      <c r="C21" s="540" t="s">
        <v>671</v>
      </c>
      <c r="D21" s="540"/>
      <c r="E21" s="540"/>
      <c r="F21" s="540"/>
      <c r="G21" s="540"/>
      <c r="H21" s="541"/>
      <c r="I21" s="542">
        <f>SUM(I15:I20)</f>
        <v>12875555</v>
      </c>
    </row>
    <row r="22" spans="1:9" ht="15">
      <c r="A22" s="543"/>
      <c r="B22" s="544"/>
      <c r="C22" s="91"/>
      <c r="D22" s="91"/>
      <c r="E22" s="91"/>
      <c r="F22" s="91"/>
      <c r="G22" s="91"/>
      <c r="H22" s="545"/>
      <c r="I22" s="546"/>
    </row>
    <row r="23" spans="1:9" ht="15">
      <c r="A23" s="543">
        <v>14</v>
      </c>
      <c r="B23" s="544"/>
      <c r="C23" s="91"/>
      <c r="D23" s="91"/>
      <c r="E23" s="91"/>
      <c r="F23" s="91"/>
      <c r="G23" s="91"/>
      <c r="H23" s="545"/>
      <c r="I23" s="546"/>
    </row>
    <row r="24" spans="1:9" ht="15">
      <c r="A24" s="543"/>
      <c r="B24" s="544"/>
      <c r="C24" s="91"/>
      <c r="D24" s="91"/>
      <c r="E24" s="91"/>
      <c r="F24" s="91"/>
      <c r="G24" s="91"/>
      <c r="H24" s="545"/>
      <c r="I24" s="546"/>
    </row>
    <row r="25" spans="1:9" ht="15">
      <c r="A25" s="538">
        <v>15</v>
      </c>
      <c r="B25" s="539" t="s">
        <v>1555</v>
      </c>
      <c r="C25" s="540"/>
      <c r="D25" s="540"/>
      <c r="E25" s="540"/>
      <c r="F25" s="540"/>
      <c r="G25" s="540"/>
      <c r="H25" s="541"/>
      <c r="I25" s="542"/>
    </row>
    <row r="26" spans="1:9" ht="15">
      <c r="A26" s="538">
        <v>16</v>
      </c>
      <c r="B26" s="539" t="s">
        <v>672</v>
      </c>
      <c r="C26" s="540"/>
      <c r="D26" s="540"/>
      <c r="E26" s="540"/>
      <c r="F26" s="540"/>
      <c r="G26" s="540"/>
      <c r="H26" s="541"/>
      <c r="I26" s="542">
        <f>1753+1901</f>
        <v>3654</v>
      </c>
    </row>
    <row r="27" spans="1:9" ht="15">
      <c r="A27" s="538">
        <v>17</v>
      </c>
      <c r="B27" s="539" t="s">
        <v>673</v>
      </c>
      <c r="C27" s="540"/>
      <c r="D27" s="540"/>
      <c r="E27" s="540"/>
      <c r="F27" s="540"/>
      <c r="G27" s="540"/>
      <c r="H27" s="541"/>
      <c r="I27" s="542"/>
    </row>
    <row r="28" spans="1:9" ht="15">
      <c r="A28" s="538">
        <v>18</v>
      </c>
      <c r="B28" s="539" t="s">
        <v>674</v>
      </c>
      <c r="C28" s="540"/>
      <c r="D28" s="540"/>
      <c r="E28" s="540"/>
      <c r="F28" s="540"/>
      <c r="G28" s="540"/>
      <c r="H28" s="541"/>
      <c r="I28" s="542">
        <v>105259</v>
      </c>
    </row>
    <row r="29" spans="1:9" ht="15">
      <c r="A29" s="538">
        <v>19</v>
      </c>
      <c r="B29" s="539" t="s">
        <v>675</v>
      </c>
      <c r="C29" s="540"/>
      <c r="D29" s="540"/>
      <c r="E29" s="540"/>
      <c r="F29" s="540"/>
      <c r="G29" s="540"/>
      <c r="H29" s="541"/>
      <c r="I29" s="542">
        <v>132290</v>
      </c>
    </row>
    <row r="30" spans="1:9" ht="15">
      <c r="A30" s="538">
        <v>20</v>
      </c>
      <c r="B30" s="539" t="s">
        <v>676</v>
      </c>
      <c r="C30" s="540"/>
      <c r="D30" s="540"/>
      <c r="E30" s="540"/>
      <c r="F30" s="540"/>
      <c r="G30" s="540"/>
      <c r="H30" s="541"/>
      <c r="I30" s="542"/>
    </row>
    <row r="31" spans="1:9" ht="15">
      <c r="A31" s="538">
        <v>21</v>
      </c>
      <c r="B31" s="539" t="s">
        <v>677</v>
      </c>
      <c r="C31" s="540"/>
      <c r="D31" s="540"/>
      <c r="E31" s="540"/>
      <c r="F31" s="540"/>
      <c r="G31" s="540"/>
      <c r="H31" s="541"/>
      <c r="I31" s="542">
        <v>2622</v>
      </c>
    </row>
    <row r="32" spans="1:9" ht="15">
      <c r="A32" s="538">
        <v>22</v>
      </c>
      <c r="B32" s="539" t="s">
        <v>146</v>
      </c>
      <c r="C32" s="540"/>
      <c r="D32" s="540"/>
      <c r="E32" s="540"/>
      <c r="F32" s="540"/>
      <c r="G32" s="540"/>
      <c r="H32" s="541"/>
      <c r="I32" s="542"/>
    </row>
    <row r="33" spans="1:9" ht="15">
      <c r="A33" s="538">
        <v>23</v>
      </c>
      <c r="B33" s="539"/>
      <c r="C33" s="540" t="s">
        <v>1575</v>
      </c>
      <c r="D33" s="540"/>
      <c r="E33" s="540"/>
      <c r="F33" s="540"/>
      <c r="G33" s="540"/>
      <c r="H33" s="541"/>
      <c r="I33" s="542">
        <f>SUM(I26:I32)</f>
        <v>243825</v>
      </c>
    </row>
    <row r="34" spans="1:9" ht="15">
      <c r="A34" s="543"/>
      <c r="B34" s="544"/>
      <c r="C34" s="91"/>
      <c r="D34" s="91"/>
      <c r="E34" s="91"/>
      <c r="F34" s="91"/>
      <c r="G34" s="91"/>
      <c r="H34" s="545"/>
      <c r="I34" s="546"/>
    </row>
    <row r="35" spans="1:9" ht="15">
      <c r="A35" s="543">
        <v>24</v>
      </c>
      <c r="B35" s="544"/>
      <c r="C35" s="91"/>
      <c r="D35" s="91"/>
      <c r="E35" s="91"/>
      <c r="F35" s="91"/>
      <c r="G35" s="91"/>
      <c r="H35" s="545"/>
      <c r="I35" s="546"/>
    </row>
    <row r="36" spans="1:9" ht="15">
      <c r="A36" s="543"/>
      <c r="B36" s="544"/>
      <c r="C36" s="91"/>
      <c r="D36" s="91"/>
      <c r="E36" s="91"/>
      <c r="F36" s="91"/>
      <c r="G36" s="91"/>
      <c r="H36" s="545"/>
      <c r="I36" s="546"/>
    </row>
    <row r="37" spans="1:9" ht="15">
      <c r="A37" s="538">
        <v>25</v>
      </c>
      <c r="B37" s="539" t="s">
        <v>678</v>
      </c>
      <c r="C37" s="540"/>
      <c r="D37" s="540"/>
      <c r="E37" s="540"/>
      <c r="F37" s="540"/>
      <c r="G37" s="540"/>
      <c r="H37" s="541"/>
      <c r="I37" s="542"/>
    </row>
    <row r="38" spans="1:9" ht="15">
      <c r="A38" s="538">
        <v>26</v>
      </c>
      <c r="B38" s="539" t="s">
        <v>679</v>
      </c>
      <c r="C38" s="540"/>
      <c r="D38" s="540"/>
      <c r="E38" s="540"/>
      <c r="F38" s="540"/>
      <c r="G38" s="540"/>
      <c r="H38" s="541"/>
      <c r="I38" s="542">
        <f>+I10-I21-I33</f>
        <v>2760236</v>
      </c>
    </row>
    <row r="39" spans="1:9" ht="15">
      <c r="A39" s="543"/>
      <c r="B39" s="544"/>
      <c r="C39" s="91"/>
      <c r="D39" s="91"/>
      <c r="E39" s="91"/>
      <c r="F39" s="91"/>
      <c r="G39" s="91"/>
      <c r="H39" s="545"/>
      <c r="I39" s="546"/>
    </row>
    <row r="40" spans="1:9" ht="15">
      <c r="A40" s="543">
        <v>27</v>
      </c>
      <c r="B40" s="544"/>
      <c r="C40" s="91"/>
      <c r="D40" s="91"/>
      <c r="E40" s="91"/>
      <c r="F40" s="91"/>
      <c r="G40" s="91"/>
      <c r="H40" s="545"/>
      <c r="I40" s="546"/>
    </row>
    <row r="41" spans="1:9" ht="15">
      <c r="A41" s="543"/>
      <c r="B41" s="544"/>
      <c r="C41" s="91"/>
      <c r="D41" s="91"/>
      <c r="E41" s="91"/>
      <c r="F41" s="91"/>
      <c r="G41" s="91"/>
      <c r="H41" s="545"/>
      <c r="I41" s="546"/>
    </row>
    <row r="42" spans="1:9" ht="15">
      <c r="A42" s="538">
        <v>28</v>
      </c>
      <c r="B42" s="539" t="s">
        <v>680</v>
      </c>
      <c r="C42" s="540"/>
      <c r="D42" s="540"/>
      <c r="E42" s="540"/>
      <c r="F42" s="540"/>
      <c r="G42" s="540"/>
      <c r="H42" s="541"/>
      <c r="I42" s="542"/>
    </row>
    <row r="43" spans="1:9" ht="15">
      <c r="A43" s="538">
        <v>29</v>
      </c>
      <c r="B43" s="539" t="s">
        <v>681</v>
      </c>
      <c r="C43" s="540"/>
      <c r="D43" s="540"/>
      <c r="E43" s="540"/>
      <c r="F43" s="540"/>
      <c r="G43" s="540"/>
      <c r="H43" s="541"/>
      <c r="I43" s="548">
        <f>+I38/I10</f>
        <v>0.1738225911760083</v>
      </c>
    </row>
    <row r="45" spans="1:9" ht="15.75">
      <c r="A45" s="699" t="s">
        <v>682</v>
      </c>
      <c r="B45" s="689"/>
      <c r="C45" s="689"/>
      <c r="D45" s="689"/>
      <c r="E45" s="689"/>
      <c r="F45" s="689"/>
      <c r="G45" s="689"/>
      <c r="H45" s="689"/>
      <c r="I45" s="689"/>
    </row>
  </sheetData>
  <mergeCells count="2">
    <mergeCell ref="A1:I1"/>
    <mergeCell ref="A45:I45"/>
  </mergeCells>
  <printOptions horizontalCentered="1" verticalCentered="1"/>
  <pageMargins left="0.75" right="0.75" top="1" bottom="1" header="0.5" footer="0.5"/>
  <pageSetup horizontalDpi="600" verticalDpi="600" orientation="portrait" scale="92" r:id="rId1"/>
</worksheet>
</file>

<file path=xl/worksheets/sheet42.xml><?xml version="1.0" encoding="utf-8"?>
<worksheet xmlns="http://schemas.openxmlformats.org/spreadsheetml/2006/main" xmlns:r="http://schemas.openxmlformats.org/officeDocument/2006/relationships">
  <sheetPr transitionEvaluation="1">
    <pageSetUpPr fitToPage="1"/>
  </sheetPr>
  <dimension ref="A1:H49"/>
  <sheetViews>
    <sheetView defaultGridColor="0" zoomScale="87" zoomScaleNormal="87" colorId="22" workbookViewId="0" topLeftCell="A1">
      <selection activeCell="D60" sqref="D60"/>
    </sheetView>
  </sheetViews>
  <sheetFormatPr defaultColWidth="9.77734375" defaultRowHeight="15"/>
  <cols>
    <col min="1" max="1" width="4.77734375" style="78" customWidth="1"/>
    <col min="2" max="7" width="9.77734375" style="78" customWidth="1"/>
    <col min="8" max="8" width="10.6640625" style="78" customWidth="1"/>
    <col min="9" max="16384" width="9.77734375" style="78" customWidth="1"/>
  </cols>
  <sheetData>
    <row r="1" spans="1:8" ht="15.75">
      <c r="A1" s="659" t="s">
        <v>445</v>
      </c>
      <c r="B1" s="659"/>
      <c r="C1" s="659"/>
      <c r="D1" s="659"/>
      <c r="E1" s="659"/>
      <c r="F1" s="659"/>
      <c r="G1" s="659"/>
      <c r="H1" s="659"/>
    </row>
    <row r="2" spans="1:8" ht="15.75">
      <c r="A2" s="689" t="s">
        <v>1598</v>
      </c>
      <c r="B2" s="689"/>
      <c r="C2" s="689"/>
      <c r="D2" s="689"/>
      <c r="E2" s="689"/>
      <c r="F2" s="689"/>
      <c r="G2" s="689"/>
      <c r="H2" s="689"/>
    </row>
    <row r="3" spans="1:8" ht="15.75">
      <c r="A3" s="625" t="s">
        <v>353</v>
      </c>
      <c r="B3" s="625"/>
      <c r="C3" s="625"/>
      <c r="D3" s="625"/>
      <c r="E3" s="625"/>
      <c r="F3" s="625"/>
      <c r="G3" s="625"/>
      <c r="H3" s="625"/>
    </row>
    <row r="6" ht="15">
      <c r="A6" s="258" t="s">
        <v>1689</v>
      </c>
    </row>
    <row r="8" spans="1:2" ht="14.25">
      <c r="A8" s="79" t="s">
        <v>1599</v>
      </c>
      <c r="B8" s="78" t="s">
        <v>1688</v>
      </c>
    </row>
    <row r="9" spans="1:2" ht="14.25">
      <c r="A9" s="79" t="s">
        <v>1600</v>
      </c>
      <c r="B9" s="78" t="s">
        <v>1687</v>
      </c>
    </row>
    <row r="10" spans="1:2" ht="14.25">
      <c r="A10" s="79" t="s">
        <v>1601</v>
      </c>
      <c r="B10" s="78" t="s">
        <v>1602</v>
      </c>
    </row>
    <row r="11" spans="1:2" ht="14.25">
      <c r="A11" s="79"/>
      <c r="B11" s="78" t="s">
        <v>1686</v>
      </c>
    </row>
    <row r="12" spans="1:2" ht="14.25">
      <c r="A12" s="79" t="s">
        <v>1603</v>
      </c>
      <c r="B12" s="78" t="s">
        <v>1685</v>
      </c>
    </row>
    <row r="13" spans="1:2" ht="14.25">
      <c r="A13" s="79" t="s">
        <v>1604</v>
      </c>
      <c r="B13" s="78" t="s">
        <v>1684</v>
      </c>
    </row>
    <row r="14" spans="1:2" ht="14.25">
      <c r="A14" s="79" t="s">
        <v>1605</v>
      </c>
      <c r="B14" s="78" t="s">
        <v>1672</v>
      </c>
    </row>
    <row r="15" spans="1:2" ht="14.25">
      <c r="A15" s="79" t="s">
        <v>1606</v>
      </c>
      <c r="B15" s="78" t="s">
        <v>370</v>
      </c>
    </row>
    <row r="16" spans="1:2" ht="14.25">
      <c r="A16" s="79"/>
      <c r="B16" s="78" t="s">
        <v>1671</v>
      </c>
    </row>
    <row r="17" spans="1:2" ht="14.25">
      <c r="A17" s="79" t="s">
        <v>1607</v>
      </c>
      <c r="B17" s="78" t="s">
        <v>1670</v>
      </c>
    </row>
    <row r="18" spans="1:2" ht="14.25">
      <c r="A18" s="79" t="s">
        <v>1608</v>
      </c>
      <c r="B18" s="78" t="s">
        <v>1611</v>
      </c>
    </row>
    <row r="19" spans="1:2" ht="14.25">
      <c r="A19" s="79"/>
      <c r="B19" s="78" t="s">
        <v>1645</v>
      </c>
    </row>
    <row r="20" spans="1:2" ht="14.25">
      <c r="A20" s="79"/>
      <c r="B20" s="78" t="s">
        <v>1646</v>
      </c>
    </row>
    <row r="21" spans="1:2" ht="14.25">
      <c r="A21" s="79" t="s">
        <v>1647</v>
      </c>
      <c r="B21" s="78" t="s">
        <v>1669</v>
      </c>
    </row>
    <row r="22" spans="1:2" ht="14.25">
      <c r="A22" s="79" t="s">
        <v>1648</v>
      </c>
      <c r="B22" s="78" t="s">
        <v>1650</v>
      </c>
    </row>
    <row r="23" spans="1:2" ht="14.25">
      <c r="A23" s="79"/>
      <c r="B23" s="78" t="s">
        <v>1651</v>
      </c>
    </row>
    <row r="24" spans="1:2" ht="14.25">
      <c r="A24" s="79" t="s">
        <v>1652</v>
      </c>
      <c r="B24" s="78" t="s">
        <v>1666</v>
      </c>
    </row>
    <row r="25" spans="1:2" ht="14.25">
      <c r="A25" s="79" t="s">
        <v>1653</v>
      </c>
      <c r="B25" s="78" t="s">
        <v>1668</v>
      </c>
    </row>
    <row r="26" spans="1:2" ht="14.25">
      <c r="A26" s="79" t="s">
        <v>1654</v>
      </c>
      <c r="B26" s="78" t="s">
        <v>1667</v>
      </c>
    </row>
    <row r="28" spans="1:8" ht="15">
      <c r="A28" s="626" t="s">
        <v>371</v>
      </c>
      <c r="B28" s="626"/>
      <c r="C28" s="626"/>
      <c r="D28" s="626"/>
      <c r="E28" s="626"/>
      <c r="F28" s="626"/>
      <c r="G28" s="626"/>
      <c r="H28" s="626"/>
    </row>
    <row r="29" spans="1:8" ht="14.25">
      <c r="A29" s="81"/>
      <c r="B29" s="81"/>
      <c r="C29" s="81"/>
      <c r="D29" s="81"/>
      <c r="E29" s="81"/>
      <c r="F29" s="81"/>
      <c r="G29" s="81"/>
      <c r="H29" s="81"/>
    </row>
    <row r="30" spans="1:8" ht="14.25">
      <c r="A30" s="81"/>
      <c r="B30" s="81"/>
      <c r="C30" s="81"/>
      <c r="D30" s="81"/>
      <c r="E30" s="81"/>
      <c r="F30" s="81"/>
      <c r="G30" s="81"/>
      <c r="H30" s="81"/>
    </row>
    <row r="31" spans="1:8" ht="14.25">
      <c r="A31" s="81"/>
      <c r="B31" s="81"/>
      <c r="C31" s="81"/>
      <c r="D31" s="81"/>
      <c r="E31" s="81"/>
      <c r="F31" s="81"/>
      <c r="G31" s="81"/>
      <c r="H31" s="81"/>
    </row>
    <row r="32" spans="1:8" ht="14.25">
      <c r="A32" s="81"/>
      <c r="B32" s="81"/>
      <c r="C32" s="81"/>
      <c r="D32" s="81"/>
      <c r="E32" s="81"/>
      <c r="F32" s="81"/>
      <c r="G32" s="81"/>
      <c r="H32" s="81"/>
    </row>
    <row r="33" spans="1:8" ht="14.25">
      <c r="A33" s="81"/>
      <c r="B33" s="81"/>
      <c r="C33" s="81"/>
      <c r="D33" s="81"/>
      <c r="E33" s="81"/>
      <c r="F33" s="81"/>
      <c r="G33" s="81"/>
      <c r="H33" s="81"/>
    </row>
    <row r="34" spans="1:8" ht="14.25">
      <c r="A34" s="81"/>
      <c r="B34" s="81"/>
      <c r="C34" s="81"/>
      <c r="D34" s="81"/>
      <c r="E34" s="81"/>
      <c r="F34" s="81"/>
      <c r="G34" s="81"/>
      <c r="H34" s="81"/>
    </row>
    <row r="35" spans="1:8" ht="14.25">
      <c r="A35" s="81"/>
      <c r="B35" s="81"/>
      <c r="C35" s="81"/>
      <c r="D35" s="81"/>
      <c r="E35" s="81"/>
      <c r="F35" s="81"/>
      <c r="G35" s="81"/>
      <c r="H35" s="81"/>
    </row>
    <row r="36" spans="1:8" ht="14.25">
      <c r="A36" s="81"/>
      <c r="B36" s="81"/>
      <c r="C36" s="81"/>
      <c r="D36" s="81"/>
      <c r="E36" s="81"/>
      <c r="F36" s="81"/>
      <c r="G36" s="81"/>
      <c r="H36" s="81"/>
    </row>
    <row r="37" spans="1:8" ht="14.25">
      <c r="A37" s="81"/>
      <c r="B37" s="81"/>
      <c r="C37" s="81"/>
      <c r="D37" s="81"/>
      <c r="E37" s="81"/>
      <c r="F37" s="81"/>
      <c r="G37" s="81"/>
      <c r="H37" s="81"/>
    </row>
    <row r="38" spans="1:8" ht="14.25">
      <c r="A38" s="81"/>
      <c r="B38" s="81"/>
      <c r="C38" s="81"/>
      <c r="D38" s="81"/>
      <c r="E38" s="81"/>
      <c r="F38" s="81"/>
      <c r="G38" s="81"/>
      <c r="H38" s="81"/>
    </row>
    <row r="39" spans="1:8" ht="14.25">
      <c r="A39" s="81"/>
      <c r="B39" s="81"/>
      <c r="C39" s="81"/>
      <c r="D39" s="81"/>
      <c r="E39" s="81"/>
      <c r="F39" s="81"/>
      <c r="G39" s="81"/>
      <c r="H39" s="81"/>
    </row>
    <row r="40" spans="1:8" ht="14.25">
      <c r="A40" s="81"/>
      <c r="B40" s="81"/>
      <c r="C40" s="81"/>
      <c r="D40" s="81"/>
      <c r="E40" s="81"/>
      <c r="F40" s="81"/>
      <c r="G40" s="81"/>
      <c r="H40" s="81"/>
    </row>
    <row r="41" spans="1:8" ht="14.25">
      <c r="A41" s="81"/>
      <c r="B41" s="81"/>
      <c r="C41" s="81"/>
      <c r="D41" s="81"/>
      <c r="E41" s="81"/>
      <c r="F41" s="81"/>
      <c r="G41" s="81"/>
      <c r="H41" s="81"/>
    </row>
    <row r="42" spans="1:8" ht="14.25">
      <c r="A42" s="81"/>
      <c r="B42" s="81"/>
      <c r="C42" s="81"/>
      <c r="D42" s="81"/>
      <c r="E42" s="81"/>
      <c r="F42" s="81"/>
      <c r="G42" s="81"/>
      <c r="H42" s="81"/>
    </row>
    <row r="43" spans="1:8" ht="14.25">
      <c r="A43" s="81"/>
      <c r="B43" s="81"/>
      <c r="C43" s="81"/>
      <c r="D43" s="81"/>
      <c r="E43" s="81"/>
      <c r="F43" s="81"/>
      <c r="G43" s="81"/>
      <c r="H43" s="81"/>
    </row>
    <row r="44" spans="1:8" ht="14.25">
      <c r="A44" s="81"/>
      <c r="B44" s="81"/>
      <c r="C44" s="81"/>
      <c r="D44" s="81"/>
      <c r="E44" s="81"/>
      <c r="F44" s="81"/>
      <c r="G44" s="81"/>
      <c r="H44" s="81"/>
    </row>
    <row r="45" spans="1:8" ht="14.25">
      <c r="A45" s="81"/>
      <c r="B45" s="81"/>
      <c r="C45" s="81"/>
      <c r="D45" s="81"/>
      <c r="E45" s="81"/>
      <c r="F45" s="81"/>
      <c r="G45" s="81"/>
      <c r="H45" s="81"/>
    </row>
    <row r="46" spans="1:8" ht="14.25">
      <c r="A46" s="81"/>
      <c r="B46" s="81"/>
      <c r="C46" s="81"/>
      <c r="D46" s="81"/>
      <c r="E46" s="81"/>
      <c r="F46" s="81"/>
      <c r="G46" s="81"/>
      <c r="H46" s="81"/>
    </row>
    <row r="47" spans="1:8" ht="14.25">
      <c r="A47" s="81"/>
      <c r="B47" s="81"/>
      <c r="C47" s="81"/>
      <c r="D47" s="81"/>
      <c r="E47" s="81"/>
      <c r="F47" s="81"/>
      <c r="G47" s="81"/>
      <c r="H47" s="81"/>
    </row>
    <row r="49" spans="1:8" ht="15">
      <c r="A49" s="80" t="s">
        <v>1655</v>
      </c>
      <c r="B49" s="77"/>
      <c r="C49" s="77"/>
      <c r="D49" s="77"/>
      <c r="E49" s="77"/>
      <c r="F49" s="77"/>
      <c r="G49" s="77"/>
      <c r="H49" s="77"/>
    </row>
  </sheetData>
  <mergeCells count="4">
    <mergeCell ref="A1:H1"/>
    <mergeCell ref="A2:H2"/>
    <mergeCell ref="A3:H3"/>
    <mergeCell ref="A28:H28"/>
  </mergeCells>
  <printOptions horizontalCentered="1"/>
  <pageMargins left="0.75" right="0.75" top="0.5" bottom="0.5" header="0.5" footer="0.5"/>
  <pageSetup fitToHeight="1" fitToWidth="1" horizontalDpi="600" verticalDpi="600" orientation="portrait" r:id="rId1"/>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H129"/>
  <sheetViews>
    <sheetView defaultGridColor="0" zoomScale="75" zoomScaleNormal="75" colorId="22" workbookViewId="0" topLeftCell="A16">
      <selection activeCell="D60" sqref="D60"/>
    </sheetView>
  </sheetViews>
  <sheetFormatPr defaultColWidth="9.77734375" defaultRowHeight="15"/>
  <cols>
    <col min="1" max="1" width="2.99609375" style="78" customWidth="1"/>
    <col min="2" max="2" width="5.3359375" style="78" customWidth="1"/>
    <col min="3" max="3" width="10.5546875" style="78" customWidth="1"/>
    <col min="4" max="4" width="11.6640625" style="78" customWidth="1"/>
    <col min="5" max="16384" width="9.77734375" style="78" customWidth="1"/>
  </cols>
  <sheetData>
    <row r="1" spans="1:8" ht="15.75">
      <c r="A1" s="628" t="s">
        <v>445</v>
      </c>
      <c r="B1" s="628"/>
      <c r="C1" s="628"/>
      <c r="D1" s="628"/>
      <c r="E1" s="628"/>
      <c r="F1" s="628"/>
      <c r="G1" s="628"/>
      <c r="H1" s="628"/>
    </row>
    <row r="2" spans="1:8" ht="15.75">
      <c r="A2" s="627" t="s">
        <v>715</v>
      </c>
      <c r="B2" s="627"/>
      <c r="C2" s="627"/>
      <c r="D2" s="627"/>
      <c r="E2" s="627"/>
      <c r="F2" s="627"/>
      <c r="G2" s="627"/>
      <c r="H2" s="627"/>
    </row>
    <row r="3" spans="1:8" ht="15.75">
      <c r="A3" s="629" t="s">
        <v>353</v>
      </c>
      <c r="B3" s="629"/>
      <c r="C3" s="629"/>
      <c r="D3" s="629"/>
      <c r="E3" s="629"/>
      <c r="F3" s="629"/>
      <c r="G3" s="629"/>
      <c r="H3" s="629"/>
    </row>
    <row r="4" spans="1:8" ht="14.25">
      <c r="A4" s="495"/>
      <c r="B4" s="495"/>
      <c r="C4" s="495"/>
      <c r="D4" s="495"/>
      <c r="E4" s="495"/>
      <c r="F4" s="495"/>
      <c r="G4" s="495"/>
      <c r="H4" s="495"/>
    </row>
    <row r="5" spans="1:8" ht="14.25">
      <c r="A5" s="495"/>
      <c r="B5" s="495"/>
      <c r="C5" s="495"/>
      <c r="D5" s="495"/>
      <c r="E5" s="495"/>
      <c r="F5" s="495"/>
      <c r="G5" s="495"/>
      <c r="H5" s="495"/>
    </row>
    <row r="6" spans="1:8" ht="14.25">
      <c r="A6" s="495"/>
      <c r="B6" s="495"/>
      <c r="C6" s="495"/>
      <c r="D6" s="495"/>
      <c r="E6" s="495"/>
      <c r="F6" s="495"/>
      <c r="G6" s="495"/>
      <c r="H6" s="495"/>
    </row>
    <row r="7" spans="1:8" ht="15">
      <c r="A7" s="549" t="s">
        <v>657</v>
      </c>
      <c r="B7" s="549" t="s">
        <v>658</v>
      </c>
      <c r="C7" s="495"/>
      <c r="D7" s="495"/>
      <c r="E7" s="495"/>
      <c r="F7" s="495"/>
      <c r="G7" s="495"/>
      <c r="H7" s="495"/>
    </row>
    <row r="8" spans="1:8" ht="15">
      <c r="A8" s="495"/>
      <c r="B8" s="549"/>
      <c r="C8" s="495"/>
      <c r="D8" s="495"/>
      <c r="E8" s="495"/>
      <c r="F8" s="495"/>
      <c r="G8" s="495"/>
      <c r="H8" s="495"/>
    </row>
    <row r="9" spans="1:8" ht="14.25">
      <c r="A9" s="495"/>
      <c r="B9" s="495" t="s">
        <v>771</v>
      </c>
      <c r="C9" s="495"/>
      <c r="D9" s="550">
        <v>6099</v>
      </c>
      <c r="E9" s="495"/>
      <c r="F9" s="495"/>
      <c r="G9" s="495"/>
      <c r="H9" s="495"/>
    </row>
    <row r="10" spans="1:8" ht="14.25">
      <c r="A10" s="495"/>
      <c r="B10" s="495" t="s">
        <v>772</v>
      </c>
      <c r="C10" s="495"/>
      <c r="D10" s="550">
        <v>170</v>
      </c>
      <c r="E10" s="495"/>
      <c r="F10" s="495"/>
      <c r="G10" s="495"/>
      <c r="H10" s="495"/>
    </row>
    <row r="11" spans="1:8" ht="14.25">
      <c r="A11" s="495"/>
      <c r="B11" s="495" t="s">
        <v>1196</v>
      </c>
      <c r="C11" s="495"/>
      <c r="D11" s="550">
        <v>5</v>
      </c>
      <c r="E11" s="495"/>
      <c r="F11" s="495"/>
      <c r="G11" s="495"/>
      <c r="H11" s="495"/>
    </row>
    <row r="12" spans="1:8" ht="14.25">
      <c r="A12" s="495"/>
      <c r="B12" s="495" t="s">
        <v>773</v>
      </c>
      <c r="C12" s="495"/>
      <c r="D12" s="550">
        <v>28</v>
      </c>
      <c r="E12" s="495"/>
      <c r="F12" s="495"/>
      <c r="G12" s="495"/>
      <c r="H12" s="495"/>
    </row>
    <row r="13" spans="1:8" ht="14.25">
      <c r="A13" s="495"/>
      <c r="B13" s="495" t="s">
        <v>774</v>
      </c>
      <c r="C13" s="495"/>
      <c r="D13" s="551">
        <v>4</v>
      </c>
      <c r="E13" s="495"/>
      <c r="F13" s="495"/>
      <c r="G13" s="495"/>
      <c r="H13" s="495"/>
    </row>
    <row r="14" spans="1:8" ht="15.75" thickBot="1">
      <c r="A14" s="495"/>
      <c r="B14" s="549" t="s">
        <v>706</v>
      </c>
      <c r="C14" s="495"/>
      <c r="D14" s="552">
        <f>SUM(D9:D13)</f>
        <v>6306</v>
      </c>
      <c r="E14" s="495"/>
      <c r="F14" s="495"/>
      <c r="G14" s="495"/>
      <c r="H14" s="495"/>
    </row>
    <row r="15" spans="1:8" ht="15" thickTop="1">
      <c r="A15" s="495"/>
      <c r="B15" s="495"/>
      <c r="C15" s="495"/>
      <c r="D15" s="550"/>
      <c r="E15" s="495"/>
      <c r="F15" s="495"/>
      <c r="G15" s="495"/>
      <c r="H15" s="495"/>
    </row>
    <row r="16" spans="1:8" ht="14.25">
      <c r="A16" s="495"/>
      <c r="B16" s="495"/>
      <c r="C16" s="495"/>
      <c r="D16" s="495"/>
      <c r="E16" s="495"/>
      <c r="F16" s="495"/>
      <c r="G16" s="495"/>
      <c r="H16" s="495"/>
    </row>
    <row r="17" spans="1:8" ht="15">
      <c r="A17" s="549" t="s">
        <v>659</v>
      </c>
      <c r="B17" s="549" t="s">
        <v>660</v>
      </c>
      <c r="C17" s="495"/>
      <c r="D17" s="495"/>
      <c r="E17" s="495"/>
      <c r="F17" s="495"/>
      <c r="G17" s="495"/>
      <c r="H17" s="495"/>
    </row>
    <row r="18" spans="1:8" ht="15">
      <c r="A18" s="495"/>
      <c r="B18" s="549"/>
      <c r="C18" s="495"/>
      <c r="D18" s="495"/>
      <c r="E18" s="495"/>
      <c r="F18" s="495"/>
      <c r="G18" s="495"/>
      <c r="H18" s="495"/>
    </row>
    <row r="19" spans="1:8" ht="14.25">
      <c r="A19" s="495"/>
      <c r="B19" s="495" t="s">
        <v>771</v>
      </c>
      <c r="C19" s="495"/>
      <c r="D19" s="550">
        <v>608</v>
      </c>
      <c r="E19" s="495"/>
      <c r="F19" s="495"/>
      <c r="G19" s="495"/>
      <c r="H19" s="495"/>
    </row>
    <row r="20" spans="1:8" ht="14.25">
      <c r="A20" s="495"/>
      <c r="B20" s="495" t="s">
        <v>772</v>
      </c>
      <c r="C20" s="495"/>
      <c r="D20" s="550">
        <v>68</v>
      </c>
      <c r="E20" s="495"/>
      <c r="F20" s="495"/>
      <c r="G20" s="495"/>
      <c r="H20" s="495"/>
    </row>
    <row r="21" spans="1:8" ht="14.25">
      <c r="A21" s="495"/>
      <c r="B21" s="495" t="s">
        <v>1196</v>
      </c>
      <c r="C21" s="495"/>
      <c r="D21" s="550">
        <v>0</v>
      </c>
      <c r="E21" s="495"/>
      <c r="F21" s="495"/>
      <c r="G21" s="495"/>
      <c r="H21" s="495"/>
    </row>
    <row r="22" spans="1:8" ht="14.25">
      <c r="A22" s="495"/>
      <c r="B22" s="495" t="s">
        <v>773</v>
      </c>
      <c r="C22" s="495"/>
      <c r="D22" s="550">
        <v>0</v>
      </c>
      <c r="E22" s="495"/>
      <c r="F22" s="495"/>
      <c r="G22" s="495"/>
      <c r="H22" s="495"/>
    </row>
    <row r="23" spans="1:8" ht="14.25">
      <c r="A23" s="495"/>
      <c r="B23" s="495" t="s">
        <v>774</v>
      </c>
      <c r="C23" s="495"/>
      <c r="D23" s="551">
        <v>4</v>
      </c>
      <c r="E23" s="495"/>
      <c r="F23" s="495"/>
      <c r="G23" s="495"/>
      <c r="H23" s="495"/>
    </row>
    <row r="24" spans="1:8" ht="15.75" thickBot="1">
      <c r="A24" s="495"/>
      <c r="B24" s="549" t="s">
        <v>707</v>
      </c>
      <c r="C24" s="495"/>
      <c r="D24" s="552">
        <f>SUM(D19:D23)</f>
        <v>680</v>
      </c>
      <c r="E24" s="495"/>
      <c r="F24" s="495"/>
      <c r="G24" s="495"/>
      <c r="H24" s="495"/>
    </row>
    <row r="25" spans="1:8" ht="15" thickTop="1">
      <c r="A25" s="495"/>
      <c r="B25" s="495"/>
      <c r="C25" s="495"/>
      <c r="D25" s="553"/>
      <c r="E25" s="495"/>
      <c r="F25" s="495"/>
      <c r="G25" s="495"/>
      <c r="H25" s="495"/>
    </row>
    <row r="26" spans="1:8" ht="14.25">
      <c r="A26" s="495"/>
      <c r="B26" s="495"/>
      <c r="C26" s="495"/>
      <c r="D26" s="553"/>
      <c r="E26" s="495"/>
      <c r="F26" s="495"/>
      <c r="G26" s="495"/>
      <c r="H26" s="495"/>
    </row>
    <row r="27" spans="1:2" ht="15">
      <c r="A27" s="258" t="s">
        <v>661</v>
      </c>
      <c r="B27" s="258" t="s">
        <v>700</v>
      </c>
    </row>
    <row r="28" ht="15">
      <c r="B28" s="258"/>
    </row>
    <row r="29" spans="2:8" ht="14.25" customHeight="1">
      <c r="B29" s="630" t="s">
        <v>775</v>
      </c>
      <c r="C29" s="630"/>
      <c r="D29" s="630"/>
      <c r="E29" s="630"/>
      <c r="F29" s="630"/>
      <c r="G29" s="630"/>
      <c r="H29" s="630"/>
    </row>
    <row r="30" spans="2:8" ht="14.25">
      <c r="B30" s="630"/>
      <c r="C30" s="630"/>
      <c r="D30" s="630"/>
      <c r="E30" s="630"/>
      <c r="F30" s="630"/>
      <c r="G30" s="630"/>
      <c r="H30" s="630"/>
    </row>
    <row r="31" spans="2:8" ht="14.25">
      <c r="B31" s="630"/>
      <c r="C31" s="630"/>
      <c r="D31" s="630"/>
      <c r="E31" s="630"/>
      <c r="F31" s="630"/>
      <c r="G31" s="630"/>
      <c r="H31" s="630"/>
    </row>
    <row r="32" spans="2:8" ht="14.25">
      <c r="B32" s="630"/>
      <c r="C32" s="630"/>
      <c r="D32" s="630"/>
      <c r="E32" s="630"/>
      <c r="F32" s="630"/>
      <c r="G32" s="630"/>
      <c r="H32" s="630"/>
    </row>
    <row r="35" spans="1:2" ht="15">
      <c r="A35" s="258" t="s">
        <v>702</v>
      </c>
      <c r="B35" s="258" t="s">
        <v>703</v>
      </c>
    </row>
    <row r="37" spans="2:8" ht="14.25" customHeight="1">
      <c r="B37" s="631" t="s">
        <v>777</v>
      </c>
      <c r="C37" s="602"/>
      <c r="D37" s="602"/>
      <c r="E37" s="602"/>
      <c r="F37" s="602"/>
      <c r="G37" s="602"/>
      <c r="H37" s="602"/>
    </row>
    <row r="38" spans="2:8" ht="14.25" customHeight="1">
      <c r="B38" s="602"/>
      <c r="C38" s="602"/>
      <c r="D38" s="602"/>
      <c r="E38" s="602"/>
      <c r="F38" s="602"/>
      <c r="G38" s="602"/>
      <c r="H38" s="602"/>
    </row>
    <row r="39" spans="2:8" ht="14.25" customHeight="1">
      <c r="B39" s="602"/>
      <c r="C39" s="602"/>
      <c r="D39" s="602"/>
      <c r="E39" s="602"/>
      <c r="F39" s="602"/>
      <c r="G39" s="602"/>
      <c r="H39" s="602"/>
    </row>
    <row r="40" spans="2:8" ht="14.25" customHeight="1">
      <c r="B40" s="602"/>
      <c r="C40" s="602"/>
      <c r="D40" s="602"/>
      <c r="E40" s="602"/>
      <c r="F40" s="602"/>
      <c r="G40" s="602"/>
      <c r="H40" s="602"/>
    </row>
    <row r="41" spans="2:8" ht="14.25" customHeight="1">
      <c r="B41" s="602"/>
      <c r="C41" s="602"/>
      <c r="D41" s="602"/>
      <c r="E41" s="602"/>
      <c r="F41" s="602"/>
      <c r="G41" s="602"/>
      <c r="H41" s="602"/>
    </row>
    <row r="42" spans="2:8" ht="14.25" customHeight="1">
      <c r="B42" s="602"/>
      <c r="C42" s="602"/>
      <c r="D42" s="602"/>
      <c r="E42" s="602"/>
      <c r="F42" s="602"/>
      <c r="G42" s="602"/>
      <c r="H42" s="602"/>
    </row>
    <row r="43" spans="1:8" ht="15" customHeight="1">
      <c r="A43" s="258"/>
      <c r="B43" s="602"/>
      <c r="C43" s="602"/>
      <c r="D43" s="602"/>
      <c r="E43" s="602"/>
      <c r="F43" s="602"/>
      <c r="G43" s="602"/>
      <c r="H43" s="602"/>
    </row>
    <row r="45" spans="2:8" ht="14.25">
      <c r="B45" s="261"/>
      <c r="C45" s="261"/>
      <c r="D45" s="261"/>
      <c r="E45" s="261"/>
      <c r="F45" s="261"/>
      <c r="G45" s="261"/>
      <c r="H45" s="261"/>
    </row>
    <row r="46" spans="2:8" ht="14.25">
      <c r="B46" s="261"/>
      <c r="C46" s="261"/>
      <c r="D46" s="261"/>
      <c r="E46" s="262"/>
      <c r="F46" s="261"/>
      <c r="G46" s="261"/>
      <c r="H46" s="261"/>
    </row>
    <row r="48" spans="2:8" ht="14.25">
      <c r="B48" s="261"/>
      <c r="C48" s="261"/>
      <c r="D48" s="261"/>
      <c r="E48" s="262"/>
      <c r="F48" s="261"/>
      <c r="G48" s="261"/>
      <c r="H48" s="261"/>
    </row>
    <row r="49" spans="2:8" ht="14.25">
      <c r="B49" s="261"/>
      <c r="C49" s="261"/>
      <c r="D49" s="261"/>
      <c r="E49" s="262"/>
      <c r="F49" s="261"/>
      <c r="G49" s="261"/>
      <c r="H49" s="261"/>
    </row>
    <row r="50" spans="2:8" ht="14.25">
      <c r="B50" s="261"/>
      <c r="C50" s="261"/>
      <c r="D50" s="261"/>
      <c r="E50" s="262"/>
      <c r="F50" s="261"/>
      <c r="G50" s="261"/>
      <c r="H50" s="261"/>
    </row>
    <row r="51" spans="1:8" ht="15.75">
      <c r="A51" s="699" t="s">
        <v>1254</v>
      </c>
      <c r="B51" s="699"/>
      <c r="C51" s="699"/>
      <c r="D51" s="699"/>
      <c r="E51" s="699"/>
      <c r="F51" s="699"/>
      <c r="G51" s="699"/>
      <c r="H51" s="699"/>
    </row>
    <row r="52" spans="2:8" ht="14.25">
      <c r="B52" s="261"/>
      <c r="C52" s="261"/>
      <c r="D52" s="261"/>
      <c r="E52" s="262"/>
      <c r="F52" s="261"/>
      <c r="G52" s="261"/>
      <c r="H52" s="261"/>
    </row>
    <row r="53" spans="2:8" ht="14.25">
      <c r="B53" s="261"/>
      <c r="C53" s="261"/>
      <c r="D53" s="261"/>
      <c r="E53" s="262"/>
      <c r="F53" s="261"/>
      <c r="G53" s="261"/>
      <c r="H53" s="261"/>
    </row>
    <row r="54" spans="2:8" ht="14.25">
      <c r="B54" s="261"/>
      <c r="C54" s="261"/>
      <c r="D54" s="261"/>
      <c r="E54" s="262"/>
      <c r="F54" s="261"/>
      <c r="G54" s="261"/>
      <c r="H54" s="261"/>
    </row>
    <row r="55" spans="2:8" ht="14.25">
      <c r="B55" s="261"/>
      <c r="C55" s="261"/>
      <c r="D55" s="261"/>
      <c r="E55" s="262"/>
      <c r="F55" s="261"/>
      <c r="G55" s="261"/>
      <c r="H55" s="261"/>
    </row>
    <row r="56" spans="2:8" ht="14.25">
      <c r="B56" s="261"/>
      <c r="C56" s="261"/>
      <c r="D56" s="261"/>
      <c r="E56" s="262"/>
      <c r="F56" s="261"/>
      <c r="G56" s="261"/>
      <c r="H56" s="261"/>
    </row>
    <row r="57" spans="2:8" ht="14.25">
      <c r="B57" s="261"/>
      <c r="C57" s="261"/>
      <c r="D57" s="261"/>
      <c r="E57" s="262"/>
      <c r="F57" s="261"/>
      <c r="G57" s="261"/>
      <c r="H57" s="261"/>
    </row>
    <row r="58" spans="2:8" ht="14.25">
      <c r="B58" s="261"/>
      <c r="C58" s="261"/>
      <c r="D58" s="261"/>
      <c r="E58" s="262"/>
      <c r="F58" s="261"/>
      <c r="G58" s="261"/>
      <c r="H58" s="261"/>
    </row>
    <row r="59" spans="2:8" ht="14.25">
      <c r="B59" s="261"/>
      <c r="C59" s="261"/>
      <c r="D59" s="261"/>
      <c r="E59" s="262"/>
      <c r="F59" s="261"/>
      <c r="G59" s="261"/>
      <c r="H59" s="261"/>
    </row>
    <row r="60" spans="2:8" ht="14.25">
      <c r="B60" s="261"/>
      <c r="C60" s="261"/>
      <c r="D60" s="261"/>
      <c r="E60" s="262"/>
      <c r="F60" s="261"/>
      <c r="G60" s="261"/>
      <c r="H60" s="261"/>
    </row>
    <row r="61" spans="2:8" ht="14.25">
      <c r="B61" s="261"/>
      <c r="C61" s="261"/>
      <c r="D61" s="261"/>
      <c r="E61" s="262"/>
      <c r="F61" s="261"/>
      <c r="G61" s="261"/>
      <c r="H61" s="261"/>
    </row>
    <row r="62" spans="2:8" ht="14.25">
      <c r="B62" s="261"/>
      <c r="C62" s="261"/>
      <c r="D62" s="261"/>
      <c r="E62" s="262"/>
      <c r="F62" s="261"/>
      <c r="G62" s="261"/>
      <c r="H62" s="261"/>
    </row>
    <row r="63" spans="2:8" ht="14.25">
      <c r="B63" s="261"/>
      <c r="C63" s="261"/>
      <c r="D63" s="261"/>
      <c r="E63" s="262"/>
      <c r="F63" s="261"/>
      <c r="G63" s="261"/>
      <c r="H63" s="261"/>
    </row>
    <row r="64" spans="2:8" ht="14.25">
      <c r="B64" s="261"/>
      <c r="C64" s="261"/>
      <c r="D64" s="261"/>
      <c r="E64" s="262"/>
      <c r="F64" s="261"/>
      <c r="G64" s="261"/>
      <c r="H64" s="261"/>
    </row>
    <row r="65" spans="2:8" ht="14.25">
      <c r="B65" s="261"/>
      <c r="C65" s="261"/>
      <c r="D65" s="261"/>
      <c r="E65" s="262"/>
      <c r="F65" s="261"/>
      <c r="G65" s="261"/>
      <c r="H65" s="261"/>
    </row>
    <row r="66" spans="2:8" ht="14.25">
      <c r="B66" s="261"/>
      <c r="C66" s="261"/>
      <c r="D66" s="261"/>
      <c r="E66" s="262"/>
      <c r="F66" s="261"/>
      <c r="G66" s="261"/>
      <c r="H66" s="261"/>
    </row>
    <row r="67" spans="2:8" ht="14.25">
      <c r="B67" s="261"/>
      <c r="C67" s="261"/>
      <c r="D67" s="261"/>
      <c r="E67" s="262"/>
      <c r="F67" s="261"/>
      <c r="G67" s="261"/>
      <c r="H67" s="261"/>
    </row>
    <row r="68" spans="2:8" ht="14.25">
      <c r="B68" s="261"/>
      <c r="C68" s="261"/>
      <c r="D68" s="261"/>
      <c r="E68" s="262"/>
      <c r="F68" s="261"/>
      <c r="G68" s="261"/>
      <c r="H68" s="261"/>
    </row>
    <row r="69" spans="2:8" ht="14.25">
      <c r="B69" s="261"/>
      <c r="C69" s="261"/>
      <c r="D69" s="261"/>
      <c r="E69" s="262"/>
      <c r="F69" s="261"/>
      <c r="G69" s="261"/>
      <c r="H69" s="261"/>
    </row>
    <row r="70" spans="2:8" ht="14.25">
      <c r="B70" s="261"/>
      <c r="C70" s="261"/>
      <c r="D70" s="261"/>
      <c r="E70" s="261"/>
      <c r="F70" s="261"/>
      <c r="G70" s="261"/>
      <c r="H70" s="261"/>
    </row>
    <row r="71" spans="2:8" ht="14.25">
      <c r="B71" s="261"/>
      <c r="C71" s="261"/>
      <c r="D71" s="261"/>
      <c r="E71" s="262"/>
      <c r="F71" s="261"/>
      <c r="G71" s="261"/>
      <c r="H71" s="261"/>
    </row>
    <row r="72" spans="2:8" ht="14.25">
      <c r="B72" s="261"/>
      <c r="C72" s="261"/>
      <c r="D72" s="261"/>
      <c r="E72" s="262"/>
      <c r="F72" s="261"/>
      <c r="G72" s="261"/>
      <c r="H72" s="261"/>
    </row>
    <row r="73" spans="2:8" ht="14.25">
      <c r="B73" s="261"/>
      <c r="C73" s="261"/>
      <c r="D73" s="261"/>
      <c r="E73" s="262"/>
      <c r="F73" s="261"/>
      <c r="G73" s="261"/>
      <c r="H73" s="261"/>
    </row>
    <row r="74" spans="2:8" ht="14.25">
      <c r="B74" s="261"/>
      <c r="C74" s="261"/>
      <c r="D74" s="261"/>
      <c r="E74" s="262"/>
      <c r="F74" s="261"/>
      <c r="G74" s="261"/>
      <c r="H74" s="261"/>
    </row>
    <row r="75" spans="2:8" ht="14.25">
      <c r="B75" s="261"/>
      <c r="C75" s="261"/>
      <c r="D75" s="261"/>
      <c r="E75" s="262"/>
      <c r="F75" s="261"/>
      <c r="G75" s="261"/>
      <c r="H75" s="261"/>
    </row>
    <row r="76" spans="2:8" ht="14.25">
      <c r="B76" s="261"/>
      <c r="C76" s="261"/>
      <c r="D76" s="261"/>
      <c r="E76" s="262"/>
      <c r="F76" s="261"/>
      <c r="G76" s="261"/>
      <c r="H76" s="261"/>
    </row>
    <row r="77" spans="2:8" ht="14.25">
      <c r="B77" s="261"/>
      <c r="C77" s="261"/>
      <c r="D77" s="261"/>
      <c r="E77" s="262"/>
      <c r="F77" s="261"/>
      <c r="G77" s="261"/>
      <c r="H77" s="261"/>
    </row>
    <row r="78" spans="2:8" ht="14.25">
      <c r="B78" s="261"/>
      <c r="C78" s="261"/>
      <c r="D78" s="261"/>
      <c r="E78" s="262"/>
      <c r="F78" s="261"/>
      <c r="G78" s="261"/>
      <c r="H78" s="261"/>
    </row>
    <row r="79" spans="2:8" ht="14.25">
      <c r="B79" s="261"/>
      <c r="C79" s="261"/>
      <c r="D79" s="261"/>
      <c r="E79" s="262"/>
      <c r="F79" s="261"/>
      <c r="G79" s="261"/>
      <c r="H79" s="261"/>
    </row>
    <row r="80" spans="2:8" ht="14.25">
      <c r="B80" s="261"/>
      <c r="C80" s="261"/>
      <c r="D80" s="261"/>
      <c r="E80" s="262"/>
      <c r="F80" s="261"/>
      <c r="G80" s="261"/>
      <c r="H80" s="261"/>
    </row>
    <row r="81" spans="2:8" ht="14.25">
      <c r="B81" s="261"/>
      <c r="C81" s="261"/>
      <c r="D81" s="261"/>
      <c r="E81" s="262"/>
      <c r="F81" s="261"/>
      <c r="G81" s="261"/>
      <c r="H81" s="261"/>
    </row>
    <row r="82" spans="2:8" ht="14.25">
      <c r="B82" s="261"/>
      <c r="C82" s="261"/>
      <c r="D82" s="261"/>
      <c r="E82" s="262"/>
      <c r="F82" s="261"/>
      <c r="G82" s="261"/>
      <c r="H82" s="261"/>
    </row>
    <row r="83" spans="2:8" ht="14.25">
      <c r="B83" s="261"/>
      <c r="C83" s="261"/>
      <c r="D83" s="261"/>
      <c r="E83" s="262"/>
      <c r="F83" s="261"/>
      <c r="G83" s="261"/>
      <c r="H83" s="261"/>
    </row>
    <row r="84" spans="2:8" ht="14.25">
      <c r="B84" s="261"/>
      <c r="C84" s="261"/>
      <c r="D84" s="261"/>
      <c r="E84" s="262"/>
      <c r="F84" s="261"/>
      <c r="G84" s="261"/>
      <c r="H84" s="261"/>
    </row>
    <row r="85" spans="2:8" ht="14.25">
      <c r="B85" s="261"/>
      <c r="C85" s="261"/>
      <c r="D85" s="261"/>
      <c r="E85" s="262"/>
      <c r="F85" s="261"/>
      <c r="G85" s="261"/>
      <c r="H85" s="261"/>
    </row>
    <row r="86" spans="2:8" ht="14.25">
      <c r="B86" s="261"/>
      <c r="C86" s="261"/>
      <c r="D86" s="261"/>
      <c r="E86" s="262"/>
      <c r="F86" s="261"/>
      <c r="G86" s="261"/>
      <c r="H86" s="261"/>
    </row>
    <row r="87" spans="2:8" ht="14.25">
      <c r="B87" s="261"/>
      <c r="C87" s="261"/>
      <c r="D87" s="261"/>
      <c r="E87" s="262"/>
      <c r="F87" s="261"/>
      <c r="G87" s="261"/>
      <c r="H87" s="261"/>
    </row>
    <row r="88" spans="2:8" ht="14.25">
      <c r="B88" s="261"/>
      <c r="C88" s="261"/>
      <c r="D88" s="261"/>
      <c r="E88" s="262"/>
      <c r="F88" s="261"/>
      <c r="G88" s="261"/>
      <c r="H88" s="261"/>
    </row>
    <row r="89" spans="2:8" ht="14.25">
      <c r="B89" s="261"/>
      <c r="C89" s="261"/>
      <c r="D89" s="261"/>
      <c r="E89" s="262"/>
      <c r="F89" s="261"/>
      <c r="G89" s="261"/>
      <c r="H89" s="261"/>
    </row>
    <row r="90" spans="2:8" ht="14.25">
      <c r="B90" s="261"/>
      <c r="C90" s="261"/>
      <c r="D90" s="261"/>
      <c r="E90" s="262"/>
      <c r="F90" s="261"/>
      <c r="G90" s="261"/>
      <c r="H90" s="261"/>
    </row>
    <row r="91" spans="2:8" ht="14.25">
      <c r="B91" s="261"/>
      <c r="C91" s="261"/>
      <c r="D91" s="261"/>
      <c r="E91" s="262"/>
      <c r="F91" s="261"/>
      <c r="G91" s="261"/>
      <c r="H91" s="261"/>
    </row>
    <row r="92" spans="2:8" ht="14.25">
      <c r="B92" s="261"/>
      <c r="C92" s="261"/>
      <c r="D92" s="261"/>
      <c r="E92" s="262"/>
      <c r="F92" s="261"/>
      <c r="G92" s="261"/>
      <c r="H92" s="261"/>
    </row>
    <row r="93" spans="2:8" ht="14.25">
      <c r="B93" s="261"/>
      <c r="C93" s="261"/>
      <c r="D93" s="261"/>
      <c r="E93" s="262"/>
      <c r="F93" s="261"/>
      <c r="G93" s="261"/>
      <c r="H93" s="261"/>
    </row>
    <row r="94" spans="2:8" ht="14.25">
      <c r="B94" s="261"/>
      <c r="C94" s="261"/>
      <c r="D94" s="261"/>
      <c r="E94" s="262"/>
      <c r="F94" s="261"/>
      <c r="G94" s="261"/>
      <c r="H94" s="261"/>
    </row>
    <row r="95" spans="2:8" ht="14.25">
      <c r="B95" s="261"/>
      <c r="C95" s="261"/>
      <c r="D95" s="261"/>
      <c r="E95" s="262"/>
      <c r="F95" s="261"/>
      <c r="G95" s="261"/>
      <c r="H95" s="261"/>
    </row>
    <row r="96" spans="2:8" ht="14.25">
      <c r="B96" s="261"/>
      <c r="C96" s="261"/>
      <c r="D96" s="261"/>
      <c r="E96" s="261"/>
      <c r="F96" s="261"/>
      <c r="G96" s="261"/>
      <c r="H96" s="261"/>
    </row>
    <row r="97" spans="2:8" ht="14.25">
      <c r="B97" s="261"/>
      <c r="C97" s="261"/>
      <c r="D97" s="261"/>
      <c r="E97" s="261"/>
      <c r="F97" s="261"/>
      <c r="G97" s="261"/>
      <c r="H97" s="261"/>
    </row>
    <row r="98" spans="2:8" ht="14.25">
      <c r="B98" s="261"/>
      <c r="C98" s="261"/>
      <c r="D98" s="261"/>
      <c r="E98" s="261"/>
      <c r="F98" s="261"/>
      <c r="G98" s="261"/>
      <c r="H98" s="261"/>
    </row>
    <row r="99" spans="2:8" ht="14.25">
      <c r="B99" s="261"/>
      <c r="C99" s="261"/>
      <c r="D99" s="261"/>
      <c r="E99" s="261"/>
      <c r="F99" s="261"/>
      <c r="G99" s="261"/>
      <c r="H99" s="261"/>
    </row>
    <row r="100" spans="2:8" ht="14.25">
      <c r="B100" s="261"/>
      <c r="C100" s="261"/>
      <c r="D100" s="261"/>
      <c r="E100" s="261"/>
      <c r="F100" s="261"/>
      <c r="G100" s="261"/>
      <c r="H100" s="261"/>
    </row>
    <row r="101" spans="2:8" ht="14.25">
      <c r="B101" s="261"/>
      <c r="C101" s="261"/>
      <c r="D101" s="261"/>
      <c r="E101" s="261"/>
      <c r="F101" s="261"/>
      <c r="G101" s="261"/>
      <c r="H101" s="261"/>
    </row>
    <row r="102" spans="2:8" ht="14.25">
      <c r="B102" s="261"/>
      <c r="C102" s="261"/>
      <c r="D102" s="261"/>
      <c r="E102" s="261"/>
      <c r="F102" s="261"/>
      <c r="G102" s="261"/>
      <c r="H102" s="261"/>
    </row>
    <row r="103" spans="2:8" ht="14.25">
      <c r="B103" s="261"/>
      <c r="C103" s="261"/>
      <c r="D103" s="261"/>
      <c r="E103" s="261"/>
      <c r="F103" s="261"/>
      <c r="G103" s="261"/>
      <c r="H103" s="261"/>
    </row>
    <row r="104" spans="2:8" ht="14.25">
      <c r="B104" s="261"/>
      <c r="C104" s="261"/>
      <c r="D104" s="261"/>
      <c r="E104" s="261"/>
      <c r="F104" s="261"/>
      <c r="G104" s="261"/>
      <c r="H104" s="261"/>
    </row>
    <row r="105" spans="2:8" ht="14.25">
      <c r="B105" s="261"/>
      <c r="C105" s="261"/>
      <c r="D105" s="261"/>
      <c r="E105" s="261"/>
      <c r="F105" s="261"/>
      <c r="G105" s="261"/>
      <c r="H105" s="261"/>
    </row>
    <row r="106" spans="2:8" ht="14.25">
      <c r="B106" s="261"/>
      <c r="C106" s="261"/>
      <c r="D106" s="261"/>
      <c r="E106" s="261"/>
      <c r="F106" s="261"/>
      <c r="G106" s="261"/>
      <c r="H106" s="261"/>
    </row>
    <row r="107" spans="2:8" ht="14.25">
      <c r="B107" s="261"/>
      <c r="C107" s="261"/>
      <c r="D107" s="261"/>
      <c r="E107" s="261"/>
      <c r="F107" s="261"/>
      <c r="G107" s="261"/>
      <c r="H107" s="261"/>
    </row>
    <row r="108" spans="2:8" ht="14.25">
      <c r="B108" s="261"/>
      <c r="C108" s="261"/>
      <c r="D108" s="261"/>
      <c r="E108" s="261"/>
      <c r="F108" s="261"/>
      <c r="G108" s="261"/>
      <c r="H108" s="261"/>
    </row>
    <row r="109" spans="2:8" ht="14.25">
      <c r="B109" s="261"/>
      <c r="C109" s="261"/>
      <c r="D109" s="261"/>
      <c r="E109" s="261"/>
      <c r="F109" s="261"/>
      <c r="G109" s="261"/>
      <c r="H109" s="261"/>
    </row>
    <row r="110" spans="2:8" ht="14.25">
      <c r="B110" s="261"/>
      <c r="C110" s="261"/>
      <c r="D110" s="261"/>
      <c r="E110" s="261"/>
      <c r="F110" s="261"/>
      <c r="G110" s="261"/>
      <c r="H110" s="261"/>
    </row>
    <row r="111" spans="2:8" ht="14.25">
      <c r="B111" s="261"/>
      <c r="C111" s="261"/>
      <c r="D111" s="261"/>
      <c r="E111" s="261"/>
      <c r="F111" s="261"/>
      <c r="G111" s="261"/>
      <c r="H111" s="261"/>
    </row>
    <row r="112" spans="2:8" ht="14.25">
      <c r="B112" s="261"/>
      <c r="C112" s="261"/>
      <c r="D112" s="261"/>
      <c r="E112" s="261"/>
      <c r="F112" s="261"/>
      <c r="G112" s="261"/>
      <c r="H112" s="261"/>
    </row>
    <row r="113" spans="2:8" ht="14.25">
      <c r="B113" s="261"/>
      <c r="C113" s="261"/>
      <c r="D113" s="261"/>
      <c r="E113" s="261"/>
      <c r="F113" s="261"/>
      <c r="G113" s="261"/>
      <c r="H113" s="261"/>
    </row>
    <row r="114" spans="2:8" ht="14.25">
      <c r="B114" s="261"/>
      <c r="C114" s="261"/>
      <c r="D114" s="261"/>
      <c r="E114" s="261"/>
      <c r="F114" s="261"/>
      <c r="G114" s="261"/>
      <c r="H114" s="261"/>
    </row>
    <row r="115" spans="2:8" ht="14.25">
      <c r="B115" s="261"/>
      <c r="C115" s="261"/>
      <c r="D115" s="261"/>
      <c r="E115" s="261"/>
      <c r="F115" s="261"/>
      <c r="G115" s="261"/>
      <c r="H115" s="261"/>
    </row>
    <row r="116" spans="2:8" ht="14.25">
      <c r="B116" s="261"/>
      <c r="C116" s="261"/>
      <c r="D116" s="261"/>
      <c r="E116" s="261"/>
      <c r="F116" s="261"/>
      <c r="G116" s="261"/>
      <c r="H116" s="261"/>
    </row>
    <row r="117" spans="2:8" ht="14.25">
      <c r="B117" s="261"/>
      <c r="C117" s="261"/>
      <c r="D117" s="261"/>
      <c r="E117" s="261"/>
      <c r="F117" s="261"/>
      <c r="G117" s="261"/>
      <c r="H117" s="261"/>
    </row>
    <row r="118" spans="2:8" ht="14.25">
      <c r="B118" s="261"/>
      <c r="C118" s="261"/>
      <c r="D118" s="261"/>
      <c r="E118" s="261"/>
      <c r="F118" s="261"/>
      <c r="G118" s="261"/>
      <c r="H118" s="261"/>
    </row>
    <row r="119" spans="2:8" ht="14.25">
      <c r="B119" s="261"/>
      <c r="C119" s="261"/>
      <c r="D119" s="261"/>
      <c r="E119" s="261"/>
      <c r="F119" s="261"/>
      <c r="G119" s="261"/>
      <c r="H119" s="261"/>
    </row>
    <row r="120" spans="2:8" ht="14.25">
      <c r="B120" s="261"/>
      <c r="C120" s="261"/>
      <c r="D120" s="261"/>
      <c r="E120" s="261"/>
      <c r="F120" s="261"/>
      <c r="G120" s="261"/>
      <c r="H120" s="261"/>
    </row>
    <row r="121" spans="2:8" ht="14.25">
      <c r="B121" s="261"/>
      <c r="C121" s="261"/>
      <c r="D121" s="261"/>
      <c r="E121" s="261"/>
      <c r="F121" s="261"/>
      <c r="G121" s="261"/>
      <c r="H121" s="261"/>
    </row>
    <row r="122" spans="2:8" ht="14.25">
      <c r="B122" s="261"/>
      <c r="C122" s="261"/>
      <c r="D122" s="261"/>
      <c r="E122" s="261"/>
      <c r="F122" s="261"/>
      <c r="G122" s="261"/>
      <c r="H122" s="261"/>
    </row>
    <row r="123" spans="2:8" ht="14.25">
      <c r="B123" s="261"/>
      <c r="C123" s="261"/>
      <c r="D123" s="261"/>
      <c r="E123" s="261"/>
      <c r="F123" s="261"/>
      <c r="G123" s="261"/>
      <c r="H123" s="261"/>
    </row>
    <row r="124" spans="2:8" ht="14.25">
      <c r="B124" s="261"/>
      <c r="C124" s="261"/>
      <c r="D124" s="261"/>
      <c r="E124" s="261"/>
      <c r="F124" s="261"/>
      <c r="G124" s="261"/>
      <c r="H124" s="261"/>
    </row>
    <row r="125" spans="2:8" ht="14.25">
      <c r="B125" s="261"/>
      <c r="C125" s="261"/>
      <c r="D125" s="261"/>
      <c r="E125" s="261"/>
      <c r="F125" s="261"/>
      <c r="G125" s="261"/>
      <c r="H125" s="261"/>
    </row>
    <row r="126" spans="2:8" ht="14.25">
      <c r="B126" s="261"/>
      <c r="C126" s="261"/>
      <c r="D126" s="261"/>
      <c r="E126" s="261"/>
      <c r="F126" s="261"/>
      <c r="G126" s="261"/>
      <c r="H126" s="261"/>
    </row>
    <row r="127" spans="2:8" ht="14.25">
      <c r="B127" s="261"/>
      <c r="C127" s="261"/>
      <c r="D127" s="261"/>
      <c r="E127" s="261"/>
      <c r="F127" s="261"/>
      <c r="G127" s="261"/>
      <c r="H127" s="261"/>
    </row>
    <row r="128" spans="2:8" ht="14.25">
      <c r="B128" s="261"/>
      <c r="C128" s="261"/>
      <c r="D128" s="261"/>
      <c r="E128" s="261"/>
      <c r="F128" s="261"/>
      <c r="G128" s="261"/>
      <c r="H128" s="261"/>
    </row>
    <row r="129" spans="2:8" ht="14.25">
      <c r="B129" s="261"/>
      <c r="C129" s="261"/>
      <c r="D129" s="261"/>
      <c r="E129" s="261"/>
      <c r="F129" s="261"/>
      <c r="G129" s="261"/>
      <c r="H129" s="261"/>
    </row>
  </sheetData>
  <mergeCells count="6">
    <mergeCell ref="A2:H2"/>
    <mergeCell ref="A51:H51"/>
    <mergeCell ref="A1:H1"/>
    <mergeCell ref="A3:H3"/>
    <mergeCell ref="B29:H32"/>
    <mergeCell ref="B37:H43"/>
  </mergeCells>
  <printOptions horizontalCentered="1"/>
  <pageMargins left="0.75" right="0.75" top="0.5" bottom="0.5" header="0.5" footer="0.5"/>
  <pageSetup fitToHeight="1" fitToWidth="1" horizontalDpi="600" verticalDpi="600" orientation="portrait" scale="98" r:id="rId1"/>
</worksheet>
</file>

<file path=xl/worksheets/sheet44.xml><?xml version="1.0" encoding="utf-8"?>
<worksheet xmlns="http://schemas.openxmlformats.org/spreadsheetml/2006/main" xmlns:r="http://schemas.openxmlformats.org/officeDocument/2006/relationships">
  <sheetPr transitionEvaluation="1"/>
  <dimension ref="A1:I100"/>
  <sheetViews>
    <sheetView defaultGridColor="0" view="pageBreakPreview" zoomScale="60" zoomScaleNormal="75" colorId="22" workbookViewId="0" topLeftCell="A1">
      <selection activeCell="D60" sqref="D60"/>
    </sheetView>
  </sheetViews>
  <sheetFormatPr defaultColWidth="8.88671875" defaultRowHeight="15"/>
  <cols>
    <col min="1" max="1" width="5.4453125" style="78" customWidth="1"/>
    <col min="2" max="2" width="5.3359375" style="78" customWidth="1"/>
    <col min="3" max="4" width="8.77734375" style="78" customWidth="1"/>
    <col min="5" max="5" width="7.6640625" style="78" customWidth="1"/>
    <col min="6" max="6" width="11.77734375" style="78" customWidth="1"/>
    <col min="7" max="16384" width="8.77734375" style="78" customWidth="1"/>
  </cols>
  <sheetData>
    <row r="1" spans="1:9" ht="15.75">
      <c r="A1" s="659" t="s">
        <v>1718</v>
      </c>
      <c r="B1" s="659"/>
      <c r="C1" s="659"/>
      <c r="D1" s="659"/>
      <c r="E1" s="659"/>
      <c r="F1" s="659"/>
      <c r="G1" s="659"/>
      <c r="H1" s="659"/>
      <c r="I1" s="659"/>
    </row>
    <row r="2" spans="1:9" ht="15.75">
      <c r="A2" s="689" t="s">
        <v>716</v>
      </c>
      <c r="B2" s="689"/>
      <c r="C2" s="689"/>
      <c r="D2" s="689"/>
      <c r="E2" s="689"/>
      <c r="F2" s="689"/>
      <c r="G2" s="689"/>
      <c r="H2" s="689"/>
      <c r="I2" s="689"/>
    </row>
    <row r="3" spans="1:9" ht="15.75">
      <c r="A3" s="625" t="s">
        <v>353</v>
      </c>
      <c r="B3" s="625"/>
      <c r="C3" s="625"/>
      <c r="D3" s="625"/>
      <c r="E3" s="625"/>
      <c r="F3" s="625"/>
      <c r="G3" s="625"/>
      <c r="H3" s="625"/>
      <c r="I3" s="625"/>
    </row>
    <row r="4" ht="12.75" customHeight="1"/>
    <row r="5" spans="1:2" ht="12.75" customHeight="1">
      <c r="A5" s="258" t="s">
        <v>704</v>
      </c>
      <c r="B5" s="258" t="s">
        <v>705</v>
      </c>
    </row>
    <row r="6" spans="1:2" ht="12.75" customHeight="1">
      <c r="A6" s="258"/>
      <c r="B6" s="258"/>
    </row>
    <row r="7" spans="2:5" ht="12.75" customHeight="1">
      <c r="B7" s="261" t="s">
        <v>778</v>
      </c>
      <c r="C7" s="261"/>
      <c r="D7" s="261"/>
      <c r="E7" s="261"/>
    </row>
    <row r="8" spans="2:7" ht="12.75" customHeight="1">
      <c r="B8" s="261"/>
      <c r="C8" s="261" t="s">
        <v>799</v>
      </c>
      <c r="D8" s="261"/>
      <c r="F8" s="415">
        <v>1037</v>
      </c>
      <c r="G8" s="261"/>
    </row>
    <row r="9" spans="2:7" ht="12.75" customHeight="1">
      <c r="B9" s="261"/>
      <c r="C9" s="261" t="s">
        <v>779</v>
      </c>
      <c r="D9" s="261"/>
      <c r="F9" s="415">
        <v>1185.25</v>
      </c>
      <c r="G9" s="261"/>
    </row>
    <row r="10" spans="2:7" ht="12.75" customHeight="1">
      <c r="B10" s="261"/>
      <c r="C10" s="261"/>
      <c r="D10" s="261"/>
      <c r="F10" s="415"/>
      <c r="G10" s="261"/>
    </row>
    <row r="11" spans="2:7" ht="12.75" customHeight="1">
      <c r="B11" s="261" t="s">
        <v>780</v>
      </c>
      <c r="C11" s="261"/>
      <c r="D11" s="261"/>
      <c r="F11" s="415"/>
      <c r="G11" s="261"/>
    </row>
    <row r="12" spans="2:7" ht="12.75" customHeight="1">
      <c r="B12" s="261"/>
      <c r="C12" s="261" t="s">
        <v>799</v>
      </c>
      <c r="D12" s="261"/>
      <c r="F12" s="415">
        <v>965.5</v>
      </c>
      <c r="G12" s="261"/>
    </row>
    <row r="13" spans="2:7" ht="12.75" customHeight="1">
      <c r="B13" s="261"/>
      <c r="C13" s="261" t="s">
        <v>779</v>
      </c>
      <c r="D13" s="261"/>
      <c r="F13" s="415">
        <v>1000.5</v>
      </c>
      <c r="G13" s="261"/>
    </row>
    <row r="14" spans="2:7" ht="12.75" customHeight="1">
      <c r="B14" s="261"/>
      <c r="C14" s="261"/>
      <c r="D14" s="261"/>
      <c r="F14" s="415"/>
      <c r="G14" s="261"/>
    </row>
    <row r="15" spans="2:7" ht="12.75" customHeight="1">
      <c r="B15" s="261" t="s">
        <v>781</v>
      </c>
      <c r="C15" s="261"/>
      <c r="D15" s="261"/>
      <c r="F15" s="415"/>
      <c r="G15" s="261"/>
    </row>
    <row r="16" spans="2:7" ht="12.75" customHeight="1">
      <c r="B16" s="261"/>
      <c r="C16" s="261" t="s">
        <v>799</v>
      </c>
      <c r="D16" s="261"/>
      <c r="F16" s="415">
        <v>967</v>
      </c>
      <c r="G16" s="261"/>
    </row>
    <row r="17" spans="2:7" ht="12.75" customHeight="1">
      <c r="B17" s="261"/>
      <c r="C17" s="261" t="s">
        <v>779</v>
      </c>
      <c r="D17" s="261"/>
      <c r="F17" s="415">
        <v>1002.5</v>
      </c>
      <c r="G17" s="261"/>
    </row>
    <row r="18" spans="2:7" ht="12.75" customHeight="1">
      <c r="B18" s="261"/>
      <c r="C18" s="261"/>
      <c r="D18" s="261"/>
      <c r="F18" s="415"/>
      <c r="G18" s="261"/>
    </row>
    <row r="19" spans="2:7" ht="12.75" customHeight="1">
      <c r="B19" s="261" t="s">
        <v>782</v>
      </c>
      <c r="C19" s="261"/>
      <c r="D19" s="261"/>
      <c r="F19" s="415"/>
      <c r="G19" s="261"/>
    </row>
    <row r="20" spans="2:7" ht="12.75" customHeight="1">
      <c r="B20" s="261"/>
      <c r="C20" s="261" t="s">
        <v>799</v>
      </c>
      <c r="D20" s="261"/>
      <c r="F20" s="415">
        <v>957</v>
      </c>
      <c r="G20" s="261"/>
    </row>
    <row r="21" spans="2:7" ht="12.75" customHeight="1">
      <c r="B21" s="261"/>
      <c r="C21" s="261" t="s">
        <v>779</v>
      </c>
      <c r="D21" s="261"/>
      <c r="F21" s="415">
        <v>1117</v>
      </c>
      <c r="G21" s="261"/>
    </row>
    <row r="22" spans="2:7" ht="12.75" customHeight="1">
      <c r="B22" s="261"/>
      <c r="C22" s="261"/>
      <c r="D22" s="261"/>
      <c r="F22" s="415"/>
      <c r="G22" s="261"/>
    </row>
    <row r="23" spans="2:7" ht="12.75" customHeight="1">
      <c r="B23" s="261" t="s">
        <v>783</v>
      </c>
      <c r="C23" s="261"/>
      <c r="D23" s="261"/>
      <c r="F23" s="415"/>
      <c r="G23" s="261"/>
    </row>
    <row r="24" spans="2:7" ht="12.75" customHeight="1">
      <c r="B24" s="261"/>
      <c r="C24" s="261" t="s">
        <v>799</v>
      </c>
      <c r="D24" s="261"/>
      <c r="F24" s="415">
        <v>982</v>
      </c>
      <c r="G24" s="261"/>
    </row>
    <row r="25" spans="2:7" ht="12.75" customHeight="1">
      <c r="B25" s="261"/>
      <c r="C25" s="261" t="s">
        <v>779</v>
      </c>
      <c r="D25" s="261"/>
      <c r="F25" s="415">
        <v>1107</v>
      </c>
      <c r="G25" s="261"/>
    </row>
    <row r="26" spans="2:7" ht="12.75" customHeight="1">
      <c r="B26" s="261"/>
      <c r="C26" s="261"/>
      <c r="D26" s="261"/>
      <c r="F26" s="415"/>
      <c r="G26" s="261"/>
    </row>
    <row r="27" spans="2:7" ht="12.75" customHeight="1">
      <c r="B27" s="261" t="s">
        <v>784</v>
      </c>
      <c r="C27" s="261"/>
      <c r="D27" s="261"/>
      <c r="F27" s="415"/>
      <c r="G27" s="261"/>
    </row>
    <row r="28" spans="2:7" ht="12.75" customHeight="1">
      <c r="B28" s="261"/>
      <c r="C28" s="261" t="s">
        <v>799</v>
      </c>
      <c r="D28" s="261"/>
      <c r="F28" s="415">
        <v>985.5</v>
      </c>
      <c r="G28" s="261"/>
    </row>
    <row r="29" spans="2:7" ht="12.75" customHeight="1">
      <c r="B29" s="261"/>
      <c r="C29" s="261" t="s">
        <v>779</v>
      </c>
      <c r="D29" s="261"/>
      <c r="F29" s="415">
        <v>1025.5</v>
      </c>
      <c r="G29" s="261"/>
    </row>
    <row r="30" spans="2:7" ht="12.75" customHeight="1">
      <c r="B30" s="261"/>
      <c r="C30" s="261"/>
      <c r="D30" s="261"/>
      <c r="F30" s="415"/>
      <c r="G30" s="261"/>
    </row>
    <row r="31" spans="2:7" ht="12.75" customHeight="1">
      <c r="B31" s="261" t="s">
        <v>785</v>
      </c>
      <c r="C31" s="261"/>
      <c r="D31" s="261"/>
      <c r="F31" s="415"/>
      <c r="G31" s="261"/>
    </row>
    <row r="32" spans="2:7" ht="12.75" customHeight="1">
      <c r="B32" s="261"/>
      <c r="C32" s="261" t="s">
        <v>799</v>
      </c>
      <c r="D32" s="261"/>
      <c r="F32" s="415">
        <v>943.5</v>
      </c>
      <c r="G32" s="261"/>
    </row>
    <row r="33" spans="2:7" ht="12.75" customHeight="1">
      <c r="B33" s="261"/>
      <c r="C33" s="261" t="s">
        <v>779</v>
      </c>
      <c r="D33" s="261"/>
      <c r="F33" s="415">
        <v>979.5</v>
      </c>
      <c r="G33" s="261"/>
    </row>
    <row r="34" spans="2:7" ht="12.75" customHeight="1">
      <c r="B34" s="261"/>
      <c r="C34" s="261"/>
      <c r="D34" s="261"/>
      <c r="F34" s="415"/>
      <c r="G34" s="261"/>
    </row>
    <row r="35" spans="2:7" ht="12.75" customHeight="1">
      <c r="B35" s="261" t="s">
        <v>786</v>
      </c>
      <c r="C35" s="261"/>
      <c r="D35" s="261"/>
      <c r="F35" s="415"/>
      <c r="G35" s="261"/>
    </row>
    <row r="36" spans="2:7" ht="12.75" customHeight="1">
      <c r="B36" s="261"/>
      <c r="C36" s="261" t="s">
        <v>799</v>
      </c>
      <c r="D36" s="261"/>
      <c r="F36" s="415">
        <v>1025</v>
      </c>
      <c r="G36" s="261"/>
    </row>
    <row r="37" spans="2:7" ht="12.75" customHeight="1">
      <c r="B37" s="261"/>
      <c r="C37" s="261" t="s">
        <v>779</v>
      </c>
      <c r="D37" s="261"/>
      <c r="F37" s="415">
        <v>1115</v>
      </c>
      <c r="G37" s="261"/>
    </row>
    <row r="38" spans="2:7" ht="12.75" customHeight="1">
      <c r="B38" s="261"/>
      <c r="C38" s="261"/>
      <c r="D38" s="261"/>
      <c r="F38" s="415"/>
      <c r="G38" s="261"/>
    </row>
    <row r="39" spans="2:7" ht="12.75" customHeight="1">
      <c r="B39" s="261" t="s">
        <v>787</v>
      </c>
      <c r="C39" s="261"/>
      <c r="D39" s="261"/>
      <c r="F39" s="415"/>
      <c r="G39" s="261"/>
    </row>
    <row r="40" spans="2:7" ht="12.75" customHeight="1">
      <c r="B40" s="261"/>
      <c r="C40" s="261" t="s">
        <v>799</v>
      </c>
      <c r="D40" s="261"/>
      <c r="F40" s="415">
        <v>1008.5</v>
      </c>
      <c r="G40" s="261"/>
    </row>
    <row r="41" spans="2:7" ht="12.75" customHeight="1">
      <c r="B41" s="261"/>
      <c r="C41" s="261" t="s">
        <v>779</v>
      </c>
      <c r="D41" s="261"/>
      <c r="F41" s="415">
        <v>1130</v>
      </c>
      <c r="G41" s="261"/>
    </row>
    <row r="42" spans="2:7" ht="12.75" customHeight="1">
      <c r="B42" s="261"/>
      <c r="C42" s="261"/>
      <c r="D42" s="261"/>
      <c r="F42" s="415"/>
      <c r="G42" s="261"/>
    </row>
    <row r="43" spans="2:7" ht="12.75" customHeight="1">
      <c r="B43" s="261" t="s">
        <v>788</v>
      </c>
      <c r="C43" s="261"/>
      <c r="D43" s="261"/>
      <c r="F43" s="415"/>
      <c r="G43" s="261"/>
    </row>
    <row r="44" spans="2:7" ht="12.75" customHeight="1">
      <c r="B44" s="261"/>
      <c r="C44" s="261" t="s">
        <v>799</v>
      </c>
      <c r="D44" s="261"/>
      <c r="F44" s="415">
        <v>920</v>
      </c>
      <c r="G44" s="261"/>
    </row>
    <row r="45" spans="2:7" ht="12.75" customHeight="1">
      <c r="B45" s="261"/>
      <c r="C45" s="261" t="s">
        <v>779</v>
      </c>
      <c r="D45" s="261"/>
      <c r="F45" s="415">
        <v>992</v>
      </c>
      <c r="G45" s="261"/>
    </row>
    <row r="46" spans="2:7" ht="12.75" customHeight="1">
      <c r="B46" s="261"/>
      <c r="C46" s="261"/>
      <c r="D46" s="261"/>
      <c r="F46" s="415"/>
      <c r="G46" s="261"/>
    </row>
    <row r="47" spans="2:7" ht="12.75" customHeight="1">
      <c r="B47" s="261" t="s">
        <v>789</v>
      </c>
      <c r="C47" s="261"/>
      <c r="D47" s="261"/>
      <c r="F47" s="415"/>
      <c r="G47" s="261"/>
    </row>
    <row r="48" spans="2:7" ht="12.75" customHeight="1">
      <c r="B48" s="261"/>
      <c r="C48" s="261" t="s">
        <v>799</v>
      </c>
      <c r="D48" s="261"/>
      <c r="F48" s="415">
        <v>985.5</v>
      </c>
      <c r="G48" s="261"/>
    </row>
    <row r="49" spans="2:7" ht="12.75" customHeight="1">
      <c r="B49" s="261"/>
      <c r="C49" s="261" t="s">
        <v>779</v>
      </c>
      <c r="D49" s="261"/>
      <c r="F49" s="415">
        <v>1022.5</v>
      </c>
      <c r="G49" s="261"/>
    </row>
    <row r="50" spans="2:7" ht="14.25">
      <c r="B50" s="261"/>
      <c r="C50" s="261"/>
      <c r="D50" s="261"/>
      <c r="E50" s="262"/>
      <c r="F50" s="261"/>
      <c r="G50" s="261"/>
    </row>
    <row r="51" spans="1:9" ht="15.75">
      <c r="A51" s="699" t="s">
        <v>8</v>
      </c>
      <c r="B51" s="699"/>
      <c r="C51" s="699"/>
      <c r="D51" s="699"/>
      <c r="E51" s="699"/>
      <c r="F51" s="699"/>
      <c r="G51" s="699"/>
      <c r="H51" s="699"/>
      <c r="I51" s="699"/>
    </row>
    <row r="52" spans="2:7" ht="14.25">
      <c r="B52" s="261"/>
      <c r="C52" s="261"/>
      <c r="D52" s="261"/>
      <c r="E52" s="262"/>
      <c r="F52" s="261"/>
      <c r="G52" s="261"/>
    </row>
    <row r="53" spans="1:9" ht="15.75">
      <c r="A53" s="659" t="s">
        <v>1718</v>
      </c>
      <c r="B53" s="659"/>
      <c r="C53" s="659"/>
      <c r="D53" s="659"/>
      <c r="E53" s="659"/>
      <c r="F53" s="659"/>
      <c r="G53" s="659"/>
      <c r="H53" s="659"/>
      <c r="I53" s="659"/>
    </row>
    <row r="54" spans="1:9" ht="15.75">
      <c r="A54" s="689" t="s">
        <v>716</v>
      </c>
      <c r="B54" s="689"/>
      <c r="C54" s="689"/>
      <c r="D54" s="689"/>
      <c r="E54" s="689"/>
      <c r="F54" s="689"/>
      <c r="G54" s="689"/>
      <c r="H54" s="689"/>
      <c r="I54" s="689"/>
    </row>
    <row r="55" spans="1:9" ht="15.75">
      <c r="A55" s="625" t="s">
        <v>353</v>
      </c>
      <c r="B55" s="625"/>
      <c r="C55" s="625"/>
      <c r="D55" s="625"/>
      <c r="E55" s="625"/>
      <c r="F55" s="625"/>
      <c r="G55" s="625"/>
      <c r="H55" s="625"/>
      <c r="I55" s="625"/>
    </row>
    <row r="57" spans="1:2" ht="15">
      <c r="A57" s="258" t="s">
        <v>704</v>
      </c>
      <c r="B57" s="258" t="s">
        <v>800</v>
      </c>
    </row>
    <row r="58" spans="1:2" ht="15">
      <c r="A58" s="258"/>
      <c r="B58" s="258"/>
    </row>
    <row r="59" spans="2:5" ht="14.25">
      <c r="B59" s="555" t="s">
        <v>683</v>
      </c>
      <c r="C59" s="555"/>
      <c r="D59" s="555"/>
      <c r="E59" s="555"/>
    </row>
    <row r="60" spans="2:7" ht="14.25">
      <c r="B60" s="556"/>
      <c r="C60" s="556"/>
      <c r="D60" s="556"/>
      <c r="E60" s="495"/>
      <c r="F60" s="415"/>
      <c r="G60" s="261"/>
    </row>
    <row r="61" spans="2:5" ht="14.25">
      <c r="B61" s="556" t="s">
        <v>684</v>
      </c>
      <c r="C61" s="556"/>
      <c r="D61" s="556"/>
      <c r="E61" s="556"/>
    </row>
    <row r="62" spans="2:9" ht="14.25">
      <c r="B62" s="261"/>
      <c r="C62" s="261"/>
      <c r="D62" s="261"/>
      <c r="F62" s="415"/>
      <c r="I62" s="554"/>
    </row>
    <row r="63" spans="2:6" ht="14.25">
      <c r="B63" s="261" t="s">
        <v>801</v>
      </c>
      <c r="C63" s="261"/>
      <c r="D63" s="261"/>
      <c r="E63" s="261"/>
      <c r="F63" s="261"/>
    </row>
    <row r="64" spans="2:6" ht="14.25">
      <c r="B64" s="261"/>
      <c r="C64" s="261" t="s">
        <v>799</v>
      </c>
      <c r="D64" s="261"/>
      <c r="E64" s="261"/>
      <c r="F64" s="415">
        <v>1012</v>
      </c>
    </row>
    <row r="65" spans="2:6" ht="14.25">
      <c r="B65" s="261"/>
      <c r="C65" s="261" t="s">
        <v>779</v>
      </c>
      <c r="D65" s="261"/>
      <c r="E65" s="261"/>
      <c r="F65" s="415">
        <v>1150</v>
      </c>
    </row>
    <row r="66" spans="2:6" ht="14.25">
      <c r="B66" s="261"/>
      <c r="C66" s="261"/>
      <c r="D66" s="261"/>
      <c r="E66" s="261"/>
      <c r="F66" s="415"/>
    </row>
    <row r="67" spans="2:6" ht="14.25">
      <c r="B67" s="261" t="s">
        <v>685</v>
      </c>
      <c r="C67" s="261"/>
      <c r="D67" s="261"/>
      <c r="E67" s="261"/>
      <c r="F67" s="415"/>
    </row>
    <row r="68" spans="2:6" ht="14.25">
      <c r="B68" s="261"/>
      <c r="C68" s="261"/>
      <c r="D68" s="261"/>
      <c r="E68" s="261"/>
      <c r="F68" s="261"/>
    </row>
    <row r="69" spans="2:6" ht="14.25">
      <c r="B69" s="261" t="s">
        <v>560</v>
      </c>
      <c r="C69" s="261"/>
      <c r="D69" s="261"/>
      <c r="E69" s="261"/>
      <c r="F69" s="261"/>
    </row>
    <row r="70" spans="2:6" ht="14.25">
      <c r="B70" s="261"/>
      <c r="C70" s="261" t="s">
        <v>799</v>
      </c>
      <c r="D70" s="261"/>
      <c r="E70" s="261"/>
      <c r="F70" s="415">
        <v>965</v>
      </c>
    </row>
    <row r="71" spans="2:6" ht="14.25">
      <c r="B71" s="261"/>
      <c r="C71" s="261" t="s">
        <v>779</v>
      </c>
      <c r="D71" s="261"/>
      <c r="E71" s="261"/>
      <c r="F71" s="415">
        <v>1043.6</v>
      </c>
    </row>
    <row r="72" spans="2:6" ht="14.25">
      <c r="B72" s="261"/>
      <c r="C72" s="261"/>
      <c r="D72" s="261"/>
      <c r="E72" s="261"/>
      <c r="F72" s="261"/>
    </row>
    <row r="73" spans="2:6" ht="14.25">
      <c r="B73" s="261" t="s">
        <v>561</v>
      </c>
      <c r="C73" s="261"/>
      <c r="D73" s="261"/>
      <c r="E73" s="261"/>
      <c r="F73" s="261"/>
    </row>
    <row r="74" spans="2:6" ht="14.25">
      <c r="B74" s="261"/>
      <c r="C74" s="261" t="s">
        <v>799</v>
      </c>
      <c r="D74" s="261"/>
      <c r="E74" s="261"/>
      <c r="F74" s="415">
        <v>793</v>
      </c>
    </row>
    <row r="75" spans="2:6" ht="14.25">
      <c r="B75" s="261"/>
      <c r="C75" s="261" t="s">
        <v>779</v>
      </c>
      <c r="D75" s="261"/>
      <c r="E75" s="261"/>
      <c r="F75" s="415">
        <v>820.3</v>
      </c>
    </row>
    <row r="76" spans="2:6" ht="14.25">
      <c r="B76" s="261"/>
      <c r="C76" s="261"/>
      <c r="D76" s="261"/>
      <c r="E76" s="261"/>
      <c r="F76" s="261"/>
    </row>
    <row r="77" spans="2:6" ht="14.25">
      <c r="B77" s="261" t="s">
        <v>562</v>
      </c>
      <c r="C77" s="261"/>
      <c r="D77" s="261"/>
      <c r="E77" s="261"/>
      <c r="F77" s="261"/>
    </row>
    <row r="78" spans="2:6" ht="14.25">
      <c r="B78" s="261"/>
      <c r="C78" s="261" t="s">
        <v>799</v>
      </c>
      <c r="D78" s="261"/>
      <c r="E78" s="261"/>
      <c r="F78" s="415">
        <v>640</v>
      </c>
    </row>
    <row r="79" spans="2:6" ht="14.25">
      <c r="B79" s="261"/>
      <c r="C79" s="261" t="s">
        <v>779</v>
      </c>
      <c r="D79" s="261"/>
      <c r="E79" s="261"/>
      <c r="F79" s="415">
        <v>663</v>
      </c>
    </row>
    <row r="80" spans="2:6" ht="14.25">
      <c r="B80" s="261"/>
      <c r="C80" s="261"/>
      <c r="D80" s="261"/>
      <c r="E80" s="261"/>
      <c r="F80" s="261"/>
    </row>
    <row r="81" spans="2:6" ht="14.25">
      <c r="B81" s="261" t="s">
        <v>563</v>
      </c>
      <c r="C81" s="261"/>
      <c r="D81" s="261"/>
      <c r="E81" s="261"/>
      <c r="F81" s="261"/>
    </row>
    <row r="82" spans="2:6" ht="14.25">
      <c r="B82" s="261"/>
      <c r="C82" s="261" t="s">
        <v>799</v>
      </c>
      <c r="D82" s="261"/>
      <c r="E82" s="261"/>
      <c r="F82" s="415">
        <v>908</v>
      </c>
    </row>
    <row r="83" spans="2:6" ht="14.25">
      <c r="B83" s="261"/>
      <c r="C83" s="261" t="s">
        <v>779</v>
      </c>
      <c r="D83" s="261"/>
      <c r="E83" s="261"/>
      <c r="F83" s="415">
        <v>1015</v>
      </c>
    </row>
    <row r="84" spans="2:6" ht="14.25">
      <c r="B84" s="261"/>
      <c r="C84" s="261"/>
      <c r="D84" s="261"/>
      <c r="E84" s="261"/>
      <c r="F84" s="261"/>
    </row>
    <row r="85" spans="2:6" ht="14.25">
      <c r="B85" s="261" t="s">
        <v>564</v>
      </c>
      <c r="C85" s="261"/>
      <c r="D85" s="261"/>
      <c r="E85" s="261"/>
      <c r="F85" s="261"/>
    </row>
    <row r="86" spans="2:6" ht="14.25">
      <c r="B86" s="261"/>
      <c r="C86" s="261" t="s">
        <v>799</v>
      </c>
      <c r="D86" s="261"/>
      <c r="E86" s="261"/>
      <c r="F86" s="415">
        <v>953</v>
      </c>
    </row>
    <row r="87" spans="2:6" ht="14.25">
      <c r="B87" s="261"/>
      <c r="C87" s="261" t="s">
        <v>779</v>
      </c>
      <c r="D87" s="261"/>
      <c r="E87" s="261"/>
      <c r="F87" s="415">
        <v>1055</v>
      </c>
    </row>
    <row r="88" spans="2:6" ht="14.25">
      <c r="B88" s="261"/>
      <c r="C88" s="261"/>
      <c r="D88" s="261"/>
      <c r="E88" s="261"/>
      <c r="F88" s="261"/>
    </row>
    <row r="89" spans="2:6" ht="14.25">
      <c r="B89" s="261" t="s">
        <v>565</v>
      </c>
      <c r="C89" s="261"/>
      <c r="D89" s="261"/>
      <c r="E89" s="261"/>
      <c r="F89" s="261"/>
    </row>
    <row r="90" spans="2:6" ht="14.25">
      <c r="B90" s="261"/>
      <c r="C90" s="261" t="s">
        <v>799</v>
      </c>
      <c r="D90" s="261"/>
      <c r="E90" s="261"/>
      <c r="F90" s="415">
        <v>600</v>
      </c>
    </row>
    <row r="91" spans="2:6" ht="14.25">
      <c r="B91" s="261"/>
      <c r="C91" s="261" t="s">
        <v>779</v>
      </c>
      <c r="D91" s="261"/>
      <c r="E91" s="261"/>
      <c r="F91" s="415">
        <v>652</v>
      </c>
    </row>
    <row r="92" spans="2:6" ht="14.25">
      <c r="B92" s="261"/>
      <c r="C92" s="261"/>
      <c r="D92" s="261"/>
      <c r="E92" s="261"/>
      <c r="F92" s="261"/>
    </row>
    <row r="93" spans="2:6" ht="14.25">
      <c r="B93" s="261" t="s">
        <v>566</v>
      </c>
      <c r="C93" s="261"/>
      <c r="D93" s="261"/>
      <c r="E93" s="261"/>
      <c r="F93" s="261"/>
    </row>
    <row r="94" spans="2:6" ht="14.25">
      <c r="B94" s="261"/>
      <c r="C94" s="261" t="s">
        <v>799</v>
      </c>
      <c r="D94" s="261"/>
      <c r="E94" s="261"/>
      <c r="F94" s="415">
        <v>908.26</v>
      </c>
    </row>
    <row r="95" spans="2:6" ht="14.25">
      <c r="B95" s="261"/>
      <c r="C95" s="261" t="s">
        <v>779</v>
      </c>
      <c r="D95" s="261"/>
      <c r="E95" s="261"/>
      <c r="F95" s="415">
        <v>1015</v>
      </c>
    </row>
    <row r="98" spans="1:9" ht="15.75">
      <c r="A98" s="699" t="s">
        <v>1256</v>
      </c>
      <c r="B98" s="699"/>
      <c r="C98" s="699"/>
      <c r="D98" s="699"/>
      <c r="E98" s="699"/>
      <c r="F98" s="699"/>
      <c r="G98" s="699"/>
      <c r="H98" s="699"/>
      <c r="I98" s="699"/>
    </row>
    <row r="100" spans="1:9" ht="15.75">
      <c r="A100" s="699"/>
      <c r="B100" s="699"/>
      <c r="C100" s="699"/>
      <c r="D100" s="699"/>
      <c r="E100" s="699"/>
      <c r="F100" s="699"/>
      <c r="G100" s="699"/>
      <c r="H100" s="699"/>
      <c r="I100" s="699"/>
    </row>
  </sheetData>
  <mergeCells count="9">
    <mergeCell ref="A51:I51"/>
    <mergeCell ref="A1:I1"/>
    <mergeCell ref="A2:I2"/>
    <mergeCell ref="A3:I3"/>
    <mergeCell ref="A53:I53"/>
    <mergeCell ref="A54:I54"/>
    <mergeCell ref="A55:I55"/>
    <mergeCell ref="A100:I100"/>
    <mergeCell ref="A98:I98"/>
  </mergeCells>
  <printOptions horizontalCentered="1"/>
  <pageMargins left="0.75" right="0.75" top="0.5" bottom="0.5" header="0.5" footer="0.5"/>
  <pageSetup horizontalDpi="600" verticalDpi="600" orientation="portrait" r:id="rId1"/>
  <rowBreaks count="1" manualBreakCount="1">
    <brk id="51" max="8" man="1"/>
  </rowBreaks>
</worksheet>
</file>

<file path=xl/worksheets/sheet45.xml><?xml version="1.0" encoding="utf-8"?>
<worksheet xmlns="http://schemas.openxmlformats.org/spreadsheetml/2006/main" xmlns:r="http://schemas.openxmlformats.org/officeDocument/2006/relationships">
  <dimension ref="A1:H262"/>
  <sheetViews>
    <sheetView view="pageBreakPreview" zoomScale="60" zoomScaleNormal="75" workbookViewId="0" topLeftCell="A48">
      <selection activeCell="D60" sqref="D60"/>
    </sheetView>
  </sheetViews>
  <sheetFormatPr defaultColWidth="8.88671875" defaultRowHeight="15"/>
  <cols>
    <col min="1" max="1" width="4.6640625" style="78" customWidth="1"/>
    <col min="2" max="2" width="13.77734375" style="78" customWidth="1"/>
    <col min="3" max="3" width="4.77734375" style="78" customWidth="1"/>
    <col min="4" max="4" width="10.77734375" style="78" customWidth="1"/>
    <col min="5" max="5" width="5.3359375" style="78" customWidth="1"/>
    <col min="6" max="6" width="10.6640625" style="78" bestFit="1" customWidth="1"/>
    <col min="7" max="7" width="9.77734375" style="78" customWidth="1"/>
    <col min="8" max="8" width="10.5546875" style="78" customWidth="1"/>
    <col min="9" max="16384" width="8.77734375" style="78" customWidth="1"/>
  </cols>
  <sheetData>
    <row r="1" spans="1:8" ht="15.75">
      <c r="A1" s="659" t="s">
        <v>445</v>
      </c>
      <c r="B1" s="659"/>
      <c r="C1" s="659"/>
      <c r="D1" s="659"/>
      <c r="E1" s="659"/>
      <c r="F1" s="659"/>
      <c r="G1" s="659"/>
      <c r="H1" s="659"/>
    </row>
    <row r="2" spans="1:8" ht="15.75">
      <c r="A2" s="659" t="s">
        <v>1310</v>
      </c>
      <c r="B2" s="659"/>
      <c r="C2" s="659"/>
      <c r="D2" s="659"/>
      <c r="E2" s="659"/>
      <c r="F2" s="659"/>
      <c r="G2" s="659"/>
      <c r="H2" s="659"/>
    </row>
    <row r="3" spans="1:8" ht="15.75">
      <c r="A3" s="603" t="s">
        <v>353</v>
      </c>
      <c r="B3" s="603"/>
      <c r="C3" s="603"/>
      <c r="D3" s="603"/>
      <c r="E3" s="603"/>
      <c r="F3" s="603"/>
      <c r="G3" s="603"/>
      <c r="H3" s="603"/>
    </row>
    <row r="4" spans="2:5" ht="15">
      <c r="B4" s="263"/>
      <c r="C4" s="263"/>
      <c r="D4" s="264"/>
      <c r="E4" s="264"/>
    </row>
    <row r="5" spans="2:5" ht="15">
      <c r="B5" s="263"/>
      <c r="C5" s="263"/>
      <c r="D5" s="264"/>
      <c r="E5" s="264"/>
    </row>
    <row r="6" spans="1:5" ht="15">
      <c r="A6" s="258" t="s">
        <v>708</v>
      </c>
      <c r="B6" s="263" t="s">
        <v>709</v>
      </c>
      <c r="C6" s="263"/>
      <c r="D6" s="264"/>
      <c r="E6" s="264"/>
    </row>
    <row r="7" spans="2:8" ht="15">
      <c r="B7" s="477"/>
      <c r="C7" s="477"/>
      <c r="D7" s="478"/>
      <c r="E7" s="478"/>
      <c r="F7" s="479"/>
      <c r="G7" s="479"/>
      <c r="H7" s="479"/>
    </row>
    <row r="8" spans="2:8" ht="15">
      <c r="B8" s="263"/>
      <c r="C8" s="263"/>
      <c r="D8" s="264"/>
      <c r="E8" s="264"/>
      <c r="F8" s="92"/>
      <c r="G8" s="274" t="s">
        <v>567</v>
      </c>
      <c r="H8" s="92"/>
    </row>
    <row r="9" spans="2:8" ht="15">
      <c r="B9" s="476" t="s">
        <v>1656</v>
      </c>
      <c r="C9" s="476"/>
      <c r="D9" s="476" t="s">
        <v>1657</v>
      </c>
      <c r="E9" s="476"/>
      <c r="F9" s="476" t="s">
        <v>292</v>
      </c>
      <c r="G9" s="476" t="s">
        <v>292</v>
      </c>
      <c r="H9" s="476" t="s">
        <v>293</v>
      </c>
    </row>
    <row r="10" spans="2:8" ht="15">
      <c r="B10" s="274"/>
      <c r="C10" s="274"/>
      <c r="D10" s="274"/>
      <c r="E10" s="274"/>
      <c r="F10" s="274"/>
      <c r="G10" s="274"/>
      <c r="H10" s="274"/>
    </row>
    <row r="11" spans="2:8" ht="14.25">
      <c r="B11" s="268" t="s">
        <v>1658</v>
      </c>
      <c r="C11" s="268"/>
      <c r="D11" s="268" t="s">
        <v>1659</v>
      </c>
      <c r="E11" s="268"/>
      <c r="F11" s="259">
        <v>256</v>
      </c>
      <c r="G11" s="261"/>
      <c r="H11" s="271">
        <f aca="true" t="shared" si="0" ref="H11:H43">SUM(F11:G11)/5280</f>
        <v>0.048484848484848485</v>
      </c>
    </row>
    <row r="12" spans="2:8" ht="14.25">
      <c r="B12" s="268" t="s">
        <v>1660</v>
      </c>
      <c r="C12" s="268"/>
      <c r="D12" s="268" t="s">
        <v>1661</v>
      </c>
      <c r="E12" s="268"/>
      <c r="F12" s="259">
        <v>368</v>
      </c>
      <c r="G12" s="261"/>
      <c r="H12" s="271">
        <f t="shared" si="0"/>
        <v>0.0696969696969697</v>
      </c>
    </row>
    <row r="13" spans="2:8" ht="14.25">
      <c r="B13" s="268" t="s">
        <v>1662</v>
      </c>
      <c r="C13" s="268"/>
      <c r="D13" s="268" t="s">
        <v>1661</v>
      </c>
      <c r="E13" s="268"/>
      <c r="F13" s="269">
        <v>61427</v>
      </c>
      <c r="G13" s="270"/>
      <c r="H13" s="271">
        <f t="shared" si="0"/>
        <v>11.633901515151516</v>
      </c>
    </row>
    <row r="14" spans="2:8" ht="14.25">
      <c r="B14" s="268" t="s">
        <v>1662</v>
      </c>
      <c r="C14" s="268"/>
      <c r="D14" s="268" t="s">
        <v>1663</v>
      </c>
      <c r="E14" s="268"/>
      <c r="F14" s="269">
        <v>46152</v>
      </c>
      <c r="G14" s="270"/>
      <c r="H14" s="271">
        <f t="shared" si="0"/>
        <v>8.74090909090909</v>
      </c>
    </row>
    <row r="15" spans="2:8" ht="14.25">
      <c r="B15" s="268" t="s">
        <v>1664</v>
      </c>
      <c r="C15" s="268"/>
      <c r="D15" s="268" t="s">
        <v>1661</v>
      </c>
      <c r="E15" s="268"/>
      <c r="F15" s="269">
        <v>46649</v>
      </c>
      <c r="G15" s="270"/>
      <c r="H15" s="271">
        <f t="shared" si="0"/>
        <v>8.83503787878788</v>
      </c>
    </row>
    <row r="16" spans="2:8" ht="14.25">
      <c r="B16" s="268" t="s">
        <v>1664</v>
      </c>
      <c r="C16" s="268"/>
      <c r="D16" s="268" t="s">
        <v>1663</v>
      </c>
      <c r="E16" s="268"/>
      <c r="F16" s="269">
        <v>1789</v>
      </c>
      <c r="G16" s="270"/>
      <c r="H16" s="271">
        <f t="shared" si="0"/>
        <v>0.33882575757575756</v>
      </c>
    </row>
    <row r="17" spans="2:8" ht="14.25">
      <c r="B17" s="268" t="s">
        <v>1665</v>
      </c>
      <c r="C17" s="268"/>
      <c r="D17" s="268" t="s">
        <v>1663</v>
      </c>
      <c r="E17" s="268"/>
      <c r="F17" s="269">
        <v>83387</v>
      </c>
      <c r="G17" s="270"/>
      <c r="H17" s="271">
        <f t="shared" si="0"/>
        <v>15.792992424242424</v>
      </c>
    </row>
    <row r="18" spans="2:8" ht="14.25">
      <c r="B18" s="268" t="s">
        <v>1665</v>
      </c>
      <c r="C18" s="268"/>
      <c r="D18" s="268" t="s">
        <v>1661</v>
      </c>
      <c r="E18" s="268"/>
      <c r="F18" s="269">
        <v>234652</v>
      </c>
      <c r="G18" s="270"/>
      <c r="H18" s="271">
        <f t="shared" si="0"/>
        <v>44.44166666666667</v>
      </c>
    </row>
    <row r="19" spans="2:8" ht="14.25">
      <c r="B19" s="268" t="s">
        <v>1690</v>
      </c>
      <c r="C19" s="268"/>
      <c r="D19" s="268" t="s">
        <v>1661</v>
      </c>
      <c r="E19" s="268"/>
      <c r="F19" s="269">
        <f>12116</f>
        <v>12116</v>
      </c>
      <c r="G19" s="270"/>
      <c r="H19" s="271">
        <f t="shared" si="0"/>
        <v>2.29469696969697</v>
      </c>
    </row>
    <row r="20" spans="2:8" ht="14.25">
      <c r="B20" s="268" t="s">
        <v>1690</v>
      </c>
      <c r="C20" s="268"/>
      <c r="D20" s="268" t="s">
        <v>1663</v>
      </c>
      <c r="E20" s="268"/>
      <c r="F20" s="269">
        <v>18136</v>
      </c>
      <c r="G20" s="270"/>
      <c r="H20" s="271">
        <f t="shared" si="0"/>
        <v>3.434848484848485</v>
      </c>
    </row>
    <row r="21" spans="2:8" ht="14.25">
      <c r="B21" s="268" t="s">
        <v>1691</v>
      </c>
      <c r="C21" s="268"/>
      <c r="D21" s="268" t="s">
        <v>1692</v>
      </c>
      <c r="E21" s="268"/>
      <c r="F21" s="269">
        <v>13901</v>
      </c>
      <c r="G21" s="270"/>
      <c r="H21" s="271">
        <f t="shared" si="0"/>
        <v>2.6327651515151516</v>
      </c>
    </row>
    <row r="22" spans="2:8" ht="14.25">
      <c r="B22" s="268" t="s">
        <v>1690</v>
      </c>
      <c r="C22" s="268"/>
      <c r="D22" s="268" t="s">
        <v>1693</v>
      </c>
      <c r="E22" s="268"/>
      <c r="F22" s="269">
        <v>9361</v>
      </c>
      <c r="G22" s="270"/>
      <c r="H22" s="271">
        <f t="shared" si="0"/>
        <v>1.7729166666666667</v>
      </c>
    </row>
    <row r="23" spans="2:8" ht="14.25">
      <c r="B23" s="268" t="s">
        <v>1691</v>
      </c>
      <c r="C23" s="268"/>
      <c r="D23" s="268" t="s">
        <v>1693</v>
      </c>
      <c r="E23" s="268"/>
      <c r="F23" s="269">
        <v>1481</v>
      </c>
      <c r="G23" s="270"/>
      <c r="H23" s="271">
        <f t="shared" si="0"/>
        <v>0.28049242424242427</v>
      </c>
    </row>
    <row r="24" spans="2:8" ht="14.25">
      <c r="B24" s="268" t="s">
        <v>1691</v>
      </c>
      <c r="C24" s="268"/>
      <c r="D24" s="268" t="s">
        <v>1661</v>
      </c>
      <c r="E24" s="268"/>
      <c r="F24" s="269">
        <v>0</v>
      </c>
      <c r="G24" s="270"/>
      <c r="H24" s="271">
        <f t="shared" si="0"/>
        <v>0</v>
      </c>
    </row>
    <row r="25" spans="2:8" ht="14.25">
      <c r="B25" s="268" t="s">
        <v>1691</v>
      </c>
      <c r="C25" s="268"/>
      <c r="D25" s="268" t="s">
        <v>1694</v>
      </c>
      <c r="E25" s="268"/>
      <c r="F25" s="269">
        <v>520</v>
      </c>
      <c r="G25" s="270"/>
      <c r="H25" s="271">
        <f t="shared" si="0"/>
        <v>0.09848484848484848</v>
      </c>
    </row>
    <row r="26" spans="2:8" ht="14.25">
      <c r="B26" s="268" t="s">
        <v>1695</v>
      </c>
      <c r="C26" s="268"/>
      <c r="D26" s="268" t="s">
        <v>1696</v>
      </c>
      <c r="E26" s="268"/>
      <c r="F26" s="269">
        <v>3450</v>
      </c>
      <c r="G26" s="270"/>
      <c r="H26" s="271">
        <f t="shared" si="0"/>
        <v>0.6534090909090909</v>
      </c>
    </row>
    <row r="27" spans="2:8" ht="14.25">
      <c r="B27" s="268" t="s">
        <v>1697</v>
      </c>
      <c r="C27" s="268"/>
      <c r="D27" s="268" t="s">
        <v>1661</v>
      </c>
      <c r="E27" s="268"/>
      <c r="F27" s="269">
        <v>179036</v>
      </c>
      <c r="G27" s="270"/>
      <c r="H27" s="271">
        <f t="shared" si="0"/>
        <v>33.90833333333333</v>
      </c>
    </row>
    <row r="28" spans="2:8" ht="14.25">
      <c r="B28" s="268" t="s">
        <v>1697</v>
      </c>
      <c r="C28" s="268"/>
      <c r="D28" s="268" t="s">
        <v>1663</v>
      </c>
      <c r="E28" s="268"/>
      <c r="F28" s="269">
        <v>54283</v>
      </c>
      <c r="G28" s="270"/>
      <c r="H28" s="271">
        <f t="shared" si="0"/>
        <v>10.280871212121212</v>
      </c>
    </row>
    <row r="29" spans="2:8" ht="14.25">
      <c r="B29" s="268" t="s">
        <v>1697</v>
      </c>
      <c r="C29" s="268"/>
      <c r="D29" s="268" t="s">
        <v>1693</v>
      </c>
      <c r="E29" s="268"/>
      <c r="F29" s="269">
        <v>19022</v>
      </c>
      <c r="G29" s="270"/>
      <c r="H29" s="271">
        <f t="shared" si="0"/>
        <v>3.602651515151515</v>
      </c>
    </row>
    <row r="30" spans="2:8" ht="14.25">
      <c r="B30" s="268" t="s">
        <v>1697</v>
      </c>
      <c r="C30" s="268"/>
      <c r="D30" s="268" t="s">
        <v>1692</v>
      </c>
      <c r="E30" s="268"/>
      <c r="F30" s="269">
        <v>500</v>
      </c>
      <c r="G30" s="270"/>
      <c r="H30" s="271">
        <f t="shared" si="0"/>
        <v>0.0946969696969697</v>
      </c>
    </row>
    <row r="31" spans="2:8" ht="14.25">
      <c r="B31" s="268" t="s">
        <v>1698</v>
      </c>
      <c r="C31" s="268"/>
      <c r="D31" s="268" t="s">
        <v>1693</v>
      </c>
      <c r="E31" s="268"/>
      <c r="F31" s="269">
        <v>14381</v>
      </c>
      <c r="G31" s="270"/>
      <c r="H31" s="271">
        <f t="shared" si="0"/>
        <v>2.7236742424242424</v>
      </c>
    </row>
    <row r="32" spans="2:8" ht="14.25">
      <c r="B32" s="268" t="s">
        <v>1698</v>
      </c>
      <c r="C32" s="268"/>
      <c r="D32" s="268" t="s">
        <v>1661</v>
      </c>
      <c r="E32" s="268"/>
      <c r="F32" s="269">
        <v>527</v>
      </c>
      <c r="G32" s="270"/>
      <c r="H32" s="271">
        <f t="shared" si="0"/>
        <v>0.09981060606060606</v>
      </c>
    </row>
    <row r="33" spans="2:8" ht="14.25">
      <c r="B33" s="268" t="s">
        <v>1699</v>
      </c>
      <c r="C33" s="268"/>
      <c r="D33" s="268" t="s">
        <v>1693</v>
      </c>
      <c r="E33" s="268"/>
      <c r="F33" s="269">
        <v>287392</v>
      </c>
      <c r="G33" s="270"/>
      <c r="H33" s="271">
        <f t="shared" si="0"/>
        <v>54.43030303030303</v>
      </c>
    </row>
    <row r="34" spans="2:8" ht="14.25">
      <c r="B34" s="268" t="s">
        <v>1699</v>
      </c>
      <c r="C34" s="268"/>
      <c r="D34" s="268" t="s">
        <v>1692</v>
      </c>
      <c r="E34" s="268"/>
      <c r="F34" s="269">
        <v>273879</v>
      </c>
      <c r="G34" s="270"/>
      <c r="H34" s="271">
        <f t="shared" si="0"/>
        <v>51.871022727272724</v>
      </c>
    </row>
    <row r="35" spans="2:8" ht="14.25">
      <c r="B35" s="268" t="s">
        <v>1699</v>
      </c>
      <c r="C35" s="268"/>
      <c r="D35" s="268" t="s">
        <v>1661</v>
      </c>
      <c r="E35" s="268"/>
      <c r="F35" s="269">
        <v>493367</v>
      </c>
      <c r="G35" s="270"/>
      <c r="H35" s="271">
        <f t="shared" si="0"/>
        <v>93.4407196969697</v>
      </c>
    </row>
    <row r="36" spans="2:8" ht="14.25">
      <c r="B36" s="268" t="s">
        <v>1699</v>
      </c>
      <c r="C36" s="268"/>
      <c r="D36" s="268" t="s">
        <v>1700</v>
      </c>
      <c r="E36" s="268"/>
      <c r="F36" s="269">
        <v>20268</v>
      </c>
      <c r="G36" s="270"/>
      <c r="H36" s="271">
        <f t="shared" si="0"/>
        <v>3.838636363636364</v>
      </c>
    </row>
    <row r="37" spans="2:8" ht="14.25">
      <c r="B37" s="268" t="s">
        <v>1701</v>
      </c>
      <c r="C37" s="268"/>
      <c r="D37" s="268" t="s">
        <v>1693</v>
      </c>
      <c r="E37" s="268"/>
      <c r="F37" s="269">
        <v>24796</v>
      </c>
      <c r="G37" s="270"/>
      <c r="H37" s="271">
        <f t="shared" si="0"/>
        <v>4.696212121212121</v>
      </c>
    </row>
    <row r="38" spans="2:8" ht="14.25">
      <c r="B38" s="268" t="s">
        <v>1701</v>
      </c>
      <c r="C38" s="268"/>
      <c r="D38" s="268" t="s">
        <v>1692</v>
      </c>
      <c r="E38" s="268"/>
      <c r="F38" s="269">
        <v>3086</v>
      </c>
      <c r="G38" s="270"/>
      <c r="H38" s="271">
        <f t="shared" si="0"/>
        <v>0.584469696969697</v>
      </c>
    </row>
    <row r="39" spans="2:8" ht="14.25">
      <c r="B39" s="268" t="s">
        <v>1701</v>
      </c>
      <c r="C39" s="268"/>
      <c r="D39" s="268" t="s">
        <v>1661</v>
      </c>
      <c r="E39" s="268"/>
      <c r="F39" s="269">
        <v>93</v>
      </c>
      <c r="G39" s="270"/>
      <c r="H39" s="271">
        <f t="shared" si="0"/>
        <v>0.017613636363636363</v>
      </c>
    </row>
    <row r="40" spans="2:8" ht="14.25">
      <c r="B40" s="268" t="s">
        <v>1702</v>
      </c>
      <c r="C40" s="268"/>
      <c r="D40" s="268" t="s">
        <v>1693</v>
      </c>
      <c r="E40" s="268"/>
      <c r="F40" s="269">
        <v>804793</v>
      </c>
      <c r="G40" s="270"/>
      <c r="H40" s="271">
        <f t="shared" si="0"/>
        <v>152.42291666666668</v>
      </c>
    </row>
    <row r="41" spans="2:8" ht="14.25">
      <c r="B41" s="268" t="s">
        <v>1702</v>
      </c>
      <c r="C41" s="268"/>
      <c r="D41" s="268" t="s">
        <v>1692</v>
      </c>
      <c r="E41" s="268"/>
      <c r="F41" s="269">
        <v>480739</v>
      </c>
      <c r="G41" s="270"/>
      <c r="H41" s="271">
        <f t="shared" si="0"/>
        <v>91.04905303030303</v>
      </c>
    </row>
    <row r="42" spans="2:8" ht="14.25">
      <c r="B42" s="268" t="s">
        <v>1702</v>
      </c>
      <c r="C42" s="268"/>
      <c r="D42" s="268" t="s">
        <v>1700</v>
      </c>
      <c r="E42" s="268"/>
      <c r="F42" s="269">
        <v>361693</v>
      </c>
      <c r="G42" s="480">
        <v>67584</v>
      </c>
      <c r="H42" s="271">
        <f t="shared" si="0"/>
        <v>81.30246212121212</v>
      </c>
    </row>
    <row r="43" spans="2:8" ht="14.25">
      <c r="B43" s="268" t="s">
        <v>1702</v>
      </c>
      <c r="C43" s="268"/>
      <c r="D43" s="268" t="s">
        <v>1661</v>
      </c>
      <c r="E43" s="268"/>
      <c r="F43" s="269">
        <v>1740625</v>
      </c>
      <c r="G43" s="270"/>
      <c r="H43" s="271">
        <f t="shared" si="0"/>
        <v>329.66382575757575</v>
      </c>
    </row>
    <row r="44" spans="2:8" ht="14.25">
      <c r="B44" s="268"/>
      <c r="C44" s="268"/>
      <c r="D44" s="268"/>
      <c r="E44" s="268"/>
      <c r="F44" s="269"/>
      <c r="G44" s="270"/>
      <c r="H44" s="271"/>
    </row>
    <row r="45" spans="2:8" ht="14.25">
      <c r="B45" s="268"/>
      <c r="C45" s="268"/>
      <c r="D45" s="268"/>
      <c r="E45" s="268"/>
      <c r="F45" s="269"/>
      <c r="G45" s="270"/>
      <c r="H45" s="271"/>
    </row>
    <row r="46" spans="2:8" ht="14.25">
      <c r="B46" s="268"/>
      <c r="C46" s="268"/>
      <c r="D46" s="268"/>
      <c r="E46" s="268"/>
      <c r="F46" s="269"/>
      <c r="G46" s="270"/>
      <c r="H46" s="271"/>
    </row>
    <row r="47" spans="2:8" ht="14.25">
      <c r="B47" s="268"/>
      <c r="C47" s="268"/>
      <c r="D47" s="268"/>
      <c r="E47" s="268"/>
      <c r="F47" s="269"/>
      <c r="G47" s="270"/>
      <c r="H47" s="271"/>
    </row>
    <row r="48" spans="1:8" ht="15.75">
      <c r="A48" s="699" t="s">
        <v>1255</v>
      </c>
      <c r="B48" s="699"/>
      <c r="C48" s="699"/>
      <c r="D48" s="699"/>
      <c r="E48" s="699"/>
      <c r="F48" s="699"/>
      <c r="G48" s="699"/>
      <c r="H48" s="699"/>
    </row>
    <row r="49" spans="1:8" ht="15.75">
      <c r="A49" s="253"/>
      <c r="B49" s="481"/>
      <c r="C49" s="481"/>
      <c r="D49" s="481"/>
      <c r="E49" s="481"/>
      <c r="F49" s="481"/>
      <c r="G49" s="481"/>
      <c r="H49" s="481"/>
    </row>
    <row r="50" spans="1:8" ht="15.75">
      <c r="A50" s="253"/>
      <c r="B50" s="263"/>
      <c r="C50" s="263"/>
      <c r="D50" s="264"/>
      <c r="E50" s="264"/>
      <c r="F50" s="92"/>
      <c r="G50" s="274" t="s">
        <v>567</v>
      </c>
      <c r="H50" s="92"/>
    </row>
    <row r="51" spans="2:8" ht="15">
      <c r="B51" s="476" t="s">
        <v>1656</v>
      </c>
      <c r="C51" s="476"/>
      <c r="D51" s="476" t="s">
        <v>1657</v>
      </c>
      <c r="E51" s="476"/>
      <c r="F51" s="476" t="s">
        <v>292</v>
      </c>
      <c r="G51" s="476" t="s">
        <v>292</v>
      </c>
      <c r="H51" s="476" t="s">
        <v>293</v>
      </c>
    </row>
    <row r="52" spans="1:8" ht="15.75">
      <c r="A52" s="253"/>
      <c r="B52" s="253"/>
      <c r="C52" s="253"/>
      <c r="D52" s="253"/>
      <c r="E52" s="253"/>
      <c r="F52" s="253"/>
      <c r="G52" s="253"/>
      <c r="H52" s="253"/>
    </row>
    <row r="53" spans="2:8" ht="14.25">
      <c r="B53" s="268" t="s">
        <v>1703</v>
      </c>
      <c r="C53" s="268"/>
      <c r="D53" s="268" t="s">
        <v>1693</v>
      </c>
      <c r="E53" s="268"/>
      <c r="F53" s="269">
        <v>959818</v>
      </c>
      <c r="G53" s="480"/>
      <c r="H53" s="271">
        <f aca="true" t="shared" si="1" ref="H53:H75">SUM(F53:G53)/5280</f>
        <v>181.78371212121212</v>
      </c>
    </row>
    <row r="54" spans="2:8" ht="14.25">
      <c r="B54" s="268" t="s">
        <v>1703</v>
      </c>
      <c r="C54" s="268"/>
      <c r="D54" s="268" t="s">
        <v>1692</v>
      </c>
      <c r="E54" s="268"/>
      <c r="F54" s="269">
        <v>539488</v>
      </c>
      <c r="G54" s="480">
        <v>133056</v>
      </c>
      <c r="H54" s="271">
        <f t="shared" si="1"/>
        <v>127.37575757575758</v>
      </c>
    </row>
    <row r="55" spans="2:8" ht="14.25">
      <c r="B55" s="268" t="s">
        <v>1703</v>
      </c>
      <c r="C55" s="268"/>
      <c r="D55" s="268" t="s">
        <v>1700</v>
      </c>
      <c r="E55" s="268"/>
      <c r="F55" s="269">
        <v>165725</v>
      </c>
      <c r="G55" s="480">
        <v>124560</v>
      </c>
      <c r="H55" s="271">
        <f t="shared" si="1"/>
        <v>54.978219696969695</v>
      </c>
    </row>
    <row r="56" spans="2:8" ht="14.25">
      <c r="B56" s="268" t="s">
        <v>1703</v>
      </c>
      <c r="C56" s="268"/>
      <c r="D56" s="268" t="s">
        <v>1661</v>
      </c>
      <c r="E56" s="268"/>
      <c r="F56" s="269">
        <v>353007</v>
      </c>
      <c r="G56" s="480"/>
      <c r="H56" s="271">
        <f t="shared" si="1"/>
        <v>66.85738636363637</v>
      </c>
    </row>
    <row r="57" spans="2:8" ht="14.25">
      <c r="B57" s="268" t="s">
        <v>1704</v>
      </c>
      <c r="C57" s="268"/>
      <c r="D57" s="268" t="s">
        <v>1692</v>
      </c>
      <c r="E57" s="268"/>
      <c r="F57" s="269">
        <v>235343</v>
      </c>
      <c r="G57" s="480"/>
      <c r="H57" s="271">
        <f t="shared" si="1"/>
        <v>44.57253787878788</v>
      </c>
    </row>
    <row r="58" spans="2:8" ht="14.25">
      <c r="B58" s="268" t="s">
        <v>1704</v>
      </c>
      <c r="C58" s="268"/>
      <c r="D58" s="268" t="s">
        <v>1693</v>
      </c>
      <c r="E58" s="268"/>
      <c r="F58" s="269">
        <v>92034</v>
      </c>
      <c r="G58" s="480"/>
      <c r="H58" s="271">
        <f t="shared" si="1"/>
        <v>17.430681818181817</v>
      </c>
    </row>
    <row r="59" spans="2:8" ht="14.25">
      <c r="B59" s="268" t="s">
        <v>1704</v>
      </c>
      <c r="C59" s="268"/>
      <c r="D59" s="268" t="s">
        <v>1700</v>
      </c>
      <c r="E59" s="268"/>
      <c r="F59" s="269">
        <v>39605</v>
      </c>
      <c r="G59" s="480">
        <v>262568</v>
      </c>
      <c r="H59" s="271">
        <f t="shared" si="1"/>
        <v>57.229734848484846</v>
      </c>
    </row>
    <row r="60" spans="2:8" ht="14.25">
      <c r="B60" s="268" t="s">
        <v>1704</v>
      </c>
      <c r="C60" s="268"/>
      <c r="D60" s="268" t="s">
        <v>1705</v>
      </c>
      <c r="E60" s="268"/>
      <c r="F60" s="269">
        <v>1213</v>
      </c>
      <c r="G60" s="480"/>
      <c r="H60" s="271">
        <f t="shared" si="1"/>
        <v>0.2297348484848485</v>
      </c>
    </row>
    <row r="61" spans="2:8" ht="14.25">
      <c r="B61" s="268" t="s">
        <v>1704</v>
      </c>
      <c r="C61" s="268"/>
      <c r="D61" s="268" t="s">
        <v>1661</v>
      </c>
      <c r="E61" s="268"/>
      <c r="F61" s="269">
        <v>34123</v>
      </c>
      <c r="G61" s="480"/>
      <c r="H61" s="271">
        <f t="shared" si="1"/>
        <v>6.462689393939394</v>
      </c>
    </row>
    <row r="62" spans="2:8" ht="14.25">
      <c r="B62" s="268" t="s">
        <v>1704</v>
      </c>
      <c r="C62" s="268"/>
      <c r="D62" s="268" t="s">
        <v>1694</v>
      </c>
      <c r="E62" s="268"/>
      <c r="F62" s="269">
        <v>60</v>
      </c>
      <c r="G62" s="480"/>
      <c r="H62" s="271">
        <f t="shared" si="1"/>
        <v>0.011363636363636364</v>
      </c>
    </row>
    <row r="63" spans="2:8" ht="14.25">
      <c r="B63" s="268" t="s">
        <v>1706</v>
      </c>
      <c r="C63" s="268"/>
      <c r="D63" s="268" t="s">
        <v>1692</v>
      </c>
      <c r="E63" s="268"/>
      <c r="F63" s="269">
        <v>39900</v>
      </c>
      <c r="G63" s="480"/>
      <c r="H63" s="271">
        <f t="shared" si="1"/>
        <v>7.556818181818182</v>
      </c>
    </row>
    <row r="64" spans="2:8" ht="14.25">
      <c r="B64" s="268" t="s">
        <v>1706</v>
      </c>
      <c r="C64" s="268"/>
      <c r="D64" s="268" t="s">
        <v>1700</v>
      </c>
      <c r="E64" s="268"/>
      <c r="F64" s="269">
        <v>132316</v>
      </c>
      <c r="G64" s="480">
        <v>151008</v>
      </c>
      <c r="H64" s="271">
        <f t="shared" si="1"/>
        <v>53.65984848484848</v>
      </c>
    </row>
    <row r="65" spans="2:8" ht="14.25">
      <c r="B65" s="268" t="s">
        <v>1706</v>
      </c>
      <c r="C65" s="268"/>
      <c r="D65" s="268" t="s">
        <v>1707</v>
      </c>
      <c r="E65" s="268"/>
      <c r="F65" s="269">
        <v>767</v>
      </c>
      <c r="G65" s="480"/>
      <c r="H65" s="271">
        <f t="shared" si="1"/>
        <v>0.1452651515151515</v>
      </c>
    </row>
    <row r="66" spans="2:8" ht="14.25">
      <c r="B66" s="268" t="s">
        <v>1706</v>
      </c>
      <c r="C66" s="268"/>
      <c r="D66" s="268" t="s">
        <v>1693</v>
      </c>
      <c r="E66" s="268"/>
      <c r="F66" s="269">
        <v>0</v>
      </c>
      <c r="G66" s="480"/>
      <c r="H66" s="271">
        <f t="shared" si="1"/>
        <v>0</v>
      </c>
    </row>
    <row r="67" spans="2:8" ht="14.25">
      <c r="B67" s="268" t="s">
        <v>1706</v>
      </c>
      <c r="C67" s="268"/>
      <c r="D67" s="268" t="s">
        <v>1694</v>
      </c>
      <c r="E67" s="268"/>
      <c r="F67" s="269">
        <v>45</v>
      </c>
      <c r="G67" s="480"/>
      <c r="H67" s="271">
        <f t="shared" si="1"/>
        <v>0.008522727272727272</v>
      </c>
    </row>
    <row r="68" spans="2:8" ht="14.25">
      <c r="B68" s="268" t="s">
        <v>1708</v>
      </c>
      <c r="C68" s="268"/>
      <c r="D68" s="268" t="s">
        <v>1700</v>
      </c>
      <c r="E68" s="268"/>
      <c r="F68" s="269">
        <v>43160</v>
      </c>
      <c r="G68" s="480"/>
      <c r="H68" s="271">
        <f t="shared" si="1"/>
        <v>8.174242424242424</v>
      </c>
    </row>
    <row r="69" spans="2:8" ht="14.25">
      <c r="B69" s="268" t="s">
        <v>1709</v>
      </c>
      <c r="C69" s="268"/>
      <c r="D69" s="268" t="s">
        <v>1693</v>
      </c>
      <c r="E69" s="268"/>
      <c r="F69" s="269">
        <v>77194</v>
      </c>
      <c r="G69" s="480"/>
      <c r="H69" s="271">
        <f t="shared" si="1"/>
        <v>14.620075757575757</v>
      </c>
    </row>
    <row r="70" spans="2:8" ht="14.25">
      <c r="B70" s="268" t="s">
        <v>1710</v>
      </c>
      <c r="C70" s="268"/>
      <c r="D70" s="268" t="s">
        <v>1693</v>
      </c>
      <c r="E70" s="268"/>
      <c r="F70" s="269">
        <v>74780</v>
      </c>
      <c r="G70" s="480"/>
      <c r="H70" s="271">
        <f t="shared" si="1"/>
        <v>14.162878787878787</v>
      </c>
    </row>
    <row r="71" spans="2:8" ht="14.25">
      <c r="B71" s="268" t="s">
        <v>1710</v>
      </c>
      <c r="C71" s="268"/>
      <c r="D71" s="268" t="s">
        <v>1700</v>
      </c>
      <c r="E71" s="268"/>
      <c r="F71" s="269">
        <v>71497</v>
      </c>
      <c r="G71" s="480">
        <v>28512</v>
      </c>
      <c r="H71" s="271">
        <f t="shared" si="1"/>
        <v>18.941098484848485</v>
      </c>
    </row>
    <row r="72" spans="2:8" ht="14.25">
      <c r="B72" s="268" t="s">
        <v>1710</v>
      </c>
      <c r="C72" s="268"/>
      <c r="D72" s="268" t="s">
        <v>1705</v>
      </c>
      <c r="E72" s="268"/>
      <c r="F72" s="269">
        <v>14828</v>
      </c>
      <c r="G72" s="480"/>
      <c r="H72" s="271">
        <f t="shared" si="1"/>
        <v>2.808333333333333</v>
      </c>
    </row>
    <row r="73" spans="2:8" ht="14.25">
      <c r="B73" s="268" t="s">
        <v>1710</v>
      </c>
      <c r="C73" s="268"/>
      <c r="D73" s="268" t="s">
        <v>1711</v>
      </c>
      <c r="E73" s="268"/>
      <c r="F73" s="269">
        <v>0</v>
      </c>
      <c r="G73" s="480"/>
      <c r="H73" s="271">
        <f t="shared" si="1"/>
        <v>0</v>
      </c>
    </row>
    <row r="74" spans="2:8" ht="14.25">
      <c r="B74" s="268" t="s">
        <v>1712</v>
      </c>
      <c r="C74" s="268"/>
      <c r="D74" s="268" t="s">
        <v>1693</v>
      </c>
      <c r="E74" s="268"/>
      <c r="F74" s="269">
        <v>2086</v>
      </c>
      <c r="G74" s="480"/>
      <c r="H74" s="271">
        <f t="shared" si="1"/>
        <v>0.3950757575757576</v>
      </c>
    </row>
    <row r="75" spans="2:8" ht="14.25">
      <c r="B75" s="268" t="s">
        <v>1713</v>
      </c>
      <c r="C75" s="268"/>
      <c r="D75" s="268" t="s">
        <v>1700</v>
      </c>
      <c r="E75" s="268"/>
      <c r="F75" s="272">
        <v>11</v>
      </c>
      <c r="G75" s="482">
        <v>5280</v>
      </c>
      <c r="H75" s="273">
        <f t="shared" si="1"/>
        <v>1.0020833333333334</v>
      </c>
    </row>
    <row r="76" spans="2:8" ht="14.25">
      <c r="B76" s="264"/>
      <c r="C76" s="264"/>
      <c r="D76" s="264"/>
      <c r="E76" s="264"/>
      <c r="F76" s="265"/>
      <c r="G76" s="92"/>
      <c r="H76" s="271"/>
    </row>
    <row r="77" spans="2:8" ht="15.75" thickBot="1">
      <c r="B77" s="263" t="s">
        <v>233</v>
      </c>
      <c r="C77" s="264"/>
      <c r="D77" s="264"/>
      <c r="E77" s="264"/>
      <c r="F77" s="266">
        <f>SUM(F11:F76)</f>
        <v>8169125</v>
      </c>
      <c r="G77" s="266">
        <f>SUM(G11:G76)</f>
        <v>772568</v>
      </c>
      <c r="H77" s="557">
        <f>SUM(F77:G77)/5280</f>
        <v>1693.5024621212121</v>
      </c>
    </row>
    <row r="78" spans="2:8" ht="15" thickTop="1">
      <c r="B78" s="267"/>
      <c r="C78" s="267"/>
      <c r="D78" s="267"/>
      <c r="E78" s="267"/>
      <c r="F78" s="265"/>
      <c r="G78" s="92"/>
      <c r="H78" s="92"/>
    </row>
    <row r="79" spans="2:6" ht="14.25">
      <c r="B79" s="166"/>
      <c r="C79" s="166"/>
      <c r="D79" s="166"/>
      <c r="E79" s="166"/>
      <c r="F79" s="260"/>
    </row>
    <row r="80" spans="2:6" ht="14.25">
      <c r="B80" s="264"/>
      <c r="C80" s="264"/>
      <c r="D80" s="264"/>
      <c r="E80" s="264"/>
      <c r="F80" s="260"/>
    </row>
    <row r="81" spans="2:6" ht="14.25">
      <c r="B81" s="264"/>
      <c r="C81" s="264"/>
      <c r="D81" s="264"/>
      <c r="E81" s="264"/>
      <c r="F81" s="260"/>
    </row>
    <row r="82" spans="2:6" ht="14.25">
      <c r="B82" s="264"/>
      <c r="C82" s="264"/>
      <c r="D82" s="264"/>
      <c r="E82" s="264"/>
      <c r="F82" s="260"/>
    </row>
    <row r="83" spans="2:6" ht="14.25">
      <c r="B83" s="264"/>
      <c r="C83" s="264"/>
      <c r="D83" s="264"/>
      <c r="E83" s="264"/>
      <c r="F83" s="260"/>
    </row>
    <row r="84" spans="2:6" ht="14.25">
      <c r="B84" s="264"/>
      <c r="C84" s="264"/>
      <c r="D84" s="264"/>
      <c r="E84" s="264"/>
      <c r="F84" s="260"/>
    </row>
    <row r="85" spans="2:6" ht="14.25">
      <c r="B85" s="264"/>
      <c r="C85" s="264"/>
      <c r="D85" s="264"/>
      <c r="E85" s="264"/>
      <c r="F85" s="260"/>
    </row>
    <row r="86" spans="2:6" ht="14.25">
      <c r="B86" s="264"/>
      <c r="C86" s="264"/>
      <c r="D86" s="264"/>
      <c r="E86" s="264"/>
      <c r="F86" s="260"/>
    </row>
    <row r="87" spans="2:6" ht="14.25">
      <c r="B87" s="264"/>
      <c r="C87" s="264"/>
      <c r="D87" s="264"/>
      <c r="E87" s="264"/>
      <c r="F87" s="260"/>
    </row>
    <row r="88" spans="2:6" ht="14.25">
      <c r="B88" s="264"/>
      <c r="C88" s="264"/>
      <c r="D88" s="264"/>
      <c r="E88" s="264"/>
      <c r="F88" s="260"/>
    </row>
    <row r="89" spans="2:6" ht="14.25">
      <c r="B89" s="264"/>
      <c r="C89" s="264"/>
      <c r="D89" s="264"/>
      <c r="E89" s="264"/>
      <c r="F89" s="260"/>
    </row>
    <row r="91" spans="2:6" ht="14.25">
      <c r="B91" s="264"/>
      <c r="C91" s="264"/>
      <c r="D91" s="264"/>
      <c r="E91" s="264"/>
      <c r="F91" s="260"/>
    </row>
    <row r="92" spans="2:6" ht="14.25">
      <c r="B92" s="264"/>
      <c r="C92" s="264"/>
      <c r="D92" s="264"/>
      <c r="E92" s="264"/>
      <c r="F92" s="260"/>
    </row>
    <row r="93" spans="1:8" ht="15.75">
      <c r="A93" s="699" t="s">
        <v>9</v>
      </c>
      <c r="B93" s="699"/>
      <c r="C93" s="699"/>
      <c r="D93" s="699"/>
      <c r="E93" s="699"/>
      <c r="F93" s="699"/>
      <c r="G93" s="699"/>
      <c r="H93" s="699"/>
    </row>
    <row r="94" spans="2:6" ht="14.25">
      <c r="B94" s="264"/>
      <c r="C94" s="264"/>
      <c r="D94" s="264"/>
      <c r="E94" s="264"/>
      <c r="F94" s="260"/>
    </row>
    <row r="95" spans="2:6" ht="14.25">
      <c r="B95" s="264"/>
      <c r="C95" s="264"/>
      <c r="D95" s="264"/>
      <c r="E95" s="264"/>
      <c r="F95" s="260"/>
    </row>
    <row r="96" spans="2:6" ht="14.25">
      <c r="B96" s="264"/>
      <c r="C96" s="264"/>
      <c r="D96" s="264"/>
      <c r="E96" s="264"/>
      <c r="F96" s="260"/>
    </row>
    <row r="97" spans="2:6" ht="14.25">
      <c r="B97" s="264"/>
      <c r="C97" s="264"/>
      <c r="D97" s="264"/>
      <c r="E97" s="264"/>
      <c r="F97" s="260"/>
    </row>
    <row r="98" spans="2:6" ht="14.25">
      <c r="B98" s="264"/>
      <c r="C98" s="264"/>
      <c r="D98" s="264"/>
      <c r="E98" s="264"/>
      <c r="F98" s="260"/>
    </row>
    <row r="99" spans="2:6" ht="14.25">
      <c r="B99" s="264"/>
      <c r="C99" s="264"/>
      <c r="D99" s="264"/>
      <c r="E99" s="264"/>
      <c r="F99" s="260"/>
    </row>
    <row r="100" spans="2:6" ht="14.25">
      <c r="B100" s="264"/>
      <c r="C100" s="264"/>
      <c r="D100" s="264"/>
      <c r="E100" s="264"/>
      <c r="F100" s="260"/>
    </row>
    <row r="101" spans="2:6" ht="14.25">
      <c r="B101" s="264"/>
      <c r="C101" s="264"/>
      <c r="D101" s="264"/>
      <c r="E101" s="264"/>
      <c r="F101" s="260"/>
    </row>
    <row r="102" spans="2:6" ht="14.25">
      <c r="B102" s="264"/>
      <c r="C102" s="264"/>
      <c r="D102" s="264"/>
      <c r="E102" s="264"/>
      <c r="F102" s="260"/>
    </row>
    <row r="103" spans="2:6" ht="14.25">
      <c r="B103" s="264"/>
      <c r="C103" s="264"/>
      <c r="D103" s="264"/>
      <c r="E103" s="264"/>
      <c r="F103" s="260"/>
    </row>
    <row r="104" spans="2:6" ht="14.25">
      <c r="B104" s="264"/>
      <c r="C104" s="264"/>
      <c r="D104" s="264"/>
      <c r="E104" s="264"/>
      <c r="F104" s="260"/>
    </row>
    <row r="105" spans="2:6" ht="14.25">
      <c r="B105" s="264"/>
      <c r="C105" s="264"/>
      <c r="D105" s="264"/>
      <c r="E105" s="264"/>
      <c r="F105" s="260"/>
    </row>
    <row r="106" spans="2:6" ht="14.25">
      <c r="B106" s="264"/>
      <c r="C106" s="264"/>
      <c r="D106" s="264"/>
      <c r="E106" s="264"/>
      <c r="F106" s="260"/>
    </row>
    <row r="107" spans="2:6" ht="14.25">
      <c r="B107" s="264"/>
      <c r="C107" s="264"/>
      <c r="D107" s="264"/>
      <c r="E107" s="264"/>
      <c r="F107" s="260"/>
    </row>
    <row r="108" spans="2:6" ht="14.25">
      <c r="B108" s="264"/>
      <c r="C108" s="264"/>
      <c r="D108" s="264"/>
      <c r="E108" s="264"/>
      <c r="F108" s="260"/>
    </row>
    <row r="109" spans="2:6" ht="14.25">
      <c r="B109" s="264"/>
      <c r="C109" s="264"/>
      <c r="D109" s="264"/>
      <c r="E109" s="264"/>
      <c r="F109" s="260"/>
    </row>
    <row r="110" spans="2:6" ht="14.25">
      <c r="B110" s="264"/>
      <c r="C110" s="264"/>
      <c r="D110" s="264"/>
      <c r="E110" s="264"/>
      <c r="F110" s="260"/>
    </row>
    <row r="111" spans="2:6" ht="14.25">
      <c r="B111" s="264"/>
      <c r="C111" s="264"/>
      <c r="D111" s="264"/>
      <c r="E111" s="264"/>
      <c r="F111" s="260"/>
    </row>
    <row r="112" spans="2:6" ht="14.25">
      <c r="B112" s="264"/>
      <c r="C112" s="264"/>
      <c r="D112" s="264"/>
      <c r="E112" s="264"/>
      <c r="F112" s="260"/>
    </row>
    <row r="113" spans="2:6" ht="14.25">
      <c r="B113" s="264"/>
      <c r="C113" s="264"/>
      <c r="D113" s="264"/>
      <c r="E113" s="264"/>
      <c r="F113" s="260"/>
    </row>
    <row r="114" spans="2:6" ht="14.25">
      <c r="B114" s="264"/>
      <c r="C114" s="264"/>
      <c r="D114" s="264"/>
      <c r="E114" s="264"/>
      <c r="F114" s="260"/>
    </row>
    <row r="115" spans="2:6" ht="14.25">
      <c r="B115" s="264"/>
      <c r="C115" s="264"/>
      <c r="D115" s="264"/>
      <c r="E115" s="264"/>
      <c r="F115" s="260"/>
    </row>
    <row r="116" spans="2:6" ht="14.25">
      <c r="B116" s="264"/>
      <c r="C116" s="264"/>
      <c r="D116" s="264"/>
      <c r="E116" s="264"/>
      <c r="F116" s="260"/>
    </row>
    <row r="117" spans="2:6" ht="14.25">
      <c r="B117" s="264"/>
      <c r="C117" s="264"/>
      <c r="D117" s="264"/>
      <c r="E117" s="264"/>
      <c r="F117" s="260"/>
    </row>
    <row r="118" spans="2:6" ht="14.25">
      <c r="B118" s="264"/>
      <c r="C118" s="264"/>
      <c r="D118" s="264"/>
      <c r="E118" s="264"/>
      <c r="F118" s="260"/>
    </row>
    <row r="119" spans="2:6" ht="14.25">
      <c r="B119" s="264"/>
      <c r="C119" s="264"/>
      <c r="D119" s="264"/>
      <c r="E119" s="264"/>
      <c r="F119" s="260"/>
    </row>
    <row r="120" spans="2:6" ht="14.25">
      <c r="B120" s="264"/>
      <c r="C120" s="264"/>
      <c r="D120" s="264"/>
      <c r="E120" s="264"/>
      <c r="F120" s="260"/>
    </row>
    <row r="121" spans="2:6" ht="14.25">
      <c r="B121" s="264"/>
      <c r="C121" s="264"/>
      <c r="D121" s="264"/>
      <c r="E121" s="264"/>
      <c r="F121" s="260"/>
    </row>
    <row r="122" spans="2:6" ht="14.25">
      <c r="B122" s="264"/>
      <c r="C122" s="264"/>
      <c r="D122" s="264"/>
      <c r="E122" s="264"/>
      <c r="F122" s="260"/>
    </row>
    <row r="123" spans="2:6" ht="14.25">
      <c r="B123" s="264"/>
      <c r="C123" s="264"/>
      <c r="D123" s="264"/>
      <c r="E123" s="264"/>
      <c r="F123" s="260"/>
    </row>
    <row r="124" spans="2:6" ht="14.25">
      <c r="B124" s="264"/>
      <c r="C124" s="264"/>
      <c r="D124" s="264"/>
      <c r="E124" s="264"/>
      <c r="F124" s="260"/>
    </row>
    <row r="125" spans="2:6" ht="14.25">
      <c r="B125" s="264"/>
      <c r="C125" s="264"/>
      <c r="D125" s="264"/>
      <c r="E125" s="264"/>
      <c r="F125" s="260"/>
    </row>
    <row r="126" spans="2:6" ht="14.25">
      <c r="B126" s="264"/>
      <c r="C126" s="264"/>
      <c r="D126" s="264"/>
      <c r="E126" s="264"/>
      <c r="F126" s="260"/>
    </row>
    <row r="127" spans="2:6" ht="14.25">
      <c r="B127" s="264"/>
      <c r="C127" s="264"/>
      <c r="D127" s="264"/>
      <c r="E127" s="264"/>
      <c r="F127" s="260"/>
    </row>
    <row r="128" spans="2:6" ht="14.25">
      <c r="B128" s="264"/>
      <c r="C128" s="264"/>
      <c r="D128" s="264"/>
      <c r="E128" s="264"/>
      <c r="F128" s="260"/>
    </row>
    <row r="129" spans="2:6" ht="14.25">
      <c r="B129" s="92"/>
      <c r="C129" s="92"/>
      <c r="D129" s="92"/>
      <c r="E129" s="92"/>
      <c r="F129" s="260"/>
    </row>
    <row r="130" spans="2:6" ht="14.25">
      <c r="B130" s="92"/>
      <c r="C130" s="92"/>
      <c r="D130" s="92"/>
      <c r="E130" s="92"/>
      <c r="F130" s="260"/>
    </row>
    <row r="131" spans="2:6" ht="14.25">
      <c r="B131" s="92"/>
      <c r="C131" s="92"/>
      <c r="D131" s="92"/>
      <c r="E131" s="92"/>
      <c r="F131" s="260"/>
    </row>
    <row r="132" spans="2:6" ht="14.25">
      <c r="B132" s="92"/>
      <c r="C132" s="92"/>
      <c r="D132" s="92"/>
      <c r="E132" s="92"/>
      <c r="F132" s="260"/>
    </row>
    <row r="133" spans="2:6" ht="14.25">
      <c r="B133" s="92"/>
      <c r="C133" s="92"/>
      <c r="D133" s="92"/>
      <c r="E133" s="92"/>
      <c r="F133" s="260"/>
    </row>
    <row r="134" spans="2:6" ht="14.25">
      <c r="B134" s="92"/>
      <c r="C134" s="92"/>
      <c r="D134" s="92"/>
      <c r="E134" s="92"/>
      <c r="F134" s="260"/>
    </row>
    <row r="135" spans="2:6" ht="14.25">
      <c r="B135" s="92"/>
      <c r="C135" s="92"/>
      <c r="D135" s="92"/>
      <c r="E135" s="92"/>
      <c r="F135" s="260"/>
    </row>
    <row r="136" spans="2:6" ht="14.25">
      <c r="B136" s="92"/>
      <c r="C136" s="92"/>
      <c r="D136" s="92"/>
      <c r="E136" s="92"/>
      <c r="F136" s="260"/>
    </row>
    <row r="137" spans="2:6" ht="14.25">
      <c r="B137" s="92"/>
      <c r="C137" s="92"/>
      <c r="D137" s="92"/>
      <c r="E137" s="92"/>
      <c r="F137" s="260"/>
    </row>
    <row r="138" spans="2:6" ht="14.25">
      <c r="B138" s="92"/>
      <c r="C138" s="92"/>
      <c r="D138" s="92"/>
      <c r="E138" s="92"/>
      <c r="F138" s="260"/>
    </row>
    <row r="139" spans="2:6" ht="14.25">
      <c r="B139" s="92"/>
      <c r="C139" s="92"/>
      <c r="D139" s="92"/>
      <c r="E139" s="92"/>
      <c r="F139" s="260"/>
    </row>
    <row r="140" spans="2:6" ht="14.25">
      <c r="B140" s="92"/>
      <c r="C140" s="92"/>
      <c r="D140" s="92"/>
      <c r="E140" s="92"/>
      <c r="F140" s="260"/>
    </row>
    <row r="141" spans="2:6" ht="14.25">
      <c r="B141" s="92"/>
      <c r="C141" s="92"/>
      <c r="D141" s="92"/>
      <c r="E141" s="92"/>
      <c r="F141" s="260"/>
    </row>
    <row r="142" spans="2:6" ht="14.25">
      <c r="B142" s="92"/>
      <c r="C142" s="92"/>
      <c r="D142" s="92"/>
      <c r="E142" s="92"/>
      <c r="F142" s="260"/>
    </row>
    <row r="143" spans="2:6" ht="14.25">
      <c r="B143" s="92"/>
      <c r="C143" s="92"/>
      <c r="D143" s="92"/>
      <c r="E143" s="92"/>
      <c r="F143" s="260"/>
    </row>
    <row r="144" spans="2:6" ht="14.25">
      <c r="B144" s="92"/>
      <c r="C144" s="92"/>
      <c r="D144" s="92"/>
      <c r="E144" s="92"/>
      <c r="F144" s="260"/>
    </row>
    <row r="145" spans="2:6" ht="14.25">
      <c r="B145" s="92"/>
      <c r="C145" s="92"/>
      <c r="D145" s="92"/>
      <c r="E145" s="92"/>
      <c r="F145" s="260"/>
    </row>
    <row r="146" spans="2:6" ht="14.25">
      <c r="B146" s="92"/>
      <c r="C146" s="92"/>
      <c r="D146" s="92"/>
      <c r="E146" s="92"/>
      <c r="F146" s="260"/>
    </row>
    <row r="147" spans="2:6" ht="14.25">
      <c r="B147" s="92"/>
      <c r="C147" s="92"/>
      <c r="D147" s="92"/>
      <c r="E147" s="92"/>
      <c r="F147" s="260"/>
    </row>
    <row r="148" spans="2:6" ht="14.25">
      <c r="B148" s="92"/>
      <c r="C148" s="92"/>
      <c r="D148" s="92"/>
      <c r="E148" s="92"/>
      <c r="F148" s="260"/>
    </row>
    <row r="149" spans="2:6" ht="14.25">
      <c r="B149" s="92"/>
      <c r="C149" s="92"/>
      <c r="D149" s="92"/>
      <c r="E149" s="92"/>
      <c r="F149" s="260"/>
    </row>
    <row r="150" spans="2:6" ht="14.25">
      <c r="B150" s="92"/>
      <c r="C150" s="92"/>
      <c r="D150" s="92"/>
      <c r="E150" s="92"/>
      <c r="F150" s="260"/>
    </row>
    <row r="151" spans="2:6" ht="14.25">
      <c r="B151" s="92"/>
      <c r="C151" s="92"/>
      <c r="D151" s="92"/>
      <c r="E151" s="92"/>
      <c r="F151" s="260"/>
    </row>
    <row r="152" spans="2:6" ht="14.25">
      <c r="B152" s="92"/>
      <c r="C152" s="92"/>
      <c r="D152" s="92"/>
      <c r="E152" s="92"/>
      <c r="F152" s="260"/>
    </row>
    <row r="153" spans="2:6" ht="14.25">
      <c r="B153" s="92"/>
      <c r="C153" s="92"/>
      <c r="D153" s="92"/>
      <c r="E153" s="92"/>
      <c r="F153" s="260"/>
    </row>
    <row r="154" spans="2:6" ht="14.25">
      <c r="B154" s="92"/>
      <c r="C154" s="92"/>
      <c r="D154" s="92"/>
      <c r="E154" s="92"/>
      <c r="F154" s="260"/>
    </row>
    <row r="155" spans="2:6" ht="14.25">
      <c r="B155" s="92"/>
      <c r="C155" s="92"/>
      <c r="D155" s="92"/>
      <c r="E155" s="92"/>
      <c r="F155" s="260"/>
    </row>
    <row r="156" spans="2:6" ht="14.25">
      <c r="B156" s="92"/>
      <c r="C156" s="92"/>
      <c r="D156" s="92"/>
      <c r="E156" s="92"/>
      <c r="F156" s="260"/>
    </row>
    <row r="157" spans="2:6" ht="14.25">
      <c r="B157" s="92"/>
      <c r="C157" s="92"/>
      <c r="D157" s="92"/>
      <c r="E157" s="92"/>
      <c r="F157" s="260"/>
    </row>
    <row r="158" spans="2:6" ht="14.25">
      <c r="B158" s="92"/>
      <c r="C158" s="92"/>
      <c r="D158" s="92"/>
      <c r="E158" s="92"/>
      <c r="F158" s="260"/>
    </row>
    <row r="159" spans="2:6" ht="14.25">
      <c r="B159" s="92"/>
      <c r="C159" s="92"/>
      <c r="D159" s="92"/>
      <c r="E159" s="92"/>
      <c r="F159" s="260"/>
    </row>
    <row r="160" spans="2:6" ht="14.25">
      <c r="B160" s="92"/>
      <c r="C160" s="92"/>
      <c r="D160" s="92"/>
      <c r="E160" s="92"/>
      <c r="F160" s="260"/>
    </row>
    <row r="161" spans="2:6" ht="14.25">
      <c r="B161" s="92"/>
      <c r="C161" s="92"/>
      <c r="D161" s="92"/>
      <c r="E161" s="92"/>
      <c r="F161" s="260"/>
    </row>
    <row r="162" spans="2:6" ht="14.25">
      <c r="B162" s="92"/>
      <c r="C162" s="92"/>
      <c r="D162" s="92"/>
      <c r="E162" s="92"/>
      <c r="F162" s="260"/>
    </row>
    <row r="163" spans="2:6" ht="14.25">
      <c r="B163" s="92"/>
      <c r="C163" s="92"/>
      <c r="D163" s="92"/>
      <c r="E163" s="92"/>
      <c r="F163" s="260"/>
    </row>
    <row r="164" spans="2:6" ht="14.25">
      <c r="B164" s="92"/>
      <c r="C164" s="92"/>
      <c r="D164" s="92"/>
      <c r="E164" s="92"/>
      <c r="F164" s="260"/>
    </row>
    <row r="165" spans="2:6" ht="14.25">
      <c r="B165" s="92"/>
      <c r="C165" s="92"/>
      <c r="D165" s="92"/>
      <c r="E165" s="92"/>
      <c r="F165" s="260"/>
    </row>
    <row r="166" spans="2:6" ht="14.25">
      <c r="B166" s="92"/>
      <c r="C166" s="92"/>
      <c r="D166" s="92"/>
      <c r="E166" s="92"/>
      <c r="F166" s="260"/>
    </row>
    <row r="167" spans="2:6" ht="14.25">
      <c r="B167" s="92"/>
      <c r="C167" s="92"/>
      <c r="D167" s="92"/>
      <c r="E167" s="92"/>
      <c r="F167" s="260"/>
    </row>
    <row r="168" spans="2:6" ht="14.25">
      <c r="B168" s="92"/>
      <c r="C168" s="92"/>
      <c r="D168" s="92"/>
      <c r="E168" s="92"/>
      <c r="F168" s="260"/>
    </row>
    <row r="169" spans="2:6" ht="14.25">
      <c r="B169" s="92"/>
      <c r="C169" s="92"/>
      <c r="D169" s="92"/>
      <c r="E169" s="92"/>
      <c r="F169" s="260"/>
    </row>
    <row r="170" spans="2:6" ht="14.25">
      <c r="B170" s="92"/>
      <c r="C170" s="92"/>
      <c r="D170" s="92"/>
      <c r="E170" s="92"/>
      <c r="F170" s="260"/>
    </row>
    <row r="171" spans="2:6" ht="14.25">
      <c r="B171" s="92"/>
      <c r="C171" s="92"/>
      <c r="D171" s="92"/>
      <c r="E171" s="92"/>
      <c r="F171" s="260"/>
    </row>
    <row r="172" spans="2:6" ht="14.25">
      <c r="B172" s="92"/>
      <c r="C172" s="92"/>
      <c r="D172" s="92"/>
      <c r="E172" s="92"/>
      <c r="F172" s="260"/>
    </row>
    <row r="173" spans="2:6" ht="14.25">
      <c r="B173" s="92"/>
      <c r="C173" s="92"/>
      <c r="D173" s="92"/>
      <c r="E173" s="92"/>
      <c r="F173" s="260"/>
    </row>
    <row r="174" spans="2:6" ht="14.25">
      <c r="B174" s="92"/>
      <c r="C174" s="92"/>
      <c r="D174" s="92"/>
      <c r="E174" s="92"/>
      <c r="F174" s="260"/>
    </row>
    <row r="175" spans="2:6" ht="14.25">
      <c r="B175" s="92"/>
      <c r="C175" s="92"/>
      <c r="D175" s="92"/>
      <c r="E175" s="92"/>
      <c r="F175" s="260"/>
    </row>
    <row r="176" spans="2:6" ht="14.25">
      <c r="B176" s="92"/>
      <c r="C176" s="92"/>
      <c r="D176" s="92"/>
      <c r="E176" s="92"/>
      <c r="F176" s="260"/>
    </row>
    <row r="177" spans="2:6" ht="14.25">
      <c r="B177" s="92"/>
      <c r="C177" s="92"/>
      <c r="D177" s="92"/>
      <c r="E177" s="92"/>
      <c r="F177" s="260"/>
    </row>
    <row r="178" spans="2:6" ht="14.25">
      <c r="B178" s="92"/>
      <c r="C178" s="92"/>
      <c r="D178" s="92"/>
      <c r="E178" s="92"/>
      <c r="F178" s="260"/>
    </row>
    <row r="179" spans="2:6" ht="14.25">
      <c r="B179" s="92"/>
      <c r="C179" s="92"/>
      <c r="D179" s="92"/>
      <c r="E179" s="92"/>
      <c r="F179" s="260"/>
    </row>
    <row r="180" spans="2:6" ht="14.25">
      <c r="B180" s="92"/>
      <c r="C180" s="92"/>
      <c r="D180" s="92"/>
      <c r="E180" s="92"/>
      <c r="F180" s="260"/>
    </row>
    <row r="181" spans="2:6" ht="14.25">
      <c r="B181" s="92"/>
      <c r="C181" s="92"/>
      <c r="D181" s="92"/>
      <c r="E181" s="92"/>
      <c r="F181" s="260"/>
    </row>
    <row r="182" spans="2:6" ht="14.25">
      <c r="B182" s="92"/>
      <c r="C182" s="92"/>
      <c r="D182" s="92"/>
      <c r="E182" s="92"/>
      <c r="F182" s="260"/>
    </row>
    <row r="183" spans="2:6" ht="14.25">
      <c r="B183" s="92"/>
      <c r="C183" s="92"/>
      <c r="D183" s="92"/>
      <c r="E183" s="92"/>
      <c r="F183" s="260"/>
    </row>
    <row r="184" spans="2:6" ht="14.25">
      <c r="B184" s="92"/>
      <c r="C184" s="92"/>
      <c r="D184" s="92"/>
      <c r="E184" s="92"/>
      <c r="F184" s="260"/>
    </row>
    <row r="185" spans="2:6" ht="14.25">
      <c r="B185" s="92"/>
      <c r="C185" s="92"/>
      <c r="D185" s="92"/>
      <c r="E185" s="92"/>
      <c r="F185" s="260"/>
    </row>
    <row r="186" spans="2:6" ht="14.25">
      <c r="B186" s="92"/>
      <c r="C186" s="92"/>
      <c r="D186" s="92"/>
      <c r="E186" s="92"/>
      <c r="F186" s="260"/>
    </row>
    <row r="187" spans="2:6" ht="14.25">
      <c r="B187" s="92"/>
      <c r="C187" s="92"/>
      <c r="D187" s="92"/>
      <c r="E187" s="92"/>
      <c r="F187" s="260"/>
    </row>
    <row r="188" spans="2:6" ht="14.25">
      <c r="B188" s="92"/>
      <c r="C188" s="92"/>
      <c r="D188" s="92"/>
      <c r="E188" s="92"/>
      <c r="F188" s="260"/>
    </row>
    <row r="189" spans="2:6" ht="14.25">
      <c r="B189" s="92"/>
      <c r="C189" s="92"/>
      <c r="D189" s="92"/>
      <c r="E189" s="92"/>
      <c r="F189" s="260"/>
    </row>
    <row r="190" spans="2:6" ht="14.25">
      <c r="B190" s="92"/>
      <c r="C190" s="92"/>
      <c r="D190" s="92"/>
      <c r="E190" s="92"/>
      <c r="F190" s="260"/>
    </row>
    <row r="191" spans="2:6" ht="14.25">
      <c r="B191" s="92"/>
      <c r="C191" s="92"/>
      <c r="D191" s="92"/>
      <c r="E191" s="92"/>
      <c r="F191" s="260"/>
    </row>
    <row r="192" spans="2:6" ht="14.25">
      <c r="B192" s="92"/>
      <c r="C192" s="92"/>
      <c r="D192" s="92"/>
      <c r="E192" s="92"/>
      <c r="F192" s="260"/>
    </row>
    <row r="193" spans="2:6" ht="14.25">
      <c r="B193" s="92"/>
      <c r="C193" s="92"/>
      <c r="D193" s="92"/>
      <c r="E193" s="92"/>
      <c r="F193" s="260"/>
    </row>
    <row r="194" spans="2:6" ht="14.25">
      <c r="B194" s="92"/>
      <c r="C194" s="92"/>
      <c r="D194" s="92"/>
      <c r="E194" s="92"/>
      <c r="F194" s="260"/>
    </row>
    <row r="195" spans="2:6" ht="14.25">
      <c r="B195" s="92"/>
      <c r="C195" s="92"/>
      <c r="D195" s="92"/>
      <c r="E195" s="92"/>
      <c r="F195" s="260"/>
    </row>
    <row r="196" spans="2:6" ht="14.25">
      <c r="B196" s="92"/>
      <c r="C196" s="92"/>
      <c r="D196" s="92"/>
      <c r="E196" s="92"/>
      <c r="F196" s="260"/>
    </row>
    <row r="197" spans="2:6" ht="14.25">
      <c r="B197" s="92"/>
      <c r="C197" s="92"/>
      <c r="D197" s="92"/>
      <c r="E197" s="92"/>
      <c r="F197" s="260"/>
    </row>
    <row r="198" spans="2:5" ht="14.25">
      <c r="B198" s="92"/>
      <c r="C198" s="92"/>
      <c r="D198" s="92"/>
      <c r="E198" s="92"/>
    </row>
    <row r="199" spans="2:5" ht="14.25">
      <c r="B199" s="92"/>
      <c r="C199" s="92"/>
      <c r="D199" s="92"/>
      <c r="E199" s="92"/>
    </row>
    <row r="200" spans="2:5" ht="14.25">
      <c r="B200" s="92"/>
      <c r="C200" s="92"/>
      <c r="D200" s="92"/>
      <c r="E200" s="92"/>
    </row>
    <row r="201" spans="2:5" ht="14.25">
      <c r="B201" s="92"/>
      <c r="C201" s="92"/>
      <c r="D201" s="92"/>
      <c r="E201" s="92"/>
    </row>
    <row r="202" spans="2:5" ht="14.25">
      <c r="B202" s="92"/>
      <c r="C202" s="92"/>
      <c r="D202" s="92"/>
      <c r="E202" s="92"/>
    </row>
    <row r="203" spans="2:5" ht="14.25">
      <c r="B203" s="92"/>
      <c r="C203" s="92"/>
      <c r="D203" s="92"/>
      <c r="E203" s="92"/>
    </row>
    <row r="204" spans="2:5" ht="14.25">
      <c r="B204" s="92"/>
      <c r="C204" s="92"/>
      <c r="D204" s="92"/>
      <c r="E204" s="92"/>
    </row>
    <row r="205" spans="2:5" ht="14.25">
      <c r="B205" s="92"/>
      <c r="C205" s="92"/>
      <c r="D205" s="92"/>
      <c r="E205" s="92"/>
    </row>
    <row r="206" spans="2:5" ht="14.25">
      <c r="B206" s="92"/>
      <c r="C206" s="92"/>
      <c r="D206" s="92"/>
      <c r="E206" s="92"/>
    </row>
    <row r="207" spans="2:5" ht="14.25">
      <c r="B207" s="92"/>
      <c r="C207" s="92"/>
      <c r="D207" s="92"/>
      <c r="E207" s="92"/>
    </row>
    <row r="208" spans="2:5" ht="14.25">
      <c r="B208" s="92"/>
      <c r="C208" s="92"/>
      <c r="D208" s="92"/>
      <c r="E208" s="92"/>
    </row>
    <row r="209" spans="2:5" ht="14.25">
      <c r="B209" s="92"/>
      <c r="C209" s="92"/>
      <c r="D209" s="92"/>
      <c r="E209" s="92"/>
    </row>
    <row r="210" spans="2:5" ht="14.25">
      <c r="B210" s="92"/>
      <c r="C210" s="92"/>
      <c r="D210" s="92"/>
      <c r="E210" s="92"/>
    </row>
    <row r="211" spans="2:5" ht="14.25">
      <c r="B211" s="92"/>
      <c r="C211" s="92"/>
      <c r="D211" s="92"/>
      <c r="E211" s="92"/>
    </row>
    <row r="212" spans="2:5" ht="14.25">
      <c r="B212" s="92"/>
      <c r="C212" s="92"/>
      <c r="D212" s="92"/>
      <c r="E212" s="92"/>
    </row>
    <row r="213" spans="2:5" ht="14.25">
      <c r="B213" s="92"/>
      <c r="C213" s="92"/>
      <c r="D213" s="92"/>
      <c r="E213" s="92"/>
    </row>
    <row r="214" spans="2:5" ht="14.25">
      <c r="B214" s="92"/>
      <c r="C214" s="92"/>
      <c r="D214" s="92"/>
      <c r="E214" s="92"/>
    </row>
    <row r="215" spans="2:5" ht="14.25">
      <c r="B215" s="92"/>
      <c r="C215" s="92"/>
      <c r="D215" s="92"/>
      <c r="E215" s="92"/>
    </row>
    <row r="216" spans="2:5" ht="14.25">
      <c r="B216" s="92"/>
      <c r="C216" s="92"/>
      <c r="D216" s="92"/>
      <c r="E216" s="92"/>
    </row>
    <row r="217" spans="2:5" ht="14.25">
      <c r="B217" s="92"/>
      <c r="C217" s="92"/>
      <c r="D217" s="92"/>
      <c r="E217" s="92"/>
    </row>
    <row r="218" spans="2:5" ht="14.25">
      <c r="B218" s="92"/>
      <c r="C218" s="92"/>
      <c r="D218" s="92"/>
      <c r="E218" s="92"/>
    </row>
    <row r="219" spans="2:5" ht="14.25">
      <c r="B219" s="92"/>
      <c r="C219" s="92"/>
      <c r="D219" s="92"/>
      <c r="E219" s="92"/>
    </row>
    <row r="220" spans="2:5" ht="14.25">
      <c r="B220" s="92"/>
      <c r="C220" s="92"/>
      <c r="D220" s="92"/>
      <c r="E220" s="92"/>
    </row>
    <row r="221" spans="2:5" ht="14.25">
      <c r="B221" s="92"/>
      <c r="C221" s="92"/>
      <c r="D221" s="92"/>
      <c r="E221" s="92"/>
    </row>
    <row r="222" spans="2:5" ht="14.25">
      <c r="B222" s="92"/>
      <c r="C222" s="92"/>
      <c r="D222" s="92"/>
      <c r="E222" s="92"/>
    </row>
    <row r="223" spans="2:5" ht="14.25">
      <c r="B223" s="92"/>
      <c r="C223" s="92"/>
      <c r="D223" s="92"/>
      <c r="E223" s="92"/>
    </row>
    <row r="224" spans="2:5" ht="14.25">
      <c r="B224" s="92"/>
      <c r="C224" s="92"/>
      <c r="D224" s="92"/>
      <c r="E224" s="92"/>
    </row>
    <row r="225" spans="2:5" ht="14.25">
      <c r="B225" s="92"/>
      <c r="C225" s="92"/>
      <c r="D225" s="92"/>
      <c r="E225" s="92"/>
    </row>
    <row r="226" spans="2:5" ht="14.25">
      <c r="B226" s="92"/>
      <c r="C226" s="92"/>
      <c r="D226" s="92"/>
      <c r="E226" s="92"/>
    </row>
    <row r="227" spans="2:5" ht="14.25">
      <c r="B227" s="92"/>
      <c r="C227" s="92"/>
      <c r="D227" s="92"/>
      <c r="E227" s="92"/>
    </row>
    <row r="228" spans="2:5" ht="14.25">
      <c r="B228" s="92"/>
      <c r="C228" s="92"/>
      <c r="D228" s="92"/>
      <c r="E228" s="92"/>
    </row>
    <row r="229" spans="2:5" ht="14.25">
      <c r="B229" s="92"/>
      <c r="C229" s="92"/>
      <c r="D229" s="92"/>
      <c r="E229" s="92"/>
    </row>
    <row r="230" spans="2:5" ht="14.25">
      <c r="B230" s="92"/>
      <c r="C230" s="92"/>
      <c r="D230" s="92"/>
      <c r="E230" s="92"/>
    </row>
    <row r="231" spans="2:5" ht="14.25">
      <c r="B231" s="92"/>
      <c r="C231" s="92"/>
      <c r="D231" s="92"/>
      <c r="E231" s="92"/>
    </row>
    <row r="232" spans="2:5" ht="14.25">
      <c r="B232" s="92"/>
      <c r="C232" s="92"/>
      <c r="D232" s="92"/>
      <c r="E232" s="92"/>
    </row>
    <row r="233" spans="2:5" ht="14.25">
      <c r="B233" s="92"/>
      <c r="C233" s="92"/>
      <c r="D233" s="92"/>
      <c r="E233" s="92"/>
    </row>
    <row r="234" spans="2:5" ht="14.25">
      <c r="B234" s="92"/>
      <c r="C234" s="92"/>
      <c r="D234" s="92"/>
      <c r="E234" s="92"/>
    </row>
    <row r="235" spans="2:5" ht="14.25">
      <c r="B235" s="92"/>
      <c r="C235" s="92"/>
      <c r="D235" s="92"/>
      <c r="E235" s="92"/>
    </row>
    <row r="236" spans="2:5" ht="14.25">
      <c r="B236" s="92"/>
      <c r="C236" s="92"/>
      <c r="D236" s="92"/>
      <c r="E236" s="92"/>
    </row>
    <row r="237" spans="2:5" ht="14.25">
      <c r="B237" s="92"/>
      <c r="C237" s="92"/>
      <c r="D237" s="92"/>
      <c r="E237" s="92"/>
    </row>
    <row r="238" spans="2:5" ht="14.25">
      <c r="B238" s="92"/>
      <c r="C238" s="92"/>
      <c r="D238" s="92"/>
      <c r="E238" s="92"/>
    </row>
    <row r="239" spans="2:5" ht="14.25">
      <c r="B239" s="92"/>
      <c r="C239" s="92"/>
      <c r="D239" s="92"/>
      <c r="E239" s="92"/>
    </row>
    <row r="240" spans="2:5" ht="14.25">
      <c r="B240" s="92"/>
      <c r="C240" s="92"/>
      <c r="D240" s="92"/>
      <c r="E240" s="92"/>
    </row>
    <row r="241" spans="2:5" ht="14.25">
      <c r="B241" s="92"/>
      <c r="C241" s="92"/>
      <c r="D241" s="92"/>
      <c r="E241" s="92"/>
    </row>
    <row r="242" spans="2:5" ht="14.25">
      <c r="B242" s="92"/>
      <c r="C242" s="92"/>
      <c r="D242" s="92"/>
      <c r="E242" s="92"/>
    </row>
    <row r="243" spans="2:5" ht="14.25">
      <c r="B243" s="92"/>
      <c r="C243" s="92"/>
      <c r="D243" s="92"/>
      <c r="E243" s="92"/>
    </row>
    <row r="244" spans="2:5" ht="14.25">
      <c r="B244" s="92"/>
      <c r="C244" s="92"/>
      <c r="D244" s="92"/>
      <c r="E244" s="92"/>
    </row>
    <row r="245" spans="2:5" ht="14.25">
      <c r="B245" s="92"/>
      <c r="C245" s="92"/>
      <c r="D245" s="92"/>
      <c r="E245" s="92"/>
    </row>
    <row r="246" spans="2:5" ht="14.25">
      <c r="B246" s="92"/>
      <c r="C246" s="92"/>
      <c r="D246" s="92"/>
      <c r="E246" s="92"/>
    </row>
    <row r="247" spans="2:5" ht="14.25">
      <c r="B247" s="92"/>
      <c r="C247" s="92"/>
      <c r="D247" s="92"/>
      <c r="E247" s="92"/>
    </row>
    <row r="248" spans="2:5" ht="14.25">
      <c r="B248" s="92"/>
      <c r="C248" s="92"/>
      <c r="D248" s="92"/>
      <c r="E248" s="92"/>
    </row>
    <row r="249" spans="2:5" ht="14.25">
      <c r="B249" s="92"/>
      <c r="C249" s="92"/>
      <c r="D249" s="92"/>
      <c r="E249" s="92"/>
    </row>
    <row r="250" spans="2:5" ht="14.25">
      <c r="B250" s="92"/>
      <c r="C250" s="92"/>
      <c r="D250" s="92"/>
      <c r="E250" s="92"/>
    </row>
    <row r="251" spans="2:5" ht="14.25">
      <c r="B251" s="92"/>
      <c r="C251" s="92"/>
      <c r="D251" s="92"/>
      <c r="E251" s="92"/>
    </row>
    <row r="252" spans="2:5" ht="14.25">
      <c r="B252" s="92"/>
      <c r="C252" s="92"/>
      <c r="D252" s="92"/>
      <c r="E252" s="92"/>
    </row>
    <row r="253" spans="2:5" ht="14.25">
      <c r="B253" s="92"/>
      <c r="C253" s="92"/>
      <c r="D253" s="92"/>
      <c r="E253" s="92"/>
    </row>
    <row r="254" spans="2:5" ht="14.25">
      <c r="B254" s="92"/>
      <c r="C254" s="92"/>
      <c r="D254" s="92"/>
      <c r="E254" s="92"/>
    </row>
    <row r="255" spans="2:5" ht="14.25">
      <c r="B255" s="92"/>
      <c r="C255" s="92"/>
      <c r="D255" s="92"/>
      <c r="E255" s="92"/>
    </row>
    <row r="256" spans="2:5" ht="14.25">
      <c r="B256" s="92"/>
      <c r="C256" s="92"/>
      <c r="D256" s="92"/>
      <c r="E256" s="92"/>
    </row>
    <row r="257" spans="2:5" ht="14.25">
      <c r="B257" s="92"/>
      <c r="C257" s="92"/>
      <c r="D257" s="92"/>
      <c r="E257" s="92"/>
    </row>
    <row r="258" spans="2:5" ht="14.25">
      <c r="B258" s="92"/>
      <c r="C258" s="92"/>
      <c r="D258" s="92"/>
      <c r="E258" s="92"/>
    </row>
    <row r="259" spans="2:5" ht="14.25">
      <c r="B259" s="92"/>
      <c r="C259" s="92"/>
      <c r="D259" s="92"/>
      <c r="E259" s="92"/>
    </row>
    <row r="260" spans="2:5" ht="14.25">
      <c r="B260" s="92"/>
      <c r="C260" s="92"/>
      <c r="D260" s="92"/>
      <c r="E260" s="92"/>
    </row>
    <row r="261" spans="2:5" ht="14.25">
      <c r="B261" s="92"/>
      <c r="C261" s="92"/>
      <c r="D261" s="92"/>
      <c r="E261" s="92"/>
    </row>
    <row r="262" spans="2:5" ht="14.25">
      <c r="B262" s="92"/>
      <c r="C262" s="92"/>
      <c r="D262" s="92"/>
      <c r="E262" s="92"/>
    </row>
  </sheetData>
  <mergeCells count="5">
    <mergeCell ref="A48:H48"/>
    <mergeCell ref="A93:H93"/>
    <mergeCell ref="A1:H1"/>
    <mergeCell ref="A2:H2"/>
    <mergeCell ref="A3:H3"/>
  </mergeCells>
  <printOptions horizontalCentered="1"/>
  <pageMargins left="0.75" right="0.75" top="0.5" bottom="0.5" header="0.5" footer="0.5"/>
  <pageSetup fitToHeight="2" horizontalDpi="300" verticalDpi="300" orientation="portrait" r:id="rId1"/>
  <rowBreaks count="1" manualBreakCount="1">
    <brk id="49" max="255" man="1"/>
  </rowBreaks>
</worksheet>
</file>

<file path=xl/worksheets/sheet46.xml><?xml version="1.0" encoding="utf-8"?>
<worksheet xmlns="http://schemas.openxmlformats.org/spreadsheetml/2006/main" xmlns:r="http://schemas.openxmlformats.org/officeDocument/2006/relationships">
  <sheetPr>
    <pageSetUpPr fitToPage="1"/>
  </sheetPr>
  <dimension ref="A1:I45"/>
  <sheetViews>
    <sheetView view="pageBreakPreview" zoomScale="60" zoomScaleNormal="75" workbookViewId="0" topLeftCell="A1">
      <selection activeCell="D60" sqref="D60"/>
    </sheetView>
  </sheetViews>
  <sheetFormatPr defaultColWidth="8.88671875" defaultRowHeight="15"/>
  <cols>
    <col min="1" max="1" width="4.21484375" style="0" customWidth="1"/>
    <col min="2" max="2" width="5.77734375" style="0" customWidth="1"/>
    <col min="6" max="6" width="7.3359375" style="0" bestFit="1" customWidth="1"/>
  </cols>
  <sheetData>
    <row r="1" spans="1:9" ht="15.75">
      <c r="A1" s="659" t="s">
        <v>445</v>
      </c>
      <c r="B1" s="659"/>
      <c r="C1" s="659"/>
      <c r="D1" s="659"/>
      <c r="E1" s="659"/>
      <c r="F1" s="659"/>
      <c r="G1" s="659"/>
      <c r="H1" s="659"/>
      <c r="I1" s="659"/>
    </row>
    <row r="2" spans="1:9" ht="15.75">
      <c r="A2" s="659" t="s">
        <v>1311</v>
      </c>
      <c r="B2" s="659"/>
      <c r="C2" s="659"/>
      <c r="D2" s="659"/>
      <c r="E2" s="659"/>
      <c r="F2" s="659"/>
      <c r="G2" s="659"/>
      <c r="H2" s="659"/>
      <c r="I2" s="659"/>
    </row>
    <row r="3" spans="1:9" ht="15.75">
      <c r="A3" s="603" t="s">
        <v>353</v>
      </c>
      <c r="B3" s="603"/>
      <c r="C3" s="603"/>
      <c r="D3" s="603"/>
      <c r="E3" s="603"/>
      <c r="F3" s="603"/>
      <c r="G3" s="603"/>
      <c r="H3" s="603"/>
      <c r="I3" s="603"/>
    </row>
    <row r="6" spans="1:2" ht="15.75">
      <c r="A6" s="257" t="s">
        <v>710</v>
      </c>
      <c r="B6" s="257" t="s">
        <v>711</v>
      </c>
    </row>
    <row r="8" spans="2:4" ht="15">
      <c r="B8" s="327" t="s">
        <v>790</v>
      </c>
      <c r="C8" s="316"/>
      <c r="D8" s="316"/>
    </row>
    <row r="9" spans="2:4" ht="15">
      <c r="B9" s="316"/>
      <c r="C9" s="316"/>
      <c r="D9" s="316"/>
    </row>
    <row r="10" spans="3:9" ht="15">
      <c r="C10" s="326" t="s">
        <v>791</v>
      </c>
      <c r="D10" s="275"/>
      <c r="F10" s="328" t="s">
        <v>792</v>
      </c>
      <c r="G10" s="275"/>
      <c r="H10" s="275"/>
      <c r="I10" s="275"/>
    </row>
    <row r="11" spans="3:9" ht="15">
      <c r="C11" s="326" t="s">
        <v>793</v>
      </c>
      <c r="D11" s="275"/>
      <c r="F11" s="328">
        <v>10</v>
      </c>
      <c r="G11" s="275"/>
      <c r="H11" s="275"/>
      <c r="I11" s="275"/>
    </row>
    <row r="12" spans="3:9" ht="15">
      <c r="C12" s="326" t="s">
        <v>794</v>
      </c>
      <c r="D12" s="275"/>
      <c r="F12" s="329">
        <f>4/1440</f>
        <v>0.002777777777777778</v>
      </c>
      <c r="G12" s="275" t="s">
        <v>802</v>
      </c>
      <c r="H12" s="275"/>
      <c r="I12" s="275"/>
    </row>
    <row r="13" spans="3:9" ht="15">
      <c r="C13" s="326" t="s">
        <v>795</v>
      </c>
      <c r="D13" s="275"/>
      <c r="F13" s="328">
        <f>+F11*F12</f>
        <v>0.02777777777777778</v>
      </c>
      <c r="G13" s="275" t="s">
        <v>802</v>
      </c>
      <c r="H13" s="275"/>
      <c r="I13" s="275"/>
    </row>
    <row r="14" spans="3:9" ht="15">
      <c r="C14" s="326" t="s">
        <v>803</v>
      </c>
      <c r="D14" s="275"/>
      <c r="F14" s="328">
        <v>0.0313</v>
      </c>
      <c r="G14" s="275" t="s">
        <v>802</v>
      </c>
      <c r="H14" s="275" t="s">
        <v>806</v>
      </c>
      <c r="I14" s="275"/>
    </row>
    <row r="15" spans="3:9" ht="15">
      <c r="C15" s="275"/>
      <c r="D15" s="275"/>
      <c r="E15" s="275"/>
      <c r="F15" s="275"/>
      <c r="G15" s="275"/>
      <c r="H15" s="275"/>
      <c r="I15" s="275"/>
    </row>
    <row r="16" ht="15">
      <c r="B16" s="327" t="s">
        <v>796</v>
      </c>
    </row>
    <row r="17" ht="15">
      <c r="B17" s="316"/>
    </row>
    <row r="18" spans="3:9" ht="15">
      <c r="C18" s="326" t="s">
        <v>791</v>
      </c>
      <c r="D18" s="275"/>
      <c r="F18" s="328" t="s">
        <v>792</v>
      </c>
      <c r="G18" s="275"/>
      <c r="H18" s="275"/>
      <c r="I18" s="275"/>
    </row>
    <row r="19" spans="3:9" ht="15">
      <c r="C19" s="326" t="s">
        <v>793</v>
      </c>
      <c r="D19" s="275"/>
      <c r="F19" s="328">
        <v>16</v>
      </c>
      <c r="G19" s="275"/>
      <c r="H19" s="275"/>
      <c r="I19" s="275"/>
    </row>
    <row r="20" spans="3:7" ht="15">
      <c r="C20" s="326" t="s">
        <v>794</v>
      </c>
      <c r="F20" s="328">
        <f>1.5625/1440</f>
        <v>0.0010850694444444445</v>
      </c>
      <c r="G20" t="s">
        <v>802</v>
      </c>
    </row>
    <row r="21" spans="3:7" ht="15">
      <c r="C21" s="326" t="s">
        <v>795</v>
      </c>
      <c r="F21" s="328">
        <f>+F19*F20</f>
        <v>0.017361111111111112</v>
      </c>
      <c r="G21" t="s">
        <v>802</v>
      </c>
    </row>
    <row r="22" ht="15">
      <c r="C22" s="275"/>
    </row>
    <row r="23" spans="1:2" ht="15.75">
      <c r="A23" s="257" t="s">
        <v>712</v>
      </c>
      <c r="B23" s="257" t="s">
        <v>713</v>
      </c>
    </row>
    <row r="25" ht="15">
      <c r="B25" s="327" t="s">
        <v>790</v>
      </c>
    </row>
    <row r="26" ht="15">
      <c r="B26" s="327"/>
    </row>
    <row r="27" spans="2:5" ht="15">
      <c r="B27" s="327"/>
      <c r="C27" s="326" t="s">
        <v>791</v>
      </c>
      <c r="E27" s="328" t="s">
        <v>804</v>
      </c>
    </row>
    <row r="28" spans="2:5" ht="15">
      <c r="B28" s="327"/>
      <c r="C28" s="326" t="s">
        <v>793</v>
      </c>
      <c r="E28" s="328">
        <v>4</v>
      </c>
    </row>
    <row r="29" spans="2:5" ht="15">
      <c r="B29" s="327"/>
      <c r="C29" s="326" t="s">
        <v>797</v>
      </c>
      <c r="E29" s="328" t="s">
        <v>1798</v>
      </c>
    </row>
    <row r="30" spans="2:5" ht="15">
      <c r="B30" s="327"/>
      <c r="C30" s="326" t="s">
        <v>798</v>
      </c>
      <c r="E30" s="328" t="s">
        <v>805</v>
      </c>
    </row>
    <row r="31" spans="2:5" ht="15">
      <c r="B31" s="327"/>
      <c r="C31" s="326"/>
      <c r="E31" s="328"/>
    </row>
    <row r="32" ht="15">
      <c r="B32" s="327" t="s">
        <v>796</v>
      </c>
    </row>
    <row r="33" ht="15">
      <c r="B33" s="327"/>
    </row>
    <row r="34" spans="2:5" ht="15">
      <c r="B34" s="327"/>
      <c r="C34" s="326" t="s">
        <v>791</v>
      </c>
      <c r="E34" s="328" t="s">
        <v>804</v>
      </c>
    </row>
    <row r="35" spans="2:5" ht="15">
      <c r="B35" s="327"/>
      <c r="C35" s="326" t="s">
        <v>793</v>
      </c>
      <c r="E35" s="328">
        <v>5</v>
      </c>
    </row>
    <row r="36" spans="2:5" ht="15">
      <c r="B36" s="327"/>
      <c r="C36" s="326" t="s">
        <v>797</v>
      </c>
      <c r="E36" s="328" t="s">
        <v>686</v>
      </c>
    </row>
    <row r="37" spans="2:5" ht="15">
      <c r="B37" s="327"/>
      <c r="C37" s="326" t="s">
        <v>798</v>
      </c>
      <c r="E37" s="328" t="s">
        <v>687</v>
      </c>
    </row>
    <row r="38" ht="15">
      <c r="B38" s="327"/>
    </row>
    <row r="39" ht="15">
      <c r="B39" s="327" t="s">
        <v>568</v>
      </c>
    </row>
    <row r="40" ht="15">
      <c r="B40" s="327"/>
    </row>
    <row r="41" spans="2:5" ht="15">
      <c r="B41" s="327"/>
      <c r="C41" t="s">
        <v>569</v>
      </c>
      <c r="E41" s="328" t="s">
        <v>570</v>
      </c>
    </row>
    <row r="42" spans="2:5" ht="15">
      <c r="B42" s="327"/>
      <c r="C42" t="s">
        <v>571</v>
      </c>
      <c r="E42" s="328" t="s">
        <v>570</v>
      </c>
    </row>
    <row r="44" s="257" customFormat="1" ht="15.75"/>
    <row r="45" spans="1:9" ht="15.75">
      <c r="A45" s="604" t="s">
        <v>1257</v>
      </c>
      <c r="B45" s="604"/>
      <c r="C45" s="604"/>
      <c r="D45" s="604"/>
      <c r="E45" s="604"/>
      <c r="F45" s="604"/>
      <c r="G45" s="604"/>
      <c r="H45" s="604"/>
      <c r="I45" s="604"/>
    </row>
  </sheetData>
  <mergeCells count="4">
    <mergeCell ref="A45:I45"/>
    <mergeCell ref="A1:I1"/>
    <mergeCell ref="A2:I2"/>
    <mergeCell ref="A3:I3"/>
  </mergeCells>
  <printOptions horizontalCentered="1"/>
  <pageMargins left="0.75" right="0.75" top="0.5" bottom="0.5" header="0.5" footer="0.5"/>
  <pageSetup fitToHeight="1" fitToWidth="1" horizontalDpi="300" verticalDpi="300" orientation="portrait" r:id="rId1"/>
</worksheet>
</file>

<file path=xl/worksheets/sheet47.xml><?xml version="1.0" encoding="utf-8"?>
<worksheet xmlns="http://schemas.openxmlformats.org/spreadsheetml/2006/main" xmlns:r="http://schemas.openxmlformats.org/officeDocument/2006/relationships">
  <dimension ref="A1:J331"/>
  <sheetViews>
    <sheetView view="pageBreakPreview" zoomScale="60" zoomScaleNormal="75" workbookViewId="0" topLeftCell="A1">
      <selection activeCell="D60" sqref="D60"/>
    </sheetView>
  </sheetViews>
  <sheetFormatPr defaultColWidth="8.88671875" defaultRowHeight="15"/>
  <cols>
    <col min="1" max="1" width="2.88671875" style="278" customWidth="1"/>
    <col min="2" max="2" width="3.3359375" style="278" customWidth="1"/>
    <col min="3" max="3" width="10.77734375" style="278" customWidth="1"/>
    <col min="4" max="4" width="9.10546875" style="278" customWidth="1"/>
    <col min="5" max="8" width="8.77734375" style="278" customWidth="1"/>
    <col min="9" max="9" width="12.3359375" style="278" customWidth="1"/>
    <col min="10" max="16384" width="8.77734375" style="278" customWidth="1"/>
  </cols>
  <sheetData>
    <row r="1" spans="1:10" ht="15.75">
      <c r="A1" s="659" t="s">
        <v>1718</v>
      </c>
      <c r="B1" s="659"/>
      <c r="C1" s="659"/>
      <c r="D1" s="659"/>
      <c r="E1" s="659"/>
      <c r="F1" s="659"/>
      <c r="G1" s="659"/>
      <c r="H1" s="659"/>
      <c r="I1" s="659"/>
      <c r="J1" s="277"/>
    </row>
    <row r="2" spans="1:10" ht="15.75">
      <c r="A2" s="659" t="s">
        <v>11</v>
      </c>
      <c r="B2" s="659"/>
      <c r="C2" s="659"/>
      <c r="D2" s="659"/>
      <c r="E2" s="659"/>
      <c r="F2" s="659"/>
      <c r="G2" s="659"/>
      <c r="H2" s="659"/>
      <c r="I2" s="659"/>
      <c r="J2" s="277"/>
    </row>
    <row r="3" spans="1:10" ht="15.75">
      <c r="A3" s="603" t="s">
        <v>353</v>
      </c>
      <c r="B3" s="603"/>
      <c r="C3" s="603"/>
      <c r="D3" s="603"/>
      <c r="E3" s="603"/>
      <c r="F3" s="603"/>
      <c r="G3" s="603"/>
      <c r="H3" s="603"/>
      <c r="I3" s="603"/>
      <c r="J3" s="277"/>
    </row>
    <row r="6" spans="1:2" ht="15">
      <c r="A6" s="279" t="s">
        <v>717</v>
      </c>
      <c r="B6" s="279" t="s">
        <v>718</v>
      </c>
    </row>
    <row r="8" ht="14.25">
      <c r="B8" s="317" t="s">
        <v>967</v>
      </c>
    </row>
    <row r="9" ht="14.25">
      <c r="B9" s="317" t="s">
        <v>968</v>
      </c>
    </row>
    <row r="11" spans="2:5" ht="15">
      <c r="B11" s="280" t="s">
        <v>969</v>
      </c>
      <c r="C11" s="281" t="s">
        <v>970</v>
      </c>
      <c r="D11" s="280"/>
      <c r="E11" s="261" t="s">
        <v>971</v>
      </c>
    </row>
    <row r="12" spans="2:5" ht="15">
      <c r="B12" s="280"/>
      <c r="C12" s="281"/>
      <c r="D12" s="280"/>
      <c r="E12" s="261"/>
    </row>
    <row r="13" spans="2:8" ht="15">
      <c r="B13" s="280"/>
      <c r="C13" s="281" t="s">
        <v>807</v>
      </c>
      <c r="D13" s="280"/>
      <c r="E13" s="261"/>
      <c r="F13" s="282" t="s">
        <v>808</v>
      </c>
      <c r="G13" s="282"/>
      <c r="H13" s="282"/>
    </row>
    <row r="14" spans="2:5" ht="14.25">
      <c r="B14" s="261"/>
      <c r="C14" s="261"/>
      <c r="D14" s="78"/>
      <c r="E14" s="78"/>
    </row>
    <row r="15" spans="2:5" ht="15">
      <c r="B15" s="280" t="s">
        <v>972</v>
      </c>
      <c r="C15" s="281" t="s">
        <v>973</v>
      </c>
      <c r="D15" s="78"/>
      <c r="E15" s="261" t="s">
        <v>974</v>
      </c>
    </row>
    <row r="16" spans="2:5" ht="14.25">
      <c r="B16" s="261"/>
      <c r="C16" s="261"/>
      <c r="D16" s="78"/>
      <c r="E16" s="78"/>
    </row>
    <row r="17" spans="2:5" ht="15">
      <c r="B17" s="280" t="s">
        <v>975</v>
      </c>
      <c r="C17" s="281" t="s">
        <v>976</v>
      </c>
      <c r="D17" s="78"/>
      <c r="E17" s="261" t="s">
        <v>974</v>
      </c>
    </row>
    <row r="20" spans="3:9" ht="14.25">
      <c r="C20" s="270" t="s">
        <v>977</v>
      </c>
      <c r="D20" s="261" t="s">
        <v>978</v>
      </c>
      <c r="E20" s="261"/>
      <c r="F20" s="78"/>
      <c r="G20" s="282"/>
      <c r="H20" s="282"/>
      <c r="I20" s="282"/>
    </row>
    <row r="21" spans="3:9" ht="14.25">
      <c r="C21" s="261"/>
      <c r="D21" s="261" t="s">
        <v>979</v>
      </c>
      <c r="E21" s="282"/>
      <c r="F21" s="78"/>
      <c r="G21" s="282"/>
      <c r="H21" s="282"/>
      <c r="I21" s="282"/>
    </row>
    <row r="22" spans="3:9" ht="14.25">
      <c r="C22" s="261"/>
      <c r="D22" s="261" t="s">
        <v>980</v>
      </c>
      <c r="E22" s="282"/>
      <c r="F22" s="78"/>
      <c r="G22" s="282"/>
      <c r="H22" s="282"/>
      <c r="I22" s="282"/>
    </row>
    <row r="23" spans="3:9" ht="14.25">
      <c r="C23" s="261"/>
      <c r="D23" s="261" t="s">
        <v>981</v>
      </c>
      <c r="E23" s="282"/>
      <c r="F23" s="78"/>
      <c r="G23" s="282"/>
      <c r="H23" s="282"/>
      <c r="I23" s="282"/>
    </row>
    <row r="24" spans="3:9" ht="14.25">
      <c r="C24" s="261"/>
      <c r="D24" s="261" t="s">
        <v>982</v>
      </c>
      <c r="E24" s="282"/>
      <c r="F24" s="78"/>
      <c r="G24" s="282"/>
      <c r="H24" s="282"/>
      <c r="I24" s="282"/>
    </row>
    <row r="25" spans="3:9" ht="14.25">
      <c r="C25" s="261"/>
      <c r="D25" s="261" t="s">
        <v>983</v>
      </c>
      <c r="E25" s="282"/>
      <c r="F25" s="78"/>
      <c r="G25" s="282"/>
      <c r="H25" s="282"/>
      <c r="I25" s="282"/>
    </row>
    <row r="26" spans="3:9" ht="14.25">
      <c r="C26" s="261"/>
      <c r="D26" s="261" t="s">
        <v>984</v>
      </c>
      <c r="E26" s="282"/>
      <c r="F26" s="78"/>
      <c r="G26" s="282"/>
      <c r="H26" s="282"/>
      <c r="I26" s="282"/>
    </row>
    <row r="27" spans="3:9" ht="14.25">
      <c r="C27" s="261"/>
      <c r="D27" s="261" t="s">
        <v>988</v>
      </c>
      <c r="E27" s="282"/>
      <c r="F27" s="78"/>
      <c r="G27" s="282"/>
      <c r="H27" s="282"/>
      <c r="I27" s="282"/>
    </row>
    <row r="28" spans="3:9" ht="14.25">
      <c r="C28" s="261"/>
      <c r="D28" s="261"/>
      <c r="E28" s="282"/>
      <c r="F28" s="78"/>
      <c r="G28" s="282"/>
      <c r="H28" s="282"/>
      <c r="I28" s="282"/>
    </row>
    <row r="29" spans="3:9" ht="14.25">
      <c r="C29" s="270" t="s">
        <v>989</v>
      </c>
      <c r="D29" s="261" t="s">
        <v>978</v>
      </c>
      <c r="E29" s="261"/>
      <c r="F29" s="78"/>
      <c r="G29" s="282"/>
      <c r="H29" s="282"/>
      <c r="I29" s="282"/>
    </row>
    <row r="30" spans="3:9" ht="14.25">
      <c r="C30" s="261"/>
      <c r="D30" s="261" t="s">
        <v>990</v>
      </c>
      <c r="F30" s="78"/>
      <c r="G30" s="282"/>
      <c r="H30" s="282"/>
      <c r="I30" s="282"/>
    </row>
    <row r="31" spans="3:9" ht="14.25">
      <c r="C31" s="261"/>
      <c r="D31" s="261" t="s">
        <v>980</v>
      </c>
      <c r="F31" s="78"/>
      <c r="G31" s="282"/>
      <c r="H31" s="282"/>
      <c r="I31" s="282"/>
    </row>
    <row r="32" spans="3:9" ht="14.25">
      <c r="C32" s="261"/>
      <c r="D32" s="261" t="s">
        <v>991</v>
      </c>
      <c r="F32" s="78"/>
      <c r="G32" s="282"/>
      <c r="H32" s="282"/>
      <c r="I32" s="282"/>
    </row>
    <row r="33" spans="3:9" ht="14.25">
      <c r="C33" s="261"/>
      <c r="D33" s="261" t="s">
        <v>982</v>
      </c>
      <c r="F33" s="78"/>
      <c r="G33" s="282"/>
      <c r="H33" s="282"/>
      <c r="I33" s="282"/>
    </row>
    <row r="34" spans="3:9" ht="14.25">
      <c r="C34" s="261"/>
      <c r="D34" s="261" t="s">
        <v>983</v>
      </c>
      <c r="F34" s="78"/>
      <c r="G34" s="282"/>
      <c r="H34" s="282"/>
      <c r="I34" s="282"/>
    </row>
    <row r="35" spans="3:9" ht="14.25">
      <c r="C35" s="261"/>
      <c r="D35" s="261" t="s">
        <v>992</v>
      </c>
      <c r="F35" s="78"/>
      <c r="G35" s="282"/>
      <c r="H35" s="282"/>
      <c r="I35" s="282"/>
    </row>
    <row r="36" spans="3:9" ht="14.25">
      <c r="C36" s="261"/>
      <c r="D36" s="261" t="s">
        <v>988</v>
      </c>
      <c r="F36" s="78"/>
      <c r="G36" s="282"/>
      <c r="H36" s="282"/>
      <c r="I36" s="282"/>
    </row>
    <row r="37" spans="3:9" ht="14.25">
      <c r="C37" s="261"/>
      <c r="D37" s="261"/>
      <c r="F37" s="78"/>
      <c r="G37" s="282"/>
      <c r="H37" s="282"/>
      <c r="I37" s="282"/>
    </row>
    <row r="38" spans="3:9" ht="14.25">
      <c r="C38" s="270" t="s">
        <v>993</v>
      </c>
      <c r="D38" s="261" t="s">
        <v>978</v>
      </c>
      <c r="E38" s="261"/>
      <c r="F38" s="78"/>
      <c r="G38" s="282"/>
      <c r="H38" s="282"/>
      <c r="I38" s="282"/>
    </row>
    <row r="39" spans="3:9" ht="14.25">
      <c r="C39" s="261"/>
      <c r="D39" s="261" t="s">
        <v>979</v>
      </c>
      <c r="F39" s="78"/>
      <c r="G39" s="282"/>
      <c r="H39" s="282"/>
      <c r="I39" s="282"/>
    </row>
    <row r="40" spans="3:9" ht="14.25">
      <c r="C40" s="261"/>
      <c r="D40" s="261" t="s">
        <v>980</v>
      </c>
      <c r="F40" s="78"/>
      <c r="G40" s="282"/>
      <c r="H40" s="282"/>
      <c r="I40" s="282"/>
    </row>
    <row r="41" spans="3:9" ht="14.25">
      <c r="C41" s="261"/>
      <c r="D41" s="261" t="s">
        <v>994</v>
      </c>
      <c r="F41" s="78"/>
      <c r="G41" s="282"/>
      <c r="H41" s="282"/>
      <c r="I41" s="282"/>
    </row>
    <row r="42" spans="3:9" ht="14.25">
      <c r="C42" s="261"/>
      <c r="D42" s="261" t="s">
        <v>982</v>
      </c>
      <c r="F42" s="78"/>
      <c r="G42" s="282"/>
      <c r="H42" s="282"/>
      <c r="I42" s="282"/>
    </row>
    <row r="43" spans="3:9" ht="14.25">
      <c r="C43" s="261"/>
      <c r="D43" s="261" t="s">
        <v>983</v>
      </c>
      <c r="F43" s="78"/>
      <c r="G43" s="282"/>
      <c r="H43" s="282"/>
      <c r="I43" s="282"/>
    </row>
    <row r="44" spans="3:9" ht="14.25">
      <c r="C44" s="261"/>
      <c r="D44" s="261" t="s">
        <v>995</v>
      </c>
      <c r="F44" s="78"/>
      <c r="G44" s="282"/>
      <c r="H44" s="282"/>
      <c r="I44" s="282"/>
    </row>
    <row r="45" spans="3:9" ht="14.25">
      <c r="C45" s="261"/>
      <c r="D45" s="261" t="s">
        <v>988</v>
      </c>
      <c r="F45" s="78"/>
      <c r="G45" s="282"/>
      <c r="H45" s="282"/>
      <c r="I45" s="282"/>
    </row>
    <row r="46" spans="3:9" ht="14.25">
      <c r="C46" s="261"/>
      <c r="D46" s="261"/>
      <c r="F46" s="78"/>
      <c r="G46" s="282"/>
      <c r="H46" s="282"/>
      <c r="I46" s="282"/>
    </row>
    <row r="47" spans="3:9" ht="14.25">
      <c r="C47" s="261"/>
      <c r="D47" s="261"/>
      <c r="F47" s="78"/>
      <c r="G47" s="282"/>
      <c r="H47" s="282"/>
      <c r="I47" s="282"/>
    </row>
    <row r="48" spans="3:9" ht="14.25">
      <c r="C48" s="261"/>
      <c r="D48" s="261"/>
      <c r="F48" s="78"/>
      <c r="G48" s="282"/>
      <c r="H48" s="282"/>
      <c r="I48" s="282"/>
    </row>
    <row r="49" spans="1:9" ht="15.75">
      <c r="A49" s="606" t="s">
        <v>1258</v>
      </c>
      <c r="B49" s="606"/>
      <c r="C49" s="606"/>
      <c r="D49" s="606"/>
      <c r="E49" s="606"/>
      <c r="F49" s="606"/>
      <c r="G49" s="606"/>
      <c r="H49" s="606"/>
      <c r="I49" s="606"/>
    </row>
    <row r="50" spans="1:9" ht="15.75">
      <c r="A50" s="276"/>
      <c r="B50" s="276"/>
      <c r="C50" s="276"/>
      <c r="D50" s="276"/>
      <c r="E50" s="276"/>
      <c r="F50" s="276"/>
      <c r="G50" s="276"/>
      <c r="H50" s="276"/>
      <c r="I50" s="276"/>
    </row>
    <row r="51" spans="1:9" ht="15.75">
      <c r="A51" s="276"/>
      <c r="B51" s="280" t="s">
        <v>975</v>
      </c>
      <c r="C51" s="281" t="s">
        <v>996</v>
      </c>
      <c r="D51" s="78"/>
      <c r="E51" s="261"/>
      <c r="F51" s="276"/>
      <c r="G51" s="276"/>
      <c r="H51" s="276"/>
      <c r="I51" s="276"/>
    </row>
    <row r="52" spans="1:9" ht="15.75">
      <c r="A52" s="276"/>
      <c r="B52" s="276"/>
      <c r="C52" s="276"/>
      <c r="D52" s="276"/>
      <c r="E52" s="276"/>
      <c r="F52" s="276"/>
      <c r="G52" s="276"/>
      <c r="H52" s="276"/>
      <c r="I52" s="276"/>
    </row>
    <row r="53" spans="3:9" ht="14.25">
      <c r="C53" s="270" t="s">
        <v>997</v>
      </c>
      <c r="D53" s="261" t="s">
        <v>978</v>
      </c>
      <c r="E53" s="261"/>
      <c r="F53" s="78"/>
      <c r="G53" s="282"/>
      <c r="H53" s="282"/>
      <c r="I53" s="282"/>
    </row>
    <row r="54" spans="3:9" ht="14.25">
      <c r="C54" s="261"/>
      <c r="D54" s="261" t="s">
        <v>979</v>
      </c>
      <c r="F54" s="78"/>
      <c r="G54" s="282"/>
      <c r="H54" s="282"/>
      <c r="I54" s="282"/>
    </row>
    <row r="55" spans="3:9" ht="14.25">
      <c r="C55" s="261"/>
      <c r="D55" s="261" t="s">
        <v>980</v>
      </c>
      <c r="F55" s="78"/>
      <c r="G55" s="282"/>
      <c r="H55" s="282"/>
      <c r="I55" s="282"/>
    </row>
    <row r="56" spans="3:9" ht="14.25">
      <c r="C56" s="261"/>
      <c r="D56" s="261" t="s">
        <v>998</v>
      </c>
      <c r="F56" s="78"/>
      <c r="G56" s="282"/>
      <c r="H56" s="282"/>
      <c r="I56" s="282"/>
    </row>
    <row r="57" spans="3:9" ht="14.25">
      <c r="C57" s="261"/>
      <c r="D57" s="261" t="s">
        <v>982</v>
      </c>
      <c r="F57" s="78"/>
      <c r="G57" s="282"/>
      <c r="H57" s="282"/>
      <c r="I57" s="282"/>
    </row>
    <row r="58" spans="3:9" ht="14.25">
      <c r="C58" s="261"/>
      <c r="D58" s="261" t="s">
        <v>983</v>
      </c>
      <c r="F58" s="78"/>
      <c r="G58" s="282"/>
      <c r="H58" s="282"/>
      <c r="I58" s="282"/>
    </row>
    <row r="59" spans="3:9" ht="14.25">
      <c r="C59" s="261"/>
      <c r="D59" s="261" t="s">
        <v>999</v>
      </c>
      <c r="F59" s="78"/>
      <c r="G59" s="282"/>
      <c r="H59" s="282"/>
      <c r="I59" s="282"/>
    </row>
    <row r="60" spans="3:9" ht="14.25">
      <c r="C60" s="261"/>
      <c r="D60" s="261" t="s">
        <v>1091</v>
      </c>
      <c r="F60" s="78"/>
      <c r="G60" s="282"/>
      <c r="H60" s="282"/>
      <c r="I60" s="282"/>
    </row>
    <row r="61" spans="3:9" ht="14.25">
      <c r="C61" s="261"/>
      <c r="D61" s="261"/>
      <c r="F61" s="78"/>
      <c r="G61" s="282"/>
      <c r="H61" s="282"/>
      <c r="I61" s="282"/>
    </row>
    <row r="62" spans="3:9" ht="14.25">
      <c r="C62" s="270" t="s">
        <v>1092</v>
      </c>
      <c r="D62" s="261" t="s">
        <v>978</v>
      </c>
      <c r="E62" s="261"/>
      <c r="F62" s="78"/>
      <c r="G62" s="282"/>
      <c r="H62" s="282"/>
      <c r="I62" s="282"/>
    </row>
    <row r="63" spans="3:9" ht="14.25">
      <c r="C63" s="261"/>
      <c r="D63" s="261" t="s">
        <v>979</v>
      </c>
      <c r="F63" s="78"/>
      <c r="G63" s="282"/>
      <c r="H63" s="282"/>
      <c r="I63" s="282"/>
    </row>
    <row r="64" spans="3:9" ht="14.25">
      <c r="C64" s="261"/>
      <c r="D64" s="261" t="s">
        <v>980</v>
      </c>
      <c r="F64" s="78"/>
      <c r="G64" s="282"/>
      <c r="H64" s="282"/>
      <c r="I64" s="282"/>
    </row>
    <row r="65" spans="3:9" ht="14.25">
      <c r="C65" s="261"/>
      <c r="D65" s="261" t="s">
        <v>1093</v>
      </c>
      <c r="F65" s="78"/>
      <c r="G65" s="282"/>
      <c r="H65" s="282"/>
      <c r="I65" s="282"/>
    </row>
    <row r="66" spans="3:9" ht="14.25">
      <c r="C66" s="261"/>
      <c r="D66" s="261" t="s">
        <v>982</v>
      </c>
      <c r="F66" s="78"/>
      <c r="G66" s="282"/>
      <c r="H66" s="282"/>
      <c r="I66" s="282"/>
    </row>
    <row r="67" spans="3:9" ht="14.25">
      <c r="C67" s="261"/>
      <c r="D67" s="261" t="s">
        <v>983</v>
      </c>
      <c r="F67" s="78"/>
      <c r="G67" s="282"/>
      <c r="H67" s="282"/>
      <c r="I67" s="282"/>
    </row>
    <row r="68" spans="3:9" ht="14.25">
      <c r="C68" s="261"/>
      <c r="D68" s="261" t="s">
        <v>1094</v>
      </c>
      <c r="F68" s="78"/>
      <c r="G68" s="282"/>
      <c r="H68" s="282"/>
      <c r="I68" s="282"/>
    </row>
    <row r="69" spans="3:9" ht="14.25">
      <c r="C69" s="261"/>
      <c r="D69" s="261" t="s">
        <v>1091</v>
      </c>
      <c r="F69" s="78"/>
      <c r="G69" s="282"/>
      <c r="H69" s="282"/>
      <c r="I69" s="282"/>
    </row>
    <row r="70" spans="3:9" ht="14.25">
      <c r="C70" s="282"/>
      <c r="D70" s="282"/>
      <c r="E70" s="282"/>
      <c r="F70" s="282"/>
      <c r="G70" s="282"/>
      <c r="H70" s="282"/>
      <c r="I70" s="282"/>
    </row>
    <row r="71" spans="3:9" ht="14.25">
      <c r="C71" s="270" t="s">
        <v>1095</v>
      </c>
      <c r="D71" s="261" t="s">
        <v>978</v>
      </c>
      <c r="E71" s="261"/>
      <c r="F71" s="261"/>
      <c r="G71" s="282"/>
      <c r="H71" s="282"/>
      <c r="I71" s="282"/>
    </row>
    <row r="72" spans="3:6" ht="14.25">
      <c r="C72" s="261"/>
      <c r="D72" s="261" t="s">
        <v>979</v>
      </c>
      <c r="F72" s="261"/>
    </row>
    <row r="73" spans="3:6" ht="14.25">
      <c r="C73" s="261"/>
      <c r="D73" s="261" t="s">
        <v>980</v>
      </c>
      <c r="F73" s="261"/>
    </row>
    <row r="74" spans="3:6" ht="14.25">
      <c r="C74" s="261"/>
      <c r="D74" s="261" t="s">
        <v>1096</v>
      </c>
      <c r="F74" s="261"/>
    </row>
    <row r="75" spans="3:6" ht="14.25">
      <c r="C75" s="261"/>
      <c r="D75" s="261" t="s">
        <v>982</v>
      </c>
      <c r="F75" s="261"/>
    </row>
    <row r="76" spans="3:6" ht="14.25">
      <c r="C76" s="261"/>
      <c r="D76" s="261" t="s">
        <v>983</v>
      </c>
      <c r="F76" s="261"/>
    </row>
    <row r="77" spans="3:6" ht="14.25">
      <c r="C77" s="261"/>
      <c r="D77" s="261" t="s">
        <v>1097</v>
      </c>
      <c r="F77" s="261"/>
    </row>
    <row r="79" spans="2:5" ht="15">
      <c r="B79" s="280" t="s">
        <v>1098</v>
      </c>
      <c r="C79" s="281" t="s">
        <v>1099</v>
      </c>
      <c r="D79" s="78"/>
      <c r="E79" s="78"/>
    </row>
    <row r="80" spans="2:5" ht="14.25">
      <c r="B80" s="78"/>
      <c r="C80" s="78"/>
      <c r="D80" s="78"/>
      <c r="E80" s="78"/>
    </row>
    <row r="81" spans="2:9" ht="14.25">
      <c r="B81" s="78"/>
      <c r="C81" s="270" t="s">
        <v>1100</v>
      </c>
      <c r="D81" s="261" t="s">
        <v>1101</v>
      </c>
      <c r="E81" s="261"/>
      <c r="F81" s="282"/>
      <c r="G81" s="282"/>
      <c r="H81" s="282"/>
      <c r="I81" s="282"/>
    </row>
    <row r="82" spans="2:9" ht="14.25">
      <c r="B82" s="78" t="s">
        <v>419</v>
      </c>
      <c r="C82" s="261"/>
      <c r="D82" s="261" t="s">
        <v>1102</v>
      </c>
      <c r="E82" s="282"/>
      <c r="F82" s="282"/>
      <c r="G82" s="282"/>
      <c r="H82" s="282"/>
      <c r="I82" s="282"/>
    </row>
    <row r="83" spans="2:9" ht="14.25">
      <c r="B83" s="78"/>
      <c r="C83" s="261"/>
      <c r="D83" s="261" t="s">
        <v>1105</v>
      </c>
      <c r="E83" s="282"/>
      <c r="F83" s="282"/>
      <c r="G83" s="282"/>
      <c r="H83" s="282"/>
      <c r="I83" s="282"/>
    </row>
    <row r="84" spans="2:9" ht="14.25">
      <c r="B84" s="78"/>
      <c r="C84" s="261"/>
      <c r="D84" s="261" t="s">
        <v>1106</v>
      </c>
      <c r="E84" s="282"/>
      <c r="F84" s="282"/>
      <c r="G84" s="282"/>
      <c r="H84" s="282"/>
      <c r="I84" s="282"/>
    </row>
    <row r="85" spans="2:9" ht="14.25">
      <c r="B85" s="78"/>
      <c r="C85" s="261"/>
      <c r="D85" s="261" t="s">
        <v>1107</v>
      </c>
      <c r="E85" s="282"/>
      <c r="F85" s="282"/>
      <c r="G85" s="282"/>
      <c r="H85" s="282"/>
      <c r="I85" s="282"/>
    </row>
    <row r="86" spans="2:9" ht="14.25">
      <c r="B86" s="78"/>
      <c r="C86" s="261"/>
      <c r="D86" s="261" t="s">
        <v>1108</v>
      </c>
      <c r="E86" s="282"/>
      <c r="F86" s="282"/>
      <c r="G86" s="282"/>
      <c r="H86" s="282"/>
      <c r="I86" s="282"/>
    </row>
    <row r="87" spans="2:9" ht="14.25">
      <c r="B87" s="78"/>
      <c r="C87" s="261"/>
      <c r="D87" s="261" t="s">
        <v>1109</v>
      </c>
      <c r="E87" s="282"/>
      <c r="F87" s="282"/>
      <c r="G87" s="282"/>
      <c r="H87" s="282"/>
      <c r="I87" s="282"/>
    </row>
    <row r="88" spans="2:9" ht="14.25">
      <c r="B88" s="78"/>
      <c r="C88" s="261"/>
      <c r="D88" s="261" t="s">
        <v>1110</v>
      </c>
      <c r="E88" s="282"/>
      <c r="F88" s="282"/>
      <c r="G88" s="282"/>
      <c r="H88" s="282"/>
      <c r="I88" s="282"/>
    </row>
    <row r="89" spans="2:9" ht="14.25">
      <c r="B89" s="78"/>
      <c r="C89" s="261"/>
      <c r="D89" s="261" t="s">
        <v>1111</v>
      </c>
      <c r="E89" s="282"/>
      <c r="F89" s="282"/>
      <c r="G89" s="282"/>
      <c r="H89" s="282"/>
      <c r="I89" s="282"/>
    </row>
    <row r="90" spans="2:9" ht="14.25">
      <c r="B90" s="78"/>
      <c r="C90" s="261"/>
      <c r="D90" s="261"/>
      <c r="E90" s="282"/>
      <c r="F90" s="282"/>
      <c r="G90" s="282"/>
      <c r="H90" s="282"/>
      <c r="I90" s="282"/>
    </row>
    <row r="91" spans="2:9" ht="14.25">
      <c r="B91" s="78"/>
      <c r="C91" s="261"/>
      <c r="D91" s="261"/>
      <c r="E91" s="282"/>
      <c r="F91" s="282"/>
      <c r="G91" s="282"/>
      <c r="H91" s="282"/>
      <c r="I91" s="282"/>
    </row>
    <row r="92" spans="2:9" ht="14.25">
      <c r="B92" s="78"/>
      <c r="C92" s="261"/>
      <c r="D92" s="261"/>
      <c r="E92" s="282"/>
      <c r="F92" s="282"/>
      <c r="G92" s="282"/>
      <c r="H92" s="282"/>
      <c r="I92" s="282"/>
    </row>
    <row r="93" spans="2:9" ht="14.25">
      <c r="B93" s="78"/>
      <c r="C93" s="261"/>
      <c r="D93" s="261"/>
      <c r="E93" s="282"/>
      <c r="F93" s="282"/>
      <c r="G93" s="282"/>
      <c r="H93" s="282"/>
      <c r="I93" s="282"/>
    </row>
    <row r="94" spans="1:9" ht="15.75">
      <c r="A94" s="606" t="s">
        <v>1259</v>
      </c>
      <c r="B94" s="606"/>
      <c r="C94" s="606"/>
      <c r="D94" s="606"/>
      <c r="E94" s="606"/>
      <c r="F94" s="606"/>
      <c r="G94" s="606"/>
      <c r="H94" s="606"/>
      <c r="I94" s="606"/>
    </row>
    <row r="95" spans="2:6" ht="15">
      <c r="B95" s="280" t="s">
        <v>1098</v>
      </c>
      <c r="C95" s="281" t="s">
        <v>1112</v>
      </c>
      <c r="F95" s="331"/>
    </row>
    <row r="97" spans="2:9" ht="12.75" customHeight="1">
      <c r="B97" s="78"/>
      <c r="C97" s="270" t="s">
        <v>1113</v>
      </c>
      <c r="D97" s="261" t="s">
        <v>1101</v>
      </c>
      <c r="E97" s="261"/>
      <c r="F97" s="282"/>
      <c r="G97" s="282"/>
      <c r="H97" s="282"/>
      <c r="I97" s="282"/>
    </row>
    <row r="98" spans="2:9" ht="14.25">
      <c r="B98" s="78"/>
      <c r="C98" s="261"/>
      <c r="D98" s="261" t="s">
        <v>1102</v>
      </c>
      <c r="F98" s="282"/>
      <c r="G98" s="282"/>
      <c r="H98" s="282"/>
      <c r="I98" s="282"/>
    </row>
    <row r="99" spans="2:9" ht="14.25">
      <c r="B99" s="78"/>
      <c r="C99" s="261"/>
      <c r="D99" s="261" t="s">
        <v>1105</v>
      </c>
      <c r="F99" s="282"/>
      <c r="G99" s="282"/>
      <c r="H99" s="282"/>
      <c r="I99" s="282"/>
    </row>
    <row r="100" spans="2:9" ht="14.25">
      <c r="B100" s="78"/>
      <c r="C100" s="261"/>
      <c r="D100" s="261" t="s">
        <v>1114</v>
      </c>
      <c r="F100" s="282"/>
      <c r="G100" s="282"/>
      <c r="H100" s="282"/>
      <c r="I100" s="282"/>
    </row>
    <row r="101" spans="2:9" ht="14.25">
      <c r="B101" s="78"/>
      <c r="C101" s="261"/>
      <c r="D101" s="261" t="s">
        <v>1107</v>
      </c>
      <c r="F101" s="282"/>
      <c r="G101" s="282"/>
      <c r="H101" s="282"/>
      <c r="I101" s="282"/>
    </row>
    <row r="102" spans="2:9" ht="14.25">
      <c r="B102" s="78"/>
      <c r="C102" s="261"/>
      <c r="D102" s="261" t="s">
        <v>1108</v>
      </c>
      <c r="F102" s="282"/>
      <c r="G102" s="282"/>
      <c r="H102" s="282"/>
      <c r="I102" s="282"/>
    </row>
    <row r="103" spans="2:9" ht="14.25">
      <c r="B103" s="78"/>
      <c r="C103" s="261"/>
      <c r="D103" s="261" t="s">
        <v>1109</v>
      </c>
      <c r="F103" s="282"/>
      <c r="G103" s="282"/>
      <c r="H103" s="282"/>
      <c r="I103" s="282"/>
    </row>
    <row r="104" spans="2:9" ht="14.25">
      <c r="B104" s="78"/>
      <c r="C104" s="261"/>
      <c r="D104" s="261" t="s">
        <v>1115</v>
      </c>
      <c r="F104" s="282"/>
      <c r="G104" s="282"/>
      <c r="H104" s="282"/>
      <c r="I104" s="282"/>
    </row>
    <row r="105" spans="2:9" ht="14.25">
      <c r="B105" s="78"/>
      <c r="C105" s="261"/>
      <c r="D105" s="261" t="s">
        <v>1111</v>
      </c>
      <c r="F105" s="282"/>
      <c r="G105" s="282"/>
      <c r="H105" s="282"/>
      <c r="I105" s="282"/>
    </row>
    <row r="106" spans="2:9" ht="14.25">
      <c r="B106" s="78"/>
      <c r="C106" s="261"/>
      <c r="D106" s="261"/>
      <c r="F106" s="282"/>
      <c r="G106" s="282"/>
      <c r="H106" s="282"/>
      <c r="I106" s="282"/>
    </row>
    <row r="107" spans="2:9" ht="14.25">
      <c r="B107" s="78"/>
      <c r="C107" s="261" t="s">
        <v>1616</v>
      </c>
      <c r="D107" s="261"/>
      <c r="F107" s="282"/>
      <c r="G107" s="282"/>
      <c r="H107" s="282"/>
      <c r="I107" s="282"/>
    </row>
    <row r="108" spans="2:9" ht="14.25">
      <c r="B108" s="78"/>
      <c r="C108" s="261"/>
      <c r="D108" s="261"/>
      <c r="F108" s="282"/>
      <c r="G108" s="282"/>
      <c r="H108" s="282"/>
      <c r="I108" s="282"/>
    </row>
    <row r="109" spans="2:9" ht="14.25">
      <c r="B109" s="78"/>
      <c r="C109" s="261" t="s">
        <v>1624</v>
      </c>
      <c r="D109" s="261" t="s">
        <v>1617</v>
      </c>
      <c r="F109" s="282"/>
      <c r="G109" s="282"/>
      <c r="H109" s="282"/>
      <c r="I109" s="282"/>
    </row>
    <row r="110" spans="2:9" ht="14.25">
      <c r="B110" s="78"/>
      <c r="C110" s="261"/>
      <c r="D110" s="261" t="s">
        <v>1618</v>
      </c>
      <c r="F110" s="282"/>
      <c r="G110" s="282"/>
      <c r="H110" s="282"/>
      <c r="I110" s="282"/>
    </row>
    <row r="111" spans="2:9" ht="14.25">
      <c r="B111" s="78"/>
      <c r="C111" s="261"/>
      <c r="D111" s="261" t="s">
        <v>1619</v>
      </c>
      <c r="F111" s="282"/>
      <c r="G111" s="282"/>
      <c r="H111" s="282"/>
      <c r="I111" s="282"/>
    </row>
    <row r="112" spans="2:9" ht="14.25">
      <c r="B112" s="78"/>
      <c r="C112" s="261"/>
      <c r="D112" s="261" t="s">
        <v>1620</v>
      </c>
      <c r="F112" s="282"/>
      <c r="G112" s="282"/>
      <c r="H112" s="282"/>
      <c r="I112" s="282"/>
    </row>
    <row r="113" spans="2:9" ht="14.25">
      <c r="B113" s="78"/>
      <c r="C113" s="261"/>
      <c r="D113" s="261"/>
      <c r="F113" s="282"/>
      <c r="G113" s="282"/>
      <c r="H113" s="282"/>
      <c r="I113" s="282"/>
    </row>
    <row r="114" spans="2:9" ht="14.25">
      <c r="B114" s="78"/>
      <c r="C114" s="261" t="s">
        <v>1623</v>
      </c>
      <c r="D114" s="261"/>
      <c r="F114" s="282"/>
      <c r="G114" s="282"/>
      <c r="H114" s="282"/>
      <c r="I114" s="282"/>
    </row>
    <row r="115" spans="2:9" ht="14.25">
      <c r="B115" s="78"/>
      <c r="C115" s="261"/>
      <c r="D115" s="261" t="s">
        <v>1621</v>
      </c>
      <c r="F115" s="282"/>
      <c r="G115" s="282"/>
      <c r="H115" s="282"/>
      <c r="I115" s="282"/>
    </row>
    <row r="116" spans="2:9" ht="14.25">
      <c r="B116" s="78"/>
      <c r="C116" s="261"/>
      <c r="D116" s="261" t="s">
        <v>1622</v>
      </c>
      <c r="F116" s="282"/>
      <c r="G116" s="282"/>
      <c r="H116" s="282"/>
      <c r="I116" s="282"/>
    </row>
    <row r="117" spans="2:9" ht="14.25">
      <c r="B117" s="78"/>
      <c r="C117" s="261"/>
      <c r="D117" s="261" t="s">
        <v>1620</v>
      </c>
      <c r="F117" s="282"/>
      <c r="G117" s="282"/>
      <c r="H117" s="282"/>
      <c r="I117" s="282"/>
    </row>
    <row r="118" spans="2:9" ht="14.25">
      <c r="B118" s="78"/>
      <c r="C118" s="261"/>
      <c r="D118" s="261"/>
      <c r="F118" s="282"/>
      <c r="G118" s="282"/>
      <c r="H118" s="282"/>
      <c r="I118" s="282"/>
    </row>
    <row r="120" spans="2:9" ht="15">
      <c r="B120" s="280" t="s">
        <v>1116</v>
      </c>
      <c r="C120" s="281" t="s">
        <v>1117</v>
      </c>
      <c r="D120" s="261"/>
      <c r="E120" s="261"/>
      <c r="F120" s="282"/>
      <c r="G120" s="282"/>
      <c r="H120" s="282"/>
      <c r="I120" s="282"/>
    </row>
    <row r="121" spans="2:9" ht="14.25">
      <c r="B121" s="78"/>
      <c r="C121" s="261"/>
      <c r="D121" s="261"/>
      <c r="E121" s="261"/>
      <c r="F121" s="282"/>
      <c r="G121" s="282"/>
      <c r="H121" s="282"/>
      <c r="I121" s="282"/>
    </row>
    <row r="122" spans="3:9" ht="14.25" customHeight="1">
      <c r="C122" s="631" t="s">
        <v>1118</v>
      </c>
      <c r="D122" s="631"/>
      <c r="E122" s="631"/>
      <c r="F122" s="631"/>
      <c r="G122" s="631"/>
      <c r="H122" s="631"/>
      <c r="I122" s="631"/>
    </row>
    <row r="123" spans="2:9" ht="14.25">
      <c r="B123" s="283"/>
      <c r="C123" s="631"/>
      <c r="D123" s="631"/>
      <c r="E123" s="631"/>
      <c r="F123" s="631"/>
      <c r="G123" s="631"/>
      <c r="H123" s="631"/>
      <c r="I123" s="631"/>
    </row>
    <row r="124" spans="2:9" ht="14.25">
      <c r="B124" s="283"/>
      <c r="C124" s="631"/>
      <c r="D124" s="631"/>
      <c r="E124" s="631"/>
      <c r="F124" s="631"/>
      <c r="G124" s="631"/>
      <c r="H124" s="631"/>
      <c r="I124" s="631"/>
    </row>
    <row r="125" spans="2:9" ht="14.25">
      <c r="B125" s="283"/>
      <c r="C125" s="631"/>
      <c r="D125" s="631"/>
      <c r="E125" s="631"/>
      <c r="F125" s="631"/>
      <c r="G125" s="631"/>
      <c r="H125" s="631"/>
      <c r="I125" s="631"/>
    </row>
    <row r="126" spans="2:9" ht="14.25">
      <c r="B126" s="284"/>
      <c r="C126" s="284"/>
      <c r="D126" s="284"/>
      <c r="E126" s="284"/>
      <c r="F126" s="284"/>
      <c r="G126" s="284"/>
      <c r="H126" s="284"/>
      <c r="I126" s="284"/>
    </row>
    <row r="127" spans="3:9" ht="14.25">
      <c r="C127" s="261" t="s">
        <v>1119</v>
      </c>
      <c r="D127" s="261"/>
      <c r="E127" s="261"/>
      <c r="F127" s="282"/>
      <c r="G127" s="282"/>
      <c r="H127" s="282"/>
      <c r="I127" s="282"/>
    </row>
    <row r="128" spans="2:9" ht="14.25">
      <c r="B128" s="261"/>
      <c r="D128" s="261"/>
      <c r="E128" s="261"/>
      <c r="F128" s="282"/>
      <c r="G128" s="282"/>
      <c r="H128" s="282"/>
      <c r="I128" s="282"/>
    </row>
    <row r="129" spans="2:9" ht="15">
      <c r="B129" s="280" t="s">
        <v>1120</v>
      </c>
      <c r="C129" s="281" t="s">
        <v>1121</v>
      </c>
      <c r="D129" s="261"/>
      <c r="E129" s="261"/>
      <c r="F129" s="282"/>
      <c r="G129" s="282"/>
      <c r="H129" s="282"/>
      <c r="I129" s="282"/>
    </row>
    <row r="130" spans="2:9" ht="14.25">
      <c r="B130" s="78"/>
      <c r="C130" s="261"/>
      <c r="D130" s="261"/>
      <c r="E130" s="261"/>
      <c r="F130" s="282"/>
      <c r="G130" s="282"/>
      <c r="H130" s="282"/>
      <c r="I130" s="282"/>
    </row>
    <row r="131" spans="3:9" ht="14.25" customHeight="1">
      <c r="C131" s="631" t="s">
        <v>1122</v>
      </c>
      <c r="D131" s="631"/>
      <c r="E131" s="631"/>
      <c r="F131" s="631"/>
      <c r="G131" s="631"/>
      <c r="H131" s="631"/>
      <c r="I131" s="631"/>
    </row>
    <row r="132" spans="3:9" ht="14.25">
      <c r="C132" s="631"/>
      <c r="D132" s="631"/>
      <c r="E132" s="631"/>
      <c r="F132" s="631"/>
      <c r="G132" s="631"/>
      <c r="H132" s="631"/>
      <c r="I132" s="631"/>
    </row>
    <row r="133" spans="3:9" ht="14.25">
      <c r="C133" s="283"/>
      <c r="D133" s="283"/>
      <c r="E133" s="283"/>
      <c r="F133" s="283"/>
      <c r="G133" s="283"/>
      <c r="H133" s="283"/>
      <c r="I133" s="283"/>
    </row>
    <row r="134" spans="2:9" ht="14.25" customHeight="1">
      <c r="B134" s="78"/>
      <c r="C134" s="631" t="s">
        <v>809</v>
      </c>
      <c r="D134" s="631"/>
      <c r="E134" s="631"/>
      <c r="F134" s="631"/>
      <c r="G134" s="631"/>
      <c r="H134" s="631"/>
      <c r="I134" s="631"/>
    </row>
    <row r="135" spans="2:9" ht="14.25">
      <c r="B135" s="78"/>
      <c r="C135" s="631"/>
      <c r="D135" s="631"/>
      <c r="E135" s="631"/>
      <c r="F135" s="631"/>
      <c r="G135" s="631"/>
      <c r="H135" s="631"/>
      <c r="I135" s="631"/>
    </row>
    <row r="136" spans="2:9" ht="14.25">
      <c r="B136" s="78"/>
      <c r="C136" s="631"/>
      <c r="D136" s="631"/>
      <c r="E136" s="631"/>
      <c r="F136" s="631"/>
      <c r="G136" s="631"/>
      <c r="H136" s="631"/>
      <c r="I136" s="631"/>
    </row>
    <row r="137" spans="2:9" ht="14.25">
      <c r="B137" s="78"/>
      <c r="C137" s="631"/>
      <c r="D137" s="631"/>
      <c r="E137" s="631"/>
      <c r="F137" s="631"/>
      <c r="G137" s="631"/>
      <c r="H137" s="631"/>
      <c r="I137" s="631"/>
    </row>
    <row r="138" spans="2:9" ht="14.25">
      <c r="B138" s="78"/>
      <c r="C138" s="261"/>
      <c r="D138" s="261"/>
      <c r="E138" s="261"/>
      <c r="F138" s="282"/>
      <c r="G138" s="282"/>
      <c r="H138" s="282"/>
      <c r="I138" s="282"/>
    </row>
    <row r="139" spans="2:9" ht="14.25">
      <c r="B139" s="78"/>
      <c r="C139" s="261" t="s">
        <v>1119</v>
      </c>
      <c r="D139" s="261"/>
      <c r="E139" s="261"/>
      <c r="F139" s="282"/>
      <c r="G139" s="282"/>
      <c r="H139" s="282"/>
      <c r="I139" s="282"/>
    </row>
    <row r="140" spans="2:9" ht="14.25">
      <c r="B140" s="78"/>
      <c r="C140" s="261"/>
      <c r="D140" s="261"/>
      <c r="E140" s="261"/>
      <c r="F140" s="282"/>
      <c r="G140" s="282"/>
      <c r="H140" s="282"/>
      <c r="I140" s="282"/>
    </row>
    <row r="141" spans="2:9" ht="15">
      <c r="B141" s="280" t="s">
        <v>1123</v>
      </c>
      <c r="C141" s="281" t="s">
        <v>1124</v>
      </c>
      <c r="D141" s="261"/>
      <c r="E141" s="261"/>
      <c r="F141" s="282"/>
      <c r="G141" s="282"/>
      <c r="H141" s="282"/>
      <c r="I141" s="282"/>
    </row>
    <row r="142" spans="2:9" ht="14.25">
      <c r="B142" s="78"/>
      <c r="C142" s="261"/>
      <c r="D142" s="261"/>
      <c r="E142" s="261"/>
      <c r="F142" s="282"/>
      <c r="G142" s="282"/>
      <c r="H142" s="282"/>
      <c r="I142" s="282"/>
    </row>
    <row r="143" spans="2:9" ht="14.25" customHeight="1">
      <c r="B143" s="78"/>
      <c r="C143" s="631" t="s">
        <v>428</v>
      </c>
      <c r="D143" s="722"/>
      <c r="E143" s="722"/>
      <c r="F143" s="722"/>
      <c r="G143" s="722"/>
      <c r="H143" s="722"/>
      <c r="I143" s="722"/>
    </row>
    <row r="144" spans="2:9" ht="14.25">
      <c r="B144" s="78"/>
      <c r="C144" s="722"/>
      <c r="D144" s="722"/>
      <c r="E144" s="722"/>
      <c r="F144" s="722"/>
      <c r="G144" s="722"/>
      <c r="H144" s="722"/>
      <c r="I144" s="722"/>
    </row>
    <row r="145" spans="2:9" ht="14.25">
      <c r="B145" s="78"/>
      <c r="C145" s="722"/>
      <c r="D145" s="722"/>
      <c r="E145" s="722"/>
      <c r="F145" s="722"/>
      <c r="G145" s="722"/>
      <c r="H145" s="722"/>
      <c r="I145" s="722"/>
    </row>
    <row r="146" spans="2:9" ht="14.25">
      <c r="B146" s="78"/>
      <c r="C146" s="261"/>
      <c r="D146" s="261"/>
      <c r="E146" s="261"/>
      <c r="F146" s="282"/>
      <c r="G146" s="282"/>
      <c r="H146" s="282"/>
      <c r="I146" s="282"/>
    </row>
    <row r="147" spans="2:9" ht="14.25">
      <c r="B147" s="78"/>
      <c r="C147" s="261" t="s">
        <v>1125</v>
      </c>
      <c r="D147" s="261"/>
      <c r="E147" s="261"/>
      <c r="F147" s="282"/>
      <c r="G147" s="282"/>
      <c r="H147" s="282"/>
      <c r="I147" s="282"/>
    </row>
    <row r="148" spans="2:9" ht="14.25">
      <c r="B148" s="78"/>
      <c r="D148" s="261"/>
      <c r="E148" s="261"/>
      <c r="F148" s="282"/>
      <c r="G148" s="282"/>
      <c r="H148" s="282"/>
      <c r="I148" s="282"/>
    </row>
    <row r="149" spans="2:9" ht="14.25">
      <c r="B149" s="78"/>
      <c r="C149" s="261" t="s">
        <v>1126</v>
      </c>
      <c r="D149" s="261"/>
      <c r="E149" s="261"/>
      <c r="F149" s="282"/>
      <c r="G149" s="282"/>
      <c r="H149" s="282"/>
      <c r="I149" s="282"/>
    </row>
    <row r="150" spans="2:9" ht="14.25">
      <c r="B150" s="78"/>
      <c r="C150" s="261"/>
      <c r="D150" s="261"/>
      <c r="E150" s="261"/>
      <c r="F150" s="282"/>
      <c r="G150" s="282"/>
      <c r="H150" s="282"/>
      <c r="I150" s="282"/>
    </row>
    <row r="151" spans="1:9" ht="15.75">
      <c r="A151" s="606" t="s">
        <v>1260</v>
      </c>
      <c r="B151" s="606"/>
      <c r="C151" s="606"/>
      <c r="D151" s="606"/>
      <c r="E151" s="606"/>
      <c r="F151" s="606"/>
      <c r="G151" s="606"/>
      <c r="H151" s="606"/>
      <c r="I151" s="606"/>
    </row>
    <row r="152" spans="1:9" ht="15.75">
      <c r="A152" s="276"/>
      <c r="B152" s="276"/>
      <c r="C152" s="276"/>
      <c r="D152" s="276"/>
      <c r="E152" s="276"/>
      <c r="F152" s="276"/>
      <c r="G152" s="276"/>
      <c r="H152" s="276"/>
      <c r="I152" s="276"/>
    </row>
    <row r="153" spans="1:9" ht="15.75">
      <c r="A153" s="276"/>
      <c r="B153" s="280" t="s">
        <v>1123</v>
      </c>
      <c r="C153" s="281" t="s">
        <v>1127</v>
      </c>
      <c r="D153" s="276"/>
      <c r="E153" s="276"/>
      <c r="F153" s="276"/>
      <c r="G153" s="276"/>
      <c r="H153" s="276"/>
      <c r="I153" s="276"/>
    </row>
    <row r="154" spans="1:9" ht="15.75">
      <c r="A154" s="276"/>
      <c r="B154" s="276"/>
      <c r="C154" s="276"/>
      <c r="D154" s="276"/>
      <c r="E154" s="276"/>
      <c r="F154" s="276"/>
      <c r="G154" s="276"/>
      <c r="H154" s="276"/>
      <c r="I154" s="276"/>
    </row>
    <row r="155" spans="2:9" ht="14.25">
      <c r="B155" s="78"/>
      <c r="C155" s="261" t="s">
        <v>1128</v>
      </c>
      <c r="D155" s="261"/>
      <c r="E155" s="261"/>
      <c r="F155" s="282"/>
      <c r="G155" s="282"/>
      <c r="H155" s="282"/>
      <c r="I155" s="282"/>
    </row>
    <row r="156" spans="2:9" ht="14.25">
      <c r="B156" s="78"/>
      <c r="C156" s="261"/>
      <c r="D156" s="261"/>
      <c r="E156" s="261"/>
      <c r="F156" s="282"/>
      <c r="G156" s="282"/>
      <c r="H156" s="282"/>
      <c r="I156" s="282"/>
    </row>
    <row r="157" spans="2:9" ht="14.25">
      <c r="B157" s="78"/>
      <c r="C157" s="261" t="s">
        <v>1129</v>
      </c>
      <c r="D157" s="261"/>
      <c r="E157" s="261"/>
      <c r="F157" s="282"/>
      <c r="G157" s="282"/>
      <c r="H157" s="282"/>
      <c r="I157" s="282"/>
    </row>
    <row r="158" spans="2:9" ht="14.25">
      <c r="B158" s="78"/>
      <c r="C158" s="261"/>
      <c r="D158" s="261"/>
      <c r="E158" s="261"/>
      <c r="F158" s="282"/>
      <c r="G158" s="282"/>
      <c r="H158" s="282"/>
      <c r="I158" s="282"/>
    </row>
    <row r="159" spans="2:9" ht="15">
      <c r="B159" s="280" t="s">
        <v>1130</v>
      </c>
      <c r="C159" s="281" t="s">
        <v>810</v>
      </c>
      <c r="D159" s="261"/>
      <c r="E159" s="261"/>
      <c r="F159" s="282"/>
      <c r="G159" s="282"/>
      <c r="H159" s="282"/>
      <c r="I159" s="282"/>
    </row>
    <row r="160" spans="2:9" ht="14.25">
      <c r="B160" s="78"/>
      <c r="C160" s="261"/>
      <c r="D160" s="261"/>
      <c r="E160" s="261"/>
      <c r="F160" s="282"/>
      <c r="G160" s="282"/>
      <c r="H160" s="282"/>
      <c r="I160" s="282"/>
    </row>
    <row r="161" spans="2:9" ht="14.25">
      <c r="B161" s="78"/>
      <c r="C161" s="261" t="s">
        <v>811</v>
      </c>
      <c r="D161" s="261"/>
      <c r="E161" s="261"/>
      <c r="F161" s="282"/>
      <c r="G161" s="282"/>
      <c r="H161" s="282"/>
      <c r="I161" s="282"/>
    </row>
    <row r="162" spans="2:9" ht="14.25">
      <c r="B162" s="78"/>
      <c r="C162" s="261"/>
      <c r="D162" s="261"/>
      <c r="E162" s="261"/>
      <c r="F162" s="282"/>
      <c r="G162" s="282"/>
      <c r="H162" s="282"/>
      <c r="I162" s="282"/>
    </row>
    <row r="163" spans="2:9" ht="14.25" customHeight="1">
      <c r="B163" s="78"/>
      <c r="C163" s="631" t="s">
        <v>1132</v>
      </c>
      <c r="D163" s="722"/>
      <c r="E163" s="722"/>
      <c r="F163" s="722"/>
      <c r="G163" s="722"/>
      <c r="H163" s="722"/>
      <c r="I163" s="722"/>
    </row>
    <row r="164" spans="2:9" ht="14.25">
      <c r="B164" s="78"/>
      <c r="C164" s="722"/>
      <c r="D164" s="722"/>
      <c r="E164" s="722"/>
      <c r="F164" s="722"/>
      <c r="G164" s="722"/>
      <c r="H164" s="722"/>
      <c r="I164" s="722"/>
    </row>
    <row r="165" spans="2:9" ht="14.25">
      <c r="B165" s="78"/>
      <c r="C165" s="261"/>
      <c r="D165" s="261"/>
      <c r="E165" s="261"/>
      <c r="F165" s="282"/>
      <c r="G165" s="282"/>
      <c r="H165" s="282"/>
      <c r="I165" s="282"/>
    </row>
    <row r="166" spans="2:9" ht="14.25" customHeight="1">
      <c r="B166" s="78"/>
      <c r="C166" s="607" t="s">
        <v>812</v>
      </c>
      <c r="D166" s="721"/>
      <c r="E166" s="721"/>
      <c r="F166" s="721"/>
      <c r="G166" s="721"/>
      <c r="H166" s="721"/>
      <c r="I166" s="721"/>
    </row>
    <row r="167" spans="2:9" ht="14.25">
      <c r="B167" s="78"/>
      <c r="C167" s="721"/>
      <c r="D167" s="721"/>
      <c r="E167" s="721"/>
      <c r="F167" s="721"/>
      <c r="G167" s="721"/>
      <c r="H167" s="721"/>
      <c r="I167" s="721"/>
    </row>
    <row r="168" spans="2:9" ht="13.5" customHeight="1">
      <c r="B168" s="78"/>
      <c r="C168" s="261" t="s">
        <v>813</v>
      </c>
      <c r="D168" s="261"/>
      <c r="E168" s="261"/>
      <c r="F168" s="282"/>
      <c r="G168" s="282"/>
      <c r="H168" s="282"/>
      <c r="I168" s="282"/>
    </row>
    <row r="169" spans="2:9" ht="14.25">
      <c r="B169" s="78"/>
      <c r="C169" s="261"/>
      <c r="D169" s="261"/>
      <c r="E169" s="261"/>
      <c r="F169" s="282"/>
      <c r="G169" s="282"/>
      <c r="H169" s="282"/>
      <c r="I169" s="282"/>
    </row>
    <row r="170" spans="2:9" ht="15">
      <c r="B170" s="280" t="s">
        <v>1133</v>
      </c>
      <c r="C170" s="281" t="s">
        <v>1134</v>
      </c>
      <c r="D170" s="261"/>
      <c r="E170" s="261"/>
      <c r="F170" s="282"/>
      <c r="G170" s="282"/>
      <c r="H170" s="282"/>
      <c r="I170" s="282"/>
    </row>
    <row r="171" spans="2:9" ht="14.25">
      <c r="B171" s="78"/>
      <c r="C171" s="261"/>
      <c r="D171" s="261"/>
      <c r="E171" s="261"/>
      <c r="F171" s="282"/>
      <c r="G171" s="282"/>
      <c r="H171" s="282"/>
      <c r="I171" s="282"/>
    </row>
    <row r="172" spans="2:9" ht="14.25" customHeight="1">
      <c r="B172" s="78"/>
      <c r="C172" s="631" t="s">
        <v>1135</v>
      </c>
      <c r="D172" s="722"/>
      <c r="E172" s="722"/>
      <c r="F172" s="722"/>
      <c r="G172" s="722"/>
      <c r="H172" s="722"/>
      <c r="I172" s="722"/>
    </row>
    <row r="173" spans="2:9" ht="14.25">
      <c r="B173" s="78"/>
      <c r="C173" s="722"/>
      <c r="D173" s="722"/>
      <c r="E173" s="722"/>
      <c r="F173" s="722"/>
      <c r="G173" s="722"/>
      <c r="H173" s="722"/>
      <c r="I173" s="722"/>
    </row>
    <row r="174" spans="2:9" ht="14.25">
      <c r="B174" s="78"/>
      <c r="C174" s="261"/>
      <c r="D174" s="261"/>
      <c r="E174" s="261"/>
      <c r="F174" s="282"/>
      <c r="G174" s="282"/>
      <c r="H174" s="282"/>
      <c r="I174" s="282"/>
    </row>
    <row r="175" spans="2:9" ht="14.25">
      <c r="B175" s="78"/>
      <c r="C175" s="261" t="s">
        <v>814</v>
      </c>
      <c r="D175" s="261"/>
      <c r="E175" s="261"/>
      <c r="F175" s="282"/>
      <c r="G175" s="282"/>
      <c r="H175" s="282"/>
      <c r="I175" s="282"/>
    </row>
    <row r="176" spans="2:9" ht="14.25">
      <c r="B176" s="78"/>
      <c r="C176" s="261"/>
      <c r="D176" s="261"/>
      <c r="E176" s="261"/>
      <c r="F176" s="282"/>
      <c r="G176" s="282"/>
      <c r="H176" s="282"/>
      <c r="I176" s="282"/>
    </row>
    <row r="177" spans="2:9" ht="14.25">
      <c r="B177" s="78"/>
      <c r="C177" s="261" t="s">
        <v>1136</v>
      </c>
      <c r="D177" s="261"/>
      <c r="E177" s="261"/>
      <c r="F177" s="282"/>
      <c r="G177" s="282"/>
      <c r="H177" s="282"/>
      <c r="I177" s="282"/>
    </row>
    <row r="178" spans="2:9" ht="14.25">
      <c r="B178" s="78"/>
      <c r="C178" s="261"/>
      <c r="D178" s="261"/>
      <c r="E178" s="261"/>
      <c r="F178" s="282"/>
      <c r="G178" s="282"/>
      <c r="H178" s="282"/>
      <c r="I178" s="282"/>
    </row>
    <row r="179" spans="2:9" ht="14.25" customHeight="1">
      <c r="B179" s="78"/>
      <c r="C179" s="631" t="s">
        <v>1137</v>
      </c>
      <c r="D179" s="722"/>
      <c r="E179" s="722"/>
      <c r="F179" s="722"/>
      <c r="G179" s="722"/>
      <c r="H179" s="722"/>
      <c r="I179" s="722"/>
    </row>
    <row r="180" spans="2:9" ht="14.25">
      <c r="B180" s="78"/>
      <c r="C180" s="722"/>
      <c r="D180" s="722"/>
      <c r="E180" s="722"/>
      <c r="F180" s="722"/>
      <c r="G180" s="722"/>
      <c r="H180" s="722"/>
      <c r="I180" s="722"/>
    </row>
    <row r="181" spans="2:9" ht="14.25">
      <c r="B181" s="78"/>
      <c r="C181" s="261"/>
      <c r="D181" s="261"/>
      <c r="E181" s="261"/>
      <c r="F181" s="282"/>
      <c r="G181" s="282"/>
      <c r="H181" s="282"/>
      <c r="I181" s="282"/>
    </row>
    <row r="182" spans="2:9" ht="14.25">
      <c r="B182" s="78"/>
      <c r="C182" s="261" t="s">
        <v>1138</v>
      </c>
      <c r="D182" s="261"/>
      <c r="E182" s="261"/>
      <c r="F182" s="282"/>
      <c r="G182" s="282"/>
      <c r="H182" s="282"/>
      <c r="I182" s="282"/>
    </row>
    <row r="183" spans="2:9" ht="14.25">
      <c r="B183" s="78"/>
      <c r="D183" s="261"/>
      <c r="E183" s="261"/>
      <c r="F183" s="282"/>
      <c r="G183" s="282"/>
      <c r="H183" s="282"/>
      <c r="I183" s="282"/>
    </row>
    <row r="184" spans="2:9" ht="14.25" customHeight="1">
      <c r="B184" s="78"/>
      <c r="C184" s="631" t="s">
        <v>1139</v>
      </c>
      <c r="D184" s="722"/>
      <c r="E184" s="722"/>
      <c r="F184" s="722"/>
      <c r="G184" s="722"/>
      <c r="H184" s="722"/>
      <c r="I184" s="722"/>
    </row>
    <row r="185" spans="2:9" ht="14.25">
      <c r="B185" s="78"/>
      <c r="C185" s="722"/>
      <c r="D185" s="722"/>
      <c r="E185" s="722"/>
      <c r="F185" s="722"/>
      <c r="G185" s="722"/>
      <c r="H185" s="722"/>
      <c r="I185" s="722"/>
    </row>
    <row r="186" spans="2:9" ht="14.25">
      <c r="B186" s="78"/>
      <c r="C186" s="284"/>
      <c r="D186" s="284"/>
      <c r="E186" s="284"/>
      <c r="F186" s="284"/>
      <c r="G186" s="284"/>
      <c r="H186" s="284"/>
      <c r="I186" s="284"/>
    </row>
    <row r="187" spans="2:9" ht="14.25">
      <c r="B187" s="78"/>
      <c r="C187" s="261" t="s">
        <v>1140</v>
      </c>
      <c r="D187" s="261"/>
      <c r="E187" s="261"/>
      <c r="F187" s="282"/>
      <c r="G187" s="282"/>
      <c r="H187" s="282"/>
      <c r="I187" s="282"/>
    </row>
    <row r="188" spans="2:9" ht="14.25">
      <c r="B188" s="78"/>
      <c r="C188" s="261"/>
      <c r="D188" s="261"/>
      <c r="E188" s="261"/>
      <c r="F188" s="282"/>
      <c r="G188" s="282"/>
      <c r="H188" s="282"/>
      <c r="I188" s="282"/>
    </row>
    <row r="189" spans="2:9" ht="15">
      <c r="B189" s="280" t="s">
        <v>1141</v>
      </c>
      <c r="C189" s="281" t="s">
        <v>1142</v>
      </c>
      <c r="D189" s="285"/>
      <c r="E189" s="285"/>
      <c r="F189" s="282"/>
      <c r="G189" s="282"/>
      <c r="H189" s="282"/>
      <c r="I189" s="282"/>
    </row>
    <row r="190" spans="2:9" ht="14.25">
      <c r="B190" s="261"/>
      <c r="C190" s="285"/>
      <c r="D190" s="285"/>
      <c r="E190" s="285"/>
      <c r="F190" s="282"/>
      <c r="G190" s="282"/>
      <c r="H190" s="282"/>
      <c r="I190" s="282"/>
    </row>
    <row r="191" spans="2:9" ht="14.25" customHeight="1">
      <c r="B191" s="78"/>
      <c r="C191" s="631" t="s">
        <v>1144</v>
      </c>
      <c r="D191" s="602"/>
      <c r="E191" s="602"/>
      <c r="F191" s="602"/>
      <c r="G191" s="602"/>
      <c r="H191" s="602"/>
      <c r="I191" s="602"/>
    </row>
    <row r="192" spans="2:9" ht="14.25" customHeight="1">
      <c r="B192" s="78"/>
      <c r="C192" s="602"/>
      <c r="D192" s="602"/>
      <c r="E192" s="602"/>
      <c r="F192" s="602"/>
      <c r="G192" s="602"/>
      <c r="H192" s="602"/>
      <c r="I192" s="602"/>
    </row>
    <row r="193" spans="2:9" ht="14.25">
      <c r="B193" s="78"/>
      <c r="C193" s="261"/>
      <c r="D193" s="261"/>
      <c r="E193" s="261"/>
      <c r="F193" s="282"/>
      <c r="G193" s="282"/>
      <c r="H193" s="282"/>
      <c r="I193" s="282"/>
    </row>
    <row r="194" spans="1:9" ht="15.75">
      <c r="A194" s="606" t="s">
        <v>1261</v>
      </c>
      <c r="B194" s="606"/>
      <c r="C194" s="606"/>
      <c r="D194" s="606"/>
      <c r="E194" s="606"/>
      <c r="F194" s="606"/>
      <c r="G194" s="606"/>
      <c r="H194" s="606"/>
      <c r="I194" s="606"/>
    </row>
    <row r="195" spans="2:9" ht="14.25">
      <c r="B195" s="78"/>
      <c r="C195" s="261"/>
      <c r="D195" s="261"/>
      <c r="E195" s="261"/>
      <c r="F195" s="282"/>
      <c r="G195" s="282"/>
      <c r="H195" s="282"/>
      <c r="I195" s="282"/>
    </row>
    <row r="196" spans="2:9" ht="15">
      <c r="B196" s="280" t="s">
        <v>1145</v>
      </c>
      <c r="C196" s="281" t="s">
        <v>1146</v>
      </c>
      <c r="D196" s="261"/>
      <c r="E196" s="261"/>
      <c r="F196" s="282"/>
      <c r="G196" s="282"/>
      <c r="H196" s="282"/>
      <c r="I196" s="282"/>
    </row>
    <row r="197" spans="4:9" ht="14.25">
      <c r="D197" s="285"/>
      <c r="E197" s="261"/>
      <c r="F197" s="282"/>
      <c r="G197" s="282"/>
      <c r="H197" s="282"/>
      <c r="I197" s="282"/>
    </row>
    <row r="198" spans="1:9" ht="14.25" customHeight="1">
      <c r="A198" s="290"/>
      <c r="B198" s="302" t="s">
        <v>657</v>
      </c>
      <c r="C198" s="631" t="s">
        <v>429</v>
      </c>
      <c r="D198" s="602"/>
      <c r="E198" s="602"/>
      <c r="F198" s="602"/>
      <c r="G198" s="602"/>
      <c r="H198" s="602"/>
      <c r="I198" s="602"/>
    </row>
    <row r="199" spans="1:9" ht="14.25" customHeight="1">
      <c r="A199" s="290"/>
      <c r="B199" s="287"/>
      <c r="C199" s="602"/>
      <c r="D199" s="602"/>
      <c r="E199" s="602"/>
      <c r="F199" s="602"/>
      <c r="G199" s="602"/>
      <c r="H199" s="602"/>
      <c r="I199" s="602"/>
    </row>
    <row r="200" spans="1:9" ht="14.25">
      <c r="A200" s="290"/>
      <c r="B200" s="287"/>
      <c r="C200" s="291"/>
      <c r="E200" s="291"/>
      <c r="F200" s="292"/>
      <c r="G200" s="292"/>
      <c r="H200" s="292"/>
      <c r="I200" s="292"/>
    </row>
    <row r="201" spans="1:9" ht="14.25">
      <c r="A201" s="290"/>
      <c r="B201" s="287"/>
      <c r="C201" s="291" t="s">
        <v>1147</v>
      </c>
      <c r="E201" s="291"/>
      <c r="F201" s="292"/>
      <c r="G201" s="292"/>
      <c r="H201" s="292"/>
      <c r="I201" s="292"/>
    </row>
    <row r="202" spans="1:9" ht="14.25">
      <c r="A202" s="290"/>
      <c r="B202" s="287"/>
      <c r="C202" s="291"/>
      <c r="E202" s="291"/>
      <c r="F202" s="292"/>
      <c r="G202" s="292"/>
      <c r="H202" s="292"/>
      <c r="I202" s="292"/>
    </row>
    <row r="203" spans="1:10" ht="13.5" customHeight="1">
      <c r="A203" s="290"/>
      <c r="B203" s="302" t="s">
        <v>659</v>
      </c>
      <c r="C203" s="631" t="s">
        <v>430</v>
      </c>
      <c r="D203" s="605"/>
      <c r="E203" s="605"/>
      <c r="F203" s="605"/>
      <c r="G203" s="605"/>
      <c r="H203" s="605"/>
      <c r="I203" s="605"/>
      <c r="J203" s="282"/>
    </row>
    <row r="204" spans="1:10" ht="14.25" customHeight="1">
      <c r="A204" s="290"/>
      <c r="B204" s="286"/>
      <c r="C204" s="605"/>
      <c r="D204" s="605"/>
      <c r="E204" s="605"/>
      <c r="F204" s="605"/>
      <c r="G204" s="605"/>
      <c r="H204" s="605"/>
      <c r="I204" s="605"/>
      <c r="J204" s="282"/>
    </row>
    <row r="205" spans="1:10" ht="14.25" customHeight="1">
      <c r="A205" s="290"/>
      <c r="B205" s="286"/>
      <c r="C205" s="605"/>
      <c r="D205" s="605"/>
      <c r="E205" s="605"/>
      <c r="F205" s="605"/>
      <c r="G205" s="605"/>
      <c r="H205" s="605"/>
      <c r="I205" s="605"/>
      <c r="J205" s="282"/>
    </row>
    <row r="206" spans="1:10" ht="14.25">
      <c r="A206" s="290"/>
      <c r="B206" s="287"/>
      <c r="C206" s="291"/>
      <c r="E206" s="290"/>
      <c r="F206" s="291"/>
      <c r="G206" s="292"/>
      <c r="H206" s="292"/>
      <c r="I206" s="292"/>
      <c r="J206" s="282"/>
    </row>
    <row r="207" spans="1:10" ht="14.25">
      <c r="A207" s="290"/>
      <c r="B207" s="287"/>
      <c r="C207" s="291"/>
      <c r="E207" s="291"/>
      <c r="F207" s="291"/>
      <c r="G207" s="292"/>
      <c r="H207" s="292"/>
      <c r="I207" s="292"/>
      <c r="J207" s="282"/>
    </row>
    <row r="208" spans="1:10" ht="13.5" customHeight="1">
      <c r="A208" s="290"/>
      <c r="B208" s="302" t="s">
        <v>661</v>
      </c>
      <c r="C208" s="631" t="s">
        <v>431</v>
      </c>
      <c r="D208" s="602"/>
      <c r="E208" s="602"/>
      <c r="F208" s="602"/>
      <c r="G208" s="602"/>
      <c r="H208" s="602"/>
      <c r="I208" s="602"/>
      <c r="J208" s="282"/>
    </row>
    <row r="209" spans="1:10" ht="14.25" customHeight="1">
      <c r="A209" s="290"/>
      <c r="B209" s="286"/>
      <c r="C209" s="602"/>
      <c r="D209" s="602"/>
      <c r="E209" s="602"/>
      <c r="F209" s="602"/>
      <c r="G209" s="602"/>
      <c r="H209" s="602"/>
      <c r="I209" s="602"/>
      <c r="J209" s="282"/>
    </row>
    <row r="210" spans="1:10" ht="14.25" customHeight="1">
      <c r="A210" s="290"/>
      <c r="B210" s="286"/>
      <c r="C210" s="602"/>
      <c r="D210" s="602"/>
      <c r="E210" s="602"/>
      <c r="F210" s="602"/>
      <c r="G210" s="602"/>
      <c r="H210" s="602"/>
      <c r="I210" s="602"/>
      <c r="J210" s="282"/>
    </row>
    <row r="211" spans="1:10" ht="14.25">
      <c r="A211" s="290"/>
      <c r="B211" s="287"/>
      <c r="C211" s="291"/>
      <c r="E211" s="291"/>
      <c r="F211" s="291"/>
      <c r="G211" s="292"/>
      <c r="H211" s="292"/>
      <c r="I211" s="292"/>
      <c r="J211" s="282"/>
    </row>
    <row r="212" spans="1:10" ht="13.5" customHeight="1">
      <c r="A212" s="290"/>
      <c r="B212" s="302" t="s">
        <v>702</v>
      </c>
      <c r="C212" s="631" t="s">
        <v>432</v>
      </c>
      <c r="D212" s="602"/>
      <c r="E212" s="602"/>
      <c r="F212" s="602"/>
      <c r="G212" s="602"/>
      <c r="H212" s="602"/>
      <c r="I212" s="602"/>
      <c r="J212" s="282"/>
    </row>
    <row r="213" spans="1:10" ht="14.25" customHeight="1">
      <c r="A213" s="290"/>
      <c r="B213" s="287"/>
      <c r="C213" s="602"/>
      <c r="D213" s="602"/>
      <c r="E213" s="602"/>
      <c r="F213" s="602"/>
      <c r="G213" s="602"/>
      <c r="H213" s="602"/>
      <c r="I213" s="602"/>
      <c r="J213" s="282"/>
    </row>
    <row r="214" spans="1:10" ht="14.25" customHeight="1">
      <c r="A214" s="290"/>
      <c r="B214" s="287"/>
      <c r="C214" s="602"/>
      <c r="D214" s="602"/>
      <c r="E214" s="602"/>
      <c r="F214" s="602"/>
      <c r="G214" s="602"/>
      <c r="H214" s="602"/>
      <c r="I214" s="602"/>
      <c r="J214" s="282"/>
    </row>
    <row r="215" spans="1:10" ht="14.25">
      <c r="A215" s="290"/>
      <c r="B215" s="287"/>
      <c r="C215" s="291"/>
      <c r="E215" s="291"/>
      <c r="F215" s="291"/>
      <c r="G215" s="292"/>
      <c r="H215" s="292"/>
      <c r="I215" s="292"/>
      <c r="J215" s="282"/>
    </row>
    <row r="216" spans="1:10" ht="13.5" customHeight="1">
      <c r="A216" s="290"/>
      <c r="B216" s="302" t="s">
        <v>704</v>
      </c>
      <c r="C216" s="631" t="s">
        <v>815</v>
      </c>
      <c r="D216" s="602"/>
      <c r="E216" s="602"/>
      <c r="F216" s="602"/>
      <c r="G216" s="602"/>
      <c r="H216" s="602"/>
      <c r="I216" s="602"/>
      <c r="J216" s="282"/>
    </row>
    <row r="217" spans="1:10" ht="14.25" customHeight="1">
      <c r="A217" s="290"/>
      <c r="B217" s="288"/>
      <c r="C217" s="602"/>
      <c r="D217" s="602"/>
      <c r="E217" s="602"/>
      <c r="F217" s="602"/>
      <c r="G217" s="602"/>
      <c r="H217" s="602"/>
      <c r="I217" s="602"/>
      <c r="J217" s="282"/>
    </row>
    <row r="218" spans="1:10" ht="14.25" customHeight="1">
      <c r="A218" s="290"/>
      <c r="B218" s="288"/>
      <c r="C218" s="602"/>
      <c r="D218" s="602"/>
      <c r="E218" s="602"/>
      <c r="F218" s="602"/>
      <c r="G218" s="602"/>
      <c r="H218" s="602"/>
      <c r="I218" s="602"/>
      <c r="J218" s="282"/>
    </row>
    <row r="219" spans="1:10" ht="14.25">
      <c r="A219" s="290"/>
      <c r="B219" s="288"/>
      <c r="C219" s="291"/>
      <c r="E219" s="291"/>
      <c r="F219" s="291"/>
      <c r="G219" s="292"/>
      <c r="H219" s="292"/>
      <c r="I219" s="292"/>
      <c r="J219" s="282"/>
    </row>
    <row r="220" spans="1:10" ht="13.5" customHeight="1">
      <c r="A220" s="290"/>
      <c r="B220" s="302" t="s">
        <v>708</v>
      </c>
      <c r="C220" s="631" t="s">
        <v>816</v>
      </c>
      <c r="D220" s="602"/>
      <c r="E220" s="602"/>
      <c r="F220" s="602"/>
      <c r="G220" s="602"/>
      <c r="H220" s="602"/>
      <c r="I220" s="602"/>
      <c r="J220" s="282"/>
    </row>
    <row r="221" spans="1:10" ht="14.25" customHeight="1">
      <c r="A221" s="290"/>
      <c r="B221" s="288"/>
      <c r="C221" s="602"/>
      <c r="D221" s="602"/>
      <c r="E221" s="602"/>
      <c r="F221" s="602"/>
      <c r="G221" s="602"/>
      <c r="H221" s="602"/>
      <c r="I221" s="602"/>
      <c r="J221" s="282"/>
    </row>
    <row r="222" spans="1:10" ht="14.25">
      <c r="A222" s="290"/>
      <c r="B222" s="290"/>
      <c r="C222" s="291"/>
      <c r="E222" s="290"/>
      <c r="F222" s="291"/>
      <c r="G222" s="292"/>
      <c r="H222" s="292"/>
      <c r="I222" s="292"/>
      <c r="J222" s="282"/>
    </row>
    <row r="223" spans="1:10" ht="14.25">
      <c r="A223" s="290"/>
      <c r="B223" s="290"/>
      <c r="C223" s="291" t="s">
        <v>1148</v>
      </c>
      <c r="E223" s="291"/>
      <c r="F223" s="291"/>
      <c r="G223" s="292"/>
      <c r="H223" s="292"/>
      <c r="I223" s="292"/>
      <c r="J223" s="282"/>
    </row>
    <row r="224" spans="2:10" ht="14.25">
      <c r="B224" s="78"/>
      <c r="D224" s="261"/>
      <c r="E224" s="261"/>
      <c r="F224" s="261"/>
      <c r="G224" s="282"/>
      <c r="H224" s="282"/>
      <c r="I224" s="282"/>
      <c r="J224" s="282"/>
    </row>
    <row r="225" spans="2:9" ht="15">
      <c r="B225" s="280" t="s">
        <v>1149</v>
      </c>
      <c r="C225" s="281" t="s">
        <v>1150</v>
      </c>
      <c r="D225" s="285"/>
      <c r="E225" s="261"/>
      <c r="F225" s="282"/>
      <c r="G225" s="282"/>
      <c r="H225" s="282"/>
      <c r="I225" s="282"/>
    </row>
    <row r="226" spans="2:9" ht="14.25">
      <c r="B226" s="78"/>
      <c r="C226" s="261"/>
      <c r="D226" s="261"/>
      <c r="E226" s="261"/>
      <c r="F226" s="282"/>
      <c r="G226" s="282"/>
      <c r="H226" s="282"/>
      <c r="I226" s="282"/>
    </row>
    <row r="227" spans="2:9" ht="15" customHeight="1">
      <c r="B227" s="78"/>
      <c r="C227" s="631" t="s">
        <v>433</v>
      </c>
      <c r="D227" s="722"/>
      <c r="E227" s="722"/>
      <c r="F227" s="722"/>
      <c r="G227" s="722"/>
      <c r="H227" s="722"/>
      <c r="I227" s="722"/>
    </row>
    <row r="228" spans="2:9" ht="14.25">
      <c r="B228" s="78"/>
      <c r="C228" s="722"/>
      <c r="D228" s="722"/>
      <c r="E228" s="722"/>
      <c r="F228" s="722"/>
      <c r="G228" s="722"/>
      <c r="H228" s="722"/>
      <c r="I228" s="722"/>
    </row>
    <row r="229" spans="2:9" ht="14.25">
      <c r="B229" s="78"/>
      <c r="C229" s="722"/>
      <c r="D229" s="722"/>
      <c r="E229" s="722"/>
      <c r="F229" s="722"/>
      <c r="G229" s="722"/>
      <c r="H229" s="722"/>
      <c r="I229" s="722"/>
    </row>
    <row r="230" spans="2:9" ht="14.25">
      <c r="B230" s="78"/>
      <c r="C230" s="261"/>
      <c r="D230" s="261"/>
      <c r="E230" s="261"/>
      <c r="F230" s="282"/>
      <c r="G230" s="282"/>
      <c r="H230" s="282"/>
      <c r="I230" s="282"/>
    </row>
    <row r="231" spans="2:9" ht="14.25" customHeight="1">
      <c r="B231" s="78"/>
      <c r="C231" s="631" t="s">
        <v>1151</v>
      </c>
      <c r="D231" s="722"/>
      <c r="E231" s="722"/>
      <c r="F231" s="722"/>
      <c r="G231" s="722"/>
      <c r="H231" s="722"/>
      <c r="I231" s="722"/>
    </row>
    <row r="232" spans="2:9" ht="14.25">
      <c r="B232" s="78"/>
      <c r="C232" s="722"/>
      <c r="D232" s="722"/>
      <c r="E232" s="722"/>
      <c r="F232" s="722"/>
      <c r="G232" s="722"/>
      <c r="H232" s="722"/>
      <c r="I232" s="722"/>
    </row>
    <row r="233" spans="2:9" ht="14.25">
      <c r="B233" s="78"/>
      <c r="D233" s="261"/>
      <c r="E233" s="261"/>
      <c r="F233" s="282"/>
      <c r="G233" s="282"/>
      <c r="H233" s="282"/>
      <c r="I233" s="282"/>
    </row>
    <row r="234" spans="3:9" ht="14.25" customHeight="1">
      <c r="C234" s="631" t="s">
        <v>1152</v>
      </c>
      <c r="D234" s="722"/>
      <c r="E234" s="722"/>
      <c r="F234" s="722"/>
      <c r="G234" s="722"/>
      <c r="H234" s="722"/>
      <c r="I234" s="722"/>
    </row>
    <row r="235" spans="3:9" ht="14.25">
      <c r="C235" s="722"/>
      <c r="D235" s="722"/>
      <c r="E235" s="722"/>
      <c r="F235" s="722"/>
      <c r="G235" s="722"/>
      <c r="H235" s="722"/>
      <c r="I235" s="722"/>
    </row>
    <row r="236" spans="3:9" ht="14.25">
      <c r="C236" s="284"/>
      <c r="D236" s="284"/>
      <c r="E236" s="284"/>
      <c r="F236" s="284"/>
      <c r="G236" s="284"/>
      <c r="H236" s="284"/>
      <c r="I236" s="284"/>
    </row>
    <row r="237" spans="3:9" ht="14.25">
      <c r="C237" s="284"/>
      <c r="D237" s="284"/>
      <c r="E237" s="284"/>
      <c r="F237" s="284"/>
      <c r="G237" s="284"/>
      <c r="H237" s="284"/>
      <c r="I237" s="284"/>
    </row>
    <row r="238" spans="3:9" ht="14.25">
      <c r="C238" s="284"/>
      <c r="D238" s="284"/>
      <c r="E238" s="284"/>
      <c r="F238" s="284"/>
      <c r="G238" s="284"/>
      <c r="H238" s="284"/>
      <c r="I238" s="284"/>
    </row>
    <row r="239" spans="1:9" ht="15.75">
      <c r="A239" s="606" t="s">
        <v>1262</v>
      </c>
      <c r="B239" s="606"/>
      <c r="C239" s="606"/>
      <c r="D239" s="606"/>
      <c r="E239" s="606"/>
      <c r="F239" s="606"/>
      <c r="G239" s="606"/>
      <c r="H239" s="606"/>
      <c r="I239" s="606"/>
    </row>
    <row r="240" spans="3:9" ht="14.25">
      <c r="C240" s="282"/>
      <c r="D240" s="282"/>
      <c r="E240" s="282"/>
      <c r="F240" s="282"/>
      <c r="G240" s="282"/>
      <c r="H240" s="282"/>
      <c r="I240" s="282"/>
    </row>
    <row r="241" spans="2:9" ht="15">
      <c r="B241" s="280" t="s">
        <v>1153</v>
      </c>
      <c r="C241" s="281" t="s">
        <v>1154</v>
      </c>
      <c r="D241" s="280"/>
      <c r="E241" s="280"/>
      <c r="F241" s="282"/>
      <c r="G241" s="282"/>
      <c r="H241" s="282"/>
      <c r="I241" s="282"/>
    </row>
    <row r="242" spans="2:9" ht="14.25">
      <c r="B242" s="261"/>
      <c r="C242" s="261"/>
      <c r="D242" s="261"/>
      <c r="E242" s="261"/>
      <c r="F242" s="282"/>
      <c r="G242" s="282"/>
      <c r="H242" s="282"/>
      <c r="I242" s="282"/>
    </row>
    <row r="243" spans="2:9" ht="14.25">
      <c r="B243" s="261"/>
      <c r="C243" s="261" t="s">
        <v>1155</v>
      </c>
      <c r="D243" s="261"/>
      <c r="G243" s="289" t="s">
        <v>1156</v>
      </c>
      <c r="H243" s="282"/>
      <c r="I243" s="282"/>
    </row>
    <row r="244" spans="2:9" ht="14.25">
      <c r="B244" s="261"/>
      <c r="C244" s="261"/>
      <c r="D244" s="261"/>
      <c r="G244" s="289"/>
      <c r="H244" s="282"/>
      <c r="I244" s="282"/>
    </row>
    <row r="245" spans="2:9" ht="14.25">
      <c r="B245" s="261"/>
      <c r="C245" s="261" t="s">
        <v>1157</v>
      </c>
      <c r="D245" s="261"/>
      <c r="G245" s="289" t="s">
        <v>1158</v>
      </c>
      <c r="H245" s="282"/>
      <c r="I245" s="282"/>
    </row>
    <row r="246" spans="2:9" ht="14.25">
      <c r="B246" s="261"/>
      <c r="C246" s="261"/>
      <c r="D246" s="261"/>
      <c r="G246" s="289"/>
      <c r="H246" s="282"/>
      <c r="I246" s="282"/>
    </row>
    <row r="247" spans="2:9" ht="14.25">
      <c r="B247" s="261"/>
      <c r="C247" s="261" t="s">
        <v>818</v>
      </c>
      <c r="D247" s="261"/>
      <c r="G247" s="289" t="s">
        <v>1158</v>
      </c>
      <c r="H247" s="282"/>
      <c r="I247" s="282"/>
    </row>
    <row r="248" spans="2:9" ht="14.25">
      <c r="B248" s="261"/>
      <c r="C248" s="261"/>
      <c r="D248" s="261"/>
      <c r="G248" s="289" t="s">
        <v>1164</v>
      </c>
      <c r="H248" s="282"/>
      <c r="I248" s="282"/>
    </row>
    <row r="249" spans="2:9" ht="14.25">
      <c r="B249" s="261"/>
      <c r="C249" s="261"/>
      <c r="D249" s="261"/>
      <c r="G249" s="289"/>
      <c r="H249" s="282"/>
      <c r="I249" s="282"/>
    </row>
    <row r="250" spans="2:9" ht="14.25">
      <c r="B250" s="261"/>
      <c r="C250" s="261" t="s">
        <v>1159</v>
      </c>
      <c r="D250" s="261"/>
      <c r="G250" s="289" t="s">
        <v>1160</v>
      </c>
      <c r="H250" s="282"/>
      <c r="I250" s="282"/>
    </row>
    <row r="251" spans="2:9" ht="14.25">
      <c r="B251" s="261"/>
      <c r="C251" s="261"/>
      <c r="D251" s="261"/>
      <c r="G251" s="289"/>
      <c r="H251" s="282"/>
      <c r="I251" s="282"/>
    </row>
    <row r="252" spans="2:9" ht="14.25">
      <c r="B252" s="261"/>
      <c r="C252" s="261" t="s">
        <v>1161</v>
      </c>
      <c r="D252" s="261"/>
      <c r="G252" s="289" t="s">
        <v>1160</v>
      </c>
      <c r="H252" s="282"/>
      <c r="I252" s="282"/>
    </row>
    <row r="253" spans="2:9" ht="14.25">
      <c r="B253" s="261"/>
      <c r="C253" s="261"/>
      <c r="D253" s="261"/>
      <c r="G253" s="289"/>
      <c r="H253" s="282"/>
      <c r="I253" s="282"/>
    </row>
    <row r="254" spans="2:9" ht="14.25">
      <c r="B254" s="261"/>
      <c r="C254" s="261" t="s">
        <v>1155</v>
      </c>
      <c r="D254" s="261"/>
      <c r="G254" s="289" t="s">
        <v>1160</v>
      </c>
      <c r="H254" s="282"/>
      <c r="I254" s="282"/>
    </row>
    <row r="255" spans="2:9" ht="14.25">
      <c r="B255" s="261"/>
      <c r="C255" s="261"/>
      <c r="D255" s="261"/>
      <c r="G255" s="289"/>
      <c r="H255" s="282"/>
      <c r="I255" s="282"/>
    </row>
    <row r="256" spans="2:9" ht="14.25">
      <c r="B256" s="261"/>
      <c r="C256" s="261" t="s">
        <v>819</v>
      </c>
      <c r="E256" s="261"/>
      <c r="F256" s="282"/>
      <c r="G256" s="289" t="s">
        <v>821</v>
      </c>
      <c r="H256" s="282"/>
      <c r="I256" s="282"/>
    </row>
    <row r="257" spans="2:9" ht="14.25">
      <c r="B257" s="261"/>
      <c r="C257" s="261"/>
      <c r="E257" s="261"/>
      <c r="F257" s="282"/>
      <c r="G257" s="289" t="s">
        <v>1163</v>
      </c>
      <c r="H257" s="282"/>
      <c r="I257" s="282"/>
    </row>
    <row r="258" spans="2:9" ht="14.25">
      <c r="B258" s="261"/>
      <c r="C258" s="261"/>
      <c r="E258" s="261"/>
      <c r="F258" s="282"/>
      <c r="G258" s="289" t="s">
        <v>1164</v>
      </c>
      <c r="H258" s="282"/>
      <c r="I258" s="282"/>
    </row>
    <row r="259" spans="2:9" ht="14.25">
      <c r="B259" s="261"/>
      <c r="C259" s="261"/>
      <c r="E259" s="261"/>
      <c r="F259" s="282"/>
      <c r="G259" s="289"/>
      <c r="H259" s="282"/>
      <c r="I259" s="282"/>
    </row>
    <row r="260" spans="2:9" ht="14.25">
      <c r="B260" s="261"/>
      <c r="C260" s="261" t="s">
        <v>1165</v>
      </c>
      <c r="E260" s="261"/>
      <c r="F260" s="282"/>
      <c r="G260" s="289" t="s">
        <v>820</v>
      </c>
      <c r="H260" s="282"/>
      <c r="I260" s="282"/>
    </row>
    <row r="261" spans="2:9" ht="14.25">
      <c r="B261" s="261"/>
      <c r="C261" s="261"/>
      <c r="E261" s="261"/>
      <c r="F261" s="282"/>
      <c r="G261" s="289" t="s">
        <v>822</v>
      </c>
      <c r="H261" s="282"/>
      <c r="I261" s="282"/>
    </row>
    <row r="262" spans="2:9" ht="14.25">
      <c r="B262" s="261"/>
      <c r="C262" s="261"/>
      <c r="E262" s="261"/>
      <c r="F262" s="282"/>
      <c r="G262" s="289" t="s">
        <v>1164</v>
      </c>
      <c r="H262" s="282"/>
      <c r="I262" s="282"/>
    </row>
    <row r="263" spans="2:9" ht="14.25">
      <c r="B263" s="261"/>
      <c r="C263" s="261"/>
      <c r="E263" s="261"/>
      <c r="F263" s="282"/>
      <c r="G263" s="261"/>
      <c r="H263" s="282"/>
      <c r="I263" s="282"/>
    </row>
    <row r="264" spans="2:9" ht="14.25">
      <c r="B264" s="261"/>
      <c r="C264" s="261" t="s">
        <v>1166</v>
      </c>
      <c r="E264" s="261"/>
      <c r="F264" s="282"/>
      <c r="G264" s="289" t="s">
        <v>1167</v>
      </c>
      <c r="H264" s="282"/>
      <c r="I264" s="282"/>
    </row>
    <row r="265" spans="2:9" ht="14.25">
      <c r="B265" s="261"/>
      <c r="C265" s="261"/>
      <c r="E265" s="261"/>
      <c r="F265" s="282"/>
      <c r="G265" s="289" t="s">
        <v>1168</v>
      </c>
      <c r="H265" s="282"/>
      <c r="I265" s="282"/>
    </row>
    <row r="266" spans="2:9" ht="14.25">
      <c r="B266" s="261"/>
      <c r="C266" s="261"/>
      <c r="E266" s="261"/>
      <c r="F266" s="282"/>
      <c r="G266" s="289" t="s">
        <v>1169</v>
      </c>
      <c r="H266" s="282"/>
      <c r="I266" s="282"/>
    </row>
    <row r="267" spans="2:9" ht="14.25">
      <c r="B267" s="261"/>
      <c r="C267" s="261"/>
      <c r="E267" s="261"/>
      <c r="F267" s="282"/>
      <c r="G267" s="289" t="s">
        <v>1170</v>
      </c>
      <c r="H267" s="282"/>
      <c r="I267" s="282"/>
    </row>
    <row r="268" spans="3:9" ht="14.25">
      <c r="C268" s="261"/>
      <c r="E268" s="261"/>
      <c r="F268" s="282"/>
      <c r="G268" s="289" t="s">
        <v>817</v>
      </c>
      <c r="H268" s="282"/>
      <c r="I268" s="282"/>
    </row>
    <row r="269" spans="3:9" ht="14.25">
      <c r="C269" s="261"/>
      <c r="E269" s="261"/>
      <c r="F269" s="282"/>
      <c r="G269" s="261" t="s">
        <v>1171</v>
      </c>
      <c r="H269" s="282"/>
      <c r="I269" s="282"/>
    </row>
    <row r="270" spans="3:9" ht="14.25">
      <c r="C270" s="261"/>
      <c r="E270" s="261"/>
      <c r="F270" s="282"/>
      <c r="G270" s="289" t="s">
        <v>823</v>
      </c>
      <c r="H270" s="282"/>
      <c r="I270" s="282"/>
    </row>
    <row r="271" spans="3:9" ht="14.25">
      <c r="C271" s="261"/>
      <c r="E271" s="261"/>
      <c r="F271" s="282"/>
      <c r="G271" s="289" t="s">
        <v>1173</v>
      </c>
      <c r="H271" s="282"/>
      <c r="I271" s="282"/>
    </row>
    <row r="272" spans="2:9" ht="14.25">
      <c r="B272" s="261"/>
      <c r="C272" s="261"/>
      <c r="E272" s="261"/>
      <c r="F272" s="282"/>
      <c r="G272" s="289" t="s">
        <v>1174</v>
      </c>
      <c r="H272" s="282"/>
      <c r="I272" s="282"/>
    </row>
    <row r="273" spans="3:9" ht="14.25">
      <c r="C273" s="261"/>
      <c r="E273" s="261"/>
      <c r="F273" s="282"/>
      <c r="G273" s="289" t="s">
        <v>1175</v>
      </c>
      <c r="H273" s="282"/>
      <c r="I273" s="282"/>
    </row>
    <row r="274" spans="3:9" ht="14.25">
      <c r="C274" s="261"/>
      <c r="E274" s="261"/>
      <c r="F274" s="282"/>
      <c r="G274" s="289" t="s">
        <v>824</v>
      </c>
      <c r="H274" s="282"/>
      <c r="I274" s="282"/>
    </row>
    <row r="275" spans="3:9" ht="14.25">
      <c r="C275" s="261"/>
      <c r="E275" s="261"/>
      <c r="F275" s="282"/>
      <c r="G275" s="289"/>
      <c r="H275" s="282"/>
      <c r="I275" s="282"/>
    </row>
    <row r="276" spans="3:9" ht="14.25">
      <c r="C276" s="261" t="s">
        <v>1176</v>
      </c>
      <c r="E276" s="261"/>
      <c r="F276" s="282"/>
      <c r="G276" s="289" t="s">
        <v>822</v>
      </c>
      <c r="H276" s="282"/>
      <c r="I276" s="282"/>
    </row>
    <row r="277" spans="3:9" ht="14.25">
      <c r="C277" s="261" t="s">
        <v>1171</v>
      </c>
      <c r="E277" s="261"/>
      <c r="F277" s="282"/>
      <c r="G277" s="289" t="s">
        <v>1163</v>
      </c>
      <c r="H277" s="282"/>
      <c r="I277" s="282"/>
    </row>
    <row r="278" spans="3:9" ht="14.25">
      <c r="C278" s="261"/>
      <c r="E278" s="261"/>
      <c r="F278" s="282"/>
      <c r="G278" s="289" t="s">
        <v>1164</v>
      </c>
      <c r="H278" s="282"/>
      <c r="I278" s="282"/>
    </row>
    <row r="279" spans="3:9" ht="14.25">
      <c r="C279" s="261"/>
      <c r="E279" s="261"/>
      <c r="F279" s="282"/>
      <c r="G279" s="289" t="s">
        <v>1158</v>
      </c>
      <c r="H279" s="282"/>
      <c r="I279" s="282"/>
    </row>
    <row r="280" spans="3:9" ht="14.25">
      <c r="C280" s="261"/>
      <c r="D280" s="261"/>
      <c r="E280" s="261"/>
      <c r="F280" s="282"/>
      <c r="G280" s="261"/>
      <c r="H280" s="282"/>
      <c r="I280" s="282"/>
    </row>
    <row r="281" spans="2:9" ht="14.25">
      <c r="B281" s="282"/>
      <c r="C281" s="282"/>
      <c r="E281" s="282"/>
      <c r="F281" s="282"/>
      <c r="G281" s="282"/>
      <c r="H281" s="282"/>
      <c r="I281" s="282"/>
    </row>
    <row r="282" spans="2:9" ht="14.25">
      <c r="B282" s="282"/>
      <c r="C282" s="282"/>
      <c r="E282" s="282"/>
      <c r="F282" s="282"/>
      <c r="G282" s="282"/>
      <c r="H282" s="282"/>
      <c r="I282" s="282"/>
    </row>
    <row r="283" spans="2:9" ht="14.25">
      <c r="B283" s="282"/>
      <c r="C283" s="282"/>
      <c r="E283" s="282"/>
      <c r="F283" s="282"/>
      <c r="G283" s="282"/>
      <c r="H283" s="282"/>
      <c r="I283" s="282"/>
    </row>
    <row r="284" spans="1:9" ht="15.75">
      <c r="A284" s="606" t="s">
        <v>1263</v>
      </c>
      <c r="B284" s="606"/>
      <c r="C284" s="606"/>
      <c r="D284" s="606"/>
      <c r="E284" s="606"/>
      <c r="F284" s="606"/>
      <c r="G284" s="606"/>
      <c r="H284" s="606"/>
      <c r="I284" s="606"/>
    </row>
    <row r="285" spans="2:9" ht="14.25">
      <c r="B285" s="282"/>
      <c r="C285" s="282"/>
      <c r="E285" s="282"/>
      <c r="F285" s="282"/>
      <c r="G285" s="282"/>
      <c r="H285" s="282"/>
      <c r="I285" s="282"/>
    </row>
    <row r="286" spans="2:9" ht="14.25">
      <c r="B286" s="282"/>
      <c r="C286" s="282"/>
      <c r="E286" s="282"/>
      <c r="F286" s="282"/>
      <c r="G286" s="282"/>
      <c r="H286" s="282"/>
      <c r="I286" s="282"/>
    </row>
    <row r="287" spans="2:9" ht="14.25">
      <c r="B287" s="282"/>
      <c r="C287" s="282"/>
      <c r="E287" s="282"/>
      <c r="F287" s="282"/>
      <c r="G287" s="282"/>
      <c r="H287" s="282"/>
      <c r="I287" s="282"/>
    </row>
    <row r="288" spans="2:9" ht="14.25">
      <c r="B288" s="282"/>
      <c r="C288" s="282"/>
      <c r="E288" s="282"/>
      <c r="F288" s="282"/>
      <c r="G288" s="282"/>
      <c r="H288" s="282"/>
      <c r="I288" s="282"/>
    </row>
    <row r="289" spans="2:9" ht="14.25">
      <c r="B289" s="282"/>
      <c r="C289" s="282"/>
      <c r="E289" s="282"/>
      <c r="F289" s="282"/>
      <c r="G289" s="282"/>
      <c r="H289" s="282"/>
      <c r="I289" s="282"/>
    </row>
    <row r="290" spans="2:9" ht="14.25">
      <c r="B290" s="282"/>
      <c r="C290" s="282"/>
      <c r="E290" s="282"/>
      <c r="F290" s="282"/>
      <c r="G290" s="282"/>
      <c r="H290" s="282"/>
      <c r="I290" s="282"/>
    </row>
    <row r="291" spans="2:9" ht="14.25">
      <c r="B291" s="282"/>
      <c r="C291" s="282"/>
      <c r="D291" s="282"/>
      <c r="E291" s="282"/>
      <c r="F291" s="282"/>
      <c r="G291" s="282"/>
      <c r="H291" s="282"/>
      <c r="I291" s="282"/>
    </row>
    <row r="292" spans="2:9" ht="14.25">
      <c r="B292" s="282"/>
      <c r="C292" s="282"/>
      <c r="D292" s="282"/>
      <c r="E292" s="282"/>
      <c r="F292" s="282"/>
      <c r="G292" s="282"/>
      <c r="H292" s="282"/>
      <c r="I292" s="282"/>
    </row>
    <row r="293" spans="2:9" ht="14.25">
      <c r="B293" s="282"/>
      <c r="C293" s="282"/>
      <c r="D293" s="282"/>
      <c r="E293" s="282"/>
      <c r="F293" s="282"/>
      <c r="G293" s="282"/>
      <c r="H293" s="282"/>
      <c r="I293" s="282"/>
    </row>
    <row r="294" spans="2:9" ht="14.25">
      <c r="B294" s="282"/>
      <c r="C294" s="282"/>
      <c r="D294" s="282"/>
      <c r="E294" s="282"/>
      <c r="F294" s="282"/>
      <c r="G294" s="282"/>
      <c r="H294" s="282"/>
      <c r="I294" s="282"/>
    </row>
    <row r="295" spans="2:9" ht="14.25">
      <c r="B295" s="282"/>
      <c r="C295" s="282"/>
      <c r="D295" s="282"/>
      <c r="E295" s="282"/>
      <c r="F295" s="282"/>
      <c r="G295" s="282"/>
      <c r="H295" s="282"/>
      <c r="I295" s="282"/>
    </row>
    <row r="296" spans="2:9" ht="14.25">
      <c r="B296" s="282"/>
      <c r="C296" s="282"/>
      <c r="D296" s="282"/>
      <c r="E296" s="282"/>
      <c r="F296" s="282"/>
      <c r="G296" s="282"/>
      <c r="H296" s="282"/>
      <c r="I296" s="282"/>
    </row>
    <row r="297" spans="2:9" ht="14.25">
      <c r="B297" s="282"/>
      <c r="C297" s="282"/>
      <c r="D297" s="282"/>
      <c r="E297" s="282"/>
      <c r="F297" s="282"/>
      <c r="G297" s="282"/>
      <c r="H297" s="282"/>
      <c r="I297" s="282"/>
    </row>
    <row r="298" spans="2:9" ht="14.25">
      <c r="B298" s="282"/>
      <c r="C298" s="282"/>
      <c r="D298" s="282"/>
      <c r="E298" s="282"/>
      <c r="F298" s="282"/>
      <c r="G298" s="282"/>
      <c r="H298" s="282"/>
      <c r="I298" s="282"/>
    </row>
    <row r="299" spans="2:9" ht="14.25">
      <c r="B299" s="282"/>
      <c r="C299" s="282"/>
      <c r="D299" s="282"/>
      <c r="E299" s="282"/>
      <c r="F299" s="282"/>
      <c r="G299" s="282"/>
      <c r="H299" s="282"/>
      <c r="I299" s="282"/>
    </row>
    <row r="300" spans="2:9" ht="14.25">
      <c r="B300" s="282"/>
      <c r="C300" s="282"/>
      <c r="D300" s="282"/>
      <c r="E300" s="282"/>
      <c r="F300" s="282"/>
      <c r="G300" s="282"/>
      <c r="H300" s="282"/>
      <c r="I300" s="282"/>
    </row>
    <row r="301" spans="2:9" ht="14.25">
      <c r="B301" s="282"/>
      <c r="C301" s="282"/>
      <c r="D301" s="282"/>
      <c r="E301" s="282"/>
      <c r="F301" s="282"/>
      <c r="G301" s="282"/>
      <c r="H301" s="282"/>
      <c r="I301" s="282"/>
    </row>
    <row r="302" spans="2:9" ht="14.25">
      <c r="B302" s="282"/>
      <c r="C302" s="282"/>
      <c r="D302" s="282"/>
      <c r="E302" s="282"/>
      <c r="F302" s="282"/>
      <c r="G302" s="282"/>
      <c r="H302" s="282"/>
      <c r="I302" s="282"/>
    </row>
    <row r="303" spans="2:9" ht="14.25">
      <c r="B303" s="282"/>
      <c r="C303" s="282"/>
      <c r="D303" s="282"/>
      <c r="E303" s="282"/>
      <c r="F303" s="282"/>
      <c r="G303" s="282"/>
      <c r="H303" s="282"/>
      <c r="I303" s="282"/>
    </row>
    <row r="304" spans="2:9" ht="14.25">
      <c r="B304" s="282"/>
      <c r="C304" s="282"/>
      <c r="D304" s="282"/>
      <c r="E304" s="282"/>
      <c r="F304" s="282"/>
      <c r="G304" s="282"/>
      <c r="H304" s="282"/>
      <c r="I304" s="282"/>
    </row>
    <row r="305" spans="2:9" ht="14.25">
      <c r="B305" s="282"/>
      <c r="C305" s="282"/>
      <c r="D305" s="282"/>
      <c r="E305" s="282"/>
      <c r="F305" s="282"/>
      <c r="G305" s="282"/>
      <c r="H305" s="282"/>
      <c r="I305" s="282"/>
    </row>
    <row r="306" spans="2:9" ht="14.25">
      <c r="B306" s="282"/>
      <c r="C306" s="282"/>
      <c r="D306" s="282"/>
      <c r="E306" s="282"/>
      <c r="F306" s="282"/>
      <c r="G306" s="282"/>
      <c r="H306" s="282"/>
      <c r="I306" s="282"/>
    </row>
    <row r="307" spans="2:9" ht="14.25">
      <c r="B307" s="282"/>
      <c r="C307" s="282"/>
      <c r="D307" s="282"/>
      <c r="E307" s="282"/>
      <c r="F307" s="282"/>
      <c r="G307" s="282"/>
      <c r="H307" s="282"/>
      <c r="I307" s="282"/>
    </row>
    <row r="308" spans="2:9" ht="14.25">
      <c r="B308" s="282"/>
      <c r="C308" s="282"/>
      <c r="D308" s="282"/>
      <c r="E308" s="282"/>
      <c r="F308" s="282"/>
      <c r="G308" s="282"/>
      <c r="H308" s="282"/>
      <c r="I308" s="282"/>
    </row>
    <row r="309" spans="2:9" ht="14.25">
      <c r="B309" s="282"/>
      <c r="C309" s="282"/>
      <c r="D309" s="282"/>
      <c r="E309" s="282"/>
      <c r="F309" s="282"/>
      <c r="G309" s="282"/>
      <c r="H309" s="282"/>
      <c r="I309" s="282"/>
    </row>
    <row r="310" spans="2:9" ht="14.25">
      <c r="B310" s="282"/>
      <c r="C310" s="282"/>
      <c r="D310" s="282"/>
      <c r="E310" s="282"/>
      <c r="F310" s="282"/>
      <c r="G310" s="282"/>
      <c r="H310" s="282"/>
      <c r="I310" s="282"/>
    </row>
    <row r="311" spans="2:9" ht="14.25">
      <c r="B311" s="282"/>
      <c r="C311" s="282"/>
      <c r="D311" s="282"/>
      <c r="E311" s="282"/>
      <c r="F311" s="282"/>
      <c r="G311" s="282"/>
      <c r="H311" s="282"/>
      <c r="I311" s="282"/>
    </row>
    <row r="312" spans="2:9" ht="14.25">
      <c r="B312" s="282"/>
      <c r="C312" s="282"/>
      <c r="D312" s="282"/>
      <c r="E312" s="282"/>
      <c r="F312" s="282"/>
      <c r="G312" s="282"/>
      <c r="H312" s="282"/>
      <c r="I312" s="282"/>
    </row>
    <row r="313" spans="2:9" ht="14.25">
      <c r="B313" s="282"/>
      <c r="C313" s="282"/>
      <c r="D313" s="282"/>
      <c r="E313" s="282"/>
      <c r="F313" s="282"/>
      <c r="G313" s="282"/>
      <c r="H313" s="282"/>
      <c r="I313" s="282"/>
    </row>
    <row r="314" spans="2:9" ht="14.25">
      <c r="B314" s="282"/>
      <c r="C314" s="282"/>
      <c r="D314" s="282"/>
      <c r="E314" s="282"/>
      <c r="F314" s="282"/>
      <c r="G314" s="282"/>
      <c r="H314" s="282"/>
      <c r="I314" s="282"/>
    </row>
    <row r="315" spans="2:9" ht="14.25">
      <c r="B315" s="282"/>
      <c r="C315" s="282"/>
      <c r="D315" s="282"/>
      <c r="E315" s="282"/>
      <c r="F315" s="282"/>
      <c r="G315" s="282"/>
      <c r="H315" s="282"/>
      <c r="I315" s="282"/>
    </row>
    <row r="316" spans="2:9" ht="14.25">
      <c r="B316" s="282"/>
      <c r="C316" s="282"/>
      <c r="D316" s="282"/>
      <c r="E316" s="282"/>
      <c r="F316" s="282"/>
      <c r="G316" s="282"/>
      <c r="H316" s="282"/>
      <c r="I316" s="282"/>
    </row>
    <row r="317" spans="2:9" ht="14.25">
      <c r="B317" s="282"/>
      <c r="C317" s="282"/>
      <c r="D317" s="282"/>
      <c r="E317" s="282"/>
      <c r="F317" s="282"/>
      <c r="G317" s="282"/>
      <c r="H317" s="282"/>
      <c r="I317" s="282"/>
    </row>
    <row r="318" spans="2:9" ht="14.25">
      <c r="B318" s="282"/>
      <c r="C318" s="282"/>
      <c r="D318" s="282"/>
      <c r="E318" s="282"/>
      <c r="F318" s="282"/>
      <c r="G318" s="282"/>
      <c r="H318" s="282"/>
      <c r="I318" s="282"/>
    </row>
    <row r="319" spans="2:9" ht="14.25">
      <c r="B319" s="282"/>
      <c r="C319" s="282"/>
      <c r="D319" s="282"/>
      <c r="E319" s="282"/>
      <c r="F319" s="282"/>
      <c r="G319" s="282"/>
      <c r="H319" s="282"/>
      <c r="I319" s="282"/>
    </row>
    <row r="320" spans="2:9" ht="14.25">
      <c r="B320" s="282"/>
      <c r="C320" s="282"/>
      <c r="D320" s="282"/>
      <c r="E320" s="282"/>
      <c r="F320" s="282"/>
      <c r="G320" s="282"/>
      <c r="H320" s="282"/>
      <c r="I320" s="282"/>
    </row>
    <row r="321" spans="2:9" ht="14.25">
      <c r="B321" s="282"/>
      <c r="C321" s="282"/>
      <c r="D321" s="282"/>
      <c r="E321" s="282"/>
      <c r="F321" s="282"/>
      <c r="G321" s="282"/>
      <c r="H321" s="282"/>
      <c r="I321" s="282"/>
    </row>
    <row r="322" spans="2:9" ht="14.25">
      <c r="B322" s="282"/>
      <c r="C322" s="282"/>
      <c r="D322" s="282"/>
      <c r="E322" s="282"/>
      <c r="F322" s="282"/>
      <c r="G322" s="282"/>
      <c r="H322" s="282"/>
      <c r="I322" s="282"/>
    </row>
    <row r="323" spans="2:9" ht="14.25">
      <c r="B323" s="282"/>
      <c r="C323" s="282"/>
      <c r="D323" s="282"/>
      <c r="E323" s="282"/>
      <c r="F323" s="282"/>
      <c r="G323" s="282"/>
      <c r="H323" s="282"/>
      <c r="I323" s="282"/>
    </row>
    <row r="324" spans="2:9" ht="14.25">
      <c r="B324" s="282"/>
      <c r="C324" s="282"/>
      <c r="D324" s="282"/>
      <c r="E324" s="282"/>
      <c r="F324" s="282"/>
      <c r="G324" s="282"/>
      <c r="H324" s="282"/>
      <c r="I324" s="282"/>
    </row>
    <row r="325" spans="2:9" ht="14.25">
      <c r="B325" s="282"/>
      <c r="C325" s="282"/>
      <c r="D325" s="282"/>
      <c r="E325" s="282"/>
      <c r="F325" s="282"/>
      <c r="G325" s="282"/>
      <c r="H325" s="282"/>
      <c r="I325" s="282"/>
    </row>
    <row r="326" spans="2:9" ht="14.25">
      <c r="B326" s="282"/>
      <c r="C326" s="282"/>
      <c r="D326" s="282"/>
      <c r="E326" s="282"/>
      <c r="F326" s="282"/>
      <c r="G326" s="282"/>
      <c r="H326" s="282"/>
      <c r="I326" s="282"/>
    </row>
    <row r="327" spans="2:9" ht="14.25">
      <c r="B327" s="282"/>
      <c r="C327" s="282"/>
      <c r="D327" s="282"/>
      <c r="E327" s="282"/>
      <c r="F327" s="282"/>
      <c r="G327" s="282"/>
      <c r="H327" s="282"/>
      <c r="I327" s="282"/>
    </row>
    <row r="328" spans="2:9" ht="14.25">
      <c r="B328" s="282"/>
      <c r="C328" s="282"/>
      <c r="D328" s="282"/>
      <c r="E328" s="282"/>
      <c r="F328" s="282"/>
      <c r="G328" s="282"/>
      <c r="H328" s="282"/>
      <c r="I328" s="282"/>
    </row>
    <row r="329" spans="2:9" ht="14.25">
      <c r="B329" s="282"/>
      <c r="C329" s="282"/>
      <c r="D329" s="282"/>
      <c r="E329" s="282"/>
      <c r="F329" s="282"/>
      <c r="G329" s="282"/>
      <c r="H329" s="282"/>
      <c r="I329" s="282"/>
    </row>
    <row r="330" spans="2:9" ht="14.25">
      <c r="B330" s="282"/>
      <c r="C330" s="282"/>
      <c r="D330" s="282"/>
      <c r="E330" s="282"/>
      <c r="F330" s="282"/>
      <c r="G330" s="282"/>
      <c r="H330" s="282"/>
      <c r="I330" s="282"/>
    </row>
    <row r="331" spans="2:9" ht="14.25">
      <c r="B331" s="282"/>
      <c r="C331" s="282"/>
      <c r="D331" s="282"/>
      <c r="E331" s="282"/>
      <c r="F331" s="282"/>
      <c r="G331" s="282"/>
      <c r="H331" s="282"/>
      <c r="I331" s="282"/>
    </row>
  </sheetData>
  <mergeCells count="28">
    <mergeCell ref="A284:I284"/>
    <mergeCell ref="C208:I210"/>
    <mergeCell ref="C212:I214"/>
    <mergeCell ref="C216:I218"/>
    <mergeCell ref="C220:I221"/>
    <mergeCell ref="C227:I229"/>
    <mergeCell ref="C231:I232"/>
    <mergeCell ref="C234:I235"/>
    <mergeCell ref="C163:I164"/>
    <mergeCell ref="C122:I125"/>
    <mergeCell ref="C131:I132"/>
    <mergeCell ref="C134:I137"/>
    <mergeCell ref="C143:I145"/>
    <mergeCell ref="C198:I199"/>
    <mergeCell ref="C166:I167"/>
    <mergeCell ref="C172:I173"/>
    <mergeCell ref="C179:I180"/>
    <mergeCell ref="C184:I185"/>
    <mergeCell ref="C203:I205"/>
    <mergeCell ref="C191:I192"/>
    <mergeCell ref="A239:I239"/>
    <mergeCell ref="A1:I1"/>
    <mergeCell ref="A2:I2"/>
    <mergeCell ref="A3:I3"/>
    <mergeCell ref="A94:I94"/>
    <mergeCell ref="A49:I49"/>
    <mergeCell ref="A151:I151"/>
    <mergeCell ref="A194:I194"/>
  </mergeCells>
  <printOptions horizontalCentered="1"/>
  <pageMargins left="0.75" right="0.75" top="0.5" bottom="0.5" header="0.39" footer="0.33"/>
  <pageSetup horizontalDpi="300" verticalDpi="300" orientation="portrait" scale="83" r:id="rId1"/>
  <rowBreaks count="5" manualBreakCount="5">
    <brk id="49" max="255" man="1"/>
    <brk id="94" max="255" man="1"/>
    <brk id="151" max="255" man="1"/>
    <brk id="194" max="255" man="1"/>
    <brk id="239" max="255" man="1"/>
  </rowBreaks>
</worksheet>
</file>

<file path=xl/worksheets/sheet48.xml><?xml version="1.0" encoding="utf-8"?>
<worksheet xmlns="http://schemas.openxmlformats.org/spreadsheetml/2006/main" xmlns:r="http://schemas.openxmlformats.org/officeDocument/2006/relationships">
  <dimension ref="A1:L257"/>
  <sheetViews>
    <sheetView view="pageBreakPreview" zoomScale="60" zoomScaleNormal="75" workbookViewId="0" topLeftCell="A1">
      <selection activeCell="C58" sqref="C58:H61"/>
    </sheetView>
  </sheetViews>
  <sheetFormatPr defaultColWidth="8.88671875" defaultRowHeight="15"/>
  <cols>
    <col min="1" max="1" width="3.77734375" style="261" customWidth="1"/>
    <col min="2" max="2" width="3.21484375" style="261" customWidth="1"/>
    <col min="3" max="3" width="3.77734375" style="261" customWidth="1"/>
    <col min="4" max="4" width="15.21484375" style="261" customWidth="1"/>
    <col min="5" max="5" width="19.10546875" style="261" customWidth="1"/>
    <col min="6" max="6" width="11.6640625" style="261" customWidth="1"/>
    <col min="7" max="7" width="25.10546875" style="261" customWidth="1"/>
    <col min="8" max="8" width="29.3359375" style="261" customWidth="1"/>
    <col min="9" max="9" width="10.77734375" style="261" customWidth="1"/>
    <col min="10" max="16384" width="8.77734375" style="261" customWidth="1"/>
  </cols>
  <sheetData>
    <row r="1" spans="1:9" ht="15.75">
      <c r="A1" s="659" t="s">
        <v>1718</v>
      </c>
      <c r="B1" s="659"/>
      <c r="C1" s="659"/>
      <c r="D1" s="659"/>
      <c r="E1" s="659"/>
      <c r="F1" s="659"/>
      <c r="G1" s="659"/>
      <c r="H1" s="659"/>
      <c r="I1" s="277"/>
    </row>
    <row r="2" spans="1:9" ht="15.75">
      <c r="A2" s="659" t="s">
        <v>12</v>
      </c>
      <c r="B2" s="659"/>
      <c r="C2" s="659"/>
      <c r="D2" s="659"/>
      <c r="E2" s="659"/>
      <c r="F2" s="659"/>
      <c r="G2" s="659"/>
      <c r="H2" s="659"/>
      <c r="I2" s="277"/>
    </row>
    <row r="3" spans="1:9" ht="15.75">
      <c r="A3" s="603" t="s">
        <v>353</v>
      </c>
      <c r="B3" s="603"/>
      <c r="C3" s="603"/>
      <c r="D3" s="603"/>
      <c r="E3" s="603"/>
      <c r="F3" s="603"/>
      <c r="G3" s="603"/>
      <c r="H3" s="603"/>
      <c r="I3" s="318"/>
    </row>
    <row r="6" spans="2:4" ht="15">
      <c r="B6" s="319" t="s">
        <v>1177</v>
      </c>
      <c r="C6" s="280"/>
      <c r="D6" s="280"/>
    </row>
    <row r="7" spans="2:4" ht="15">
      <c r="B7" s="319" t="s">
        <v>968</v>
      </c>
      <c r="C7" s="280"/>
      <c r="D7" s="280"/>
    </row>
    <row r="8" spans="2:4" ht="15">
      <c r="B8" s="319"/>
      <c r="C8" s="280"/>
      <c r="D8" s="280"/>
    </row>
    <row r="10" spans="2:5" ht="15">
      <c r="B10" s="280" t="s">
        <v>969</v>
      </c>
      <c r="C10" s="281" t="s">
        <v>970</v>
      </c>
      <c r="D10" s="280"/>
      <c r="E10" s="261" t="s">
        <v>1178</v>
      </c>
    </row>
    <row r="12" spans="2:5" ht="15">
      <c r="B12" s="280" t="s">
        <v>972</v>
      </c>
      <c r="C12" s="281" t="s">
        <v>1179</v>
      </c>
      <c r="E12" s="261" t="s">
        <v>974</v>
      </c>
    </row>
    <row r="13" ht="14.25">
      <c r="E13" s="261" t="s">
        <v>1181</v>
      </c>
    </row>
    <row r="14" ht="14.25">
      <c r="E14" s="261" t="s">
        <v>1180</v>
      </c>
    </row>
    <row r="15" spans="2:3" ht="15">
      <c r="B15" s="280" t="s">
        <v>975</v>
      </c>
      <c r="C15" s="281" t="s">
        <v>1182</v>
      </c>
    </row>
    <row r="16" spans="2:4" ht="15">
      <c r="B16" s="280"/>
      <c r="C16" s="261" t="s">
        <v>657</v>
      </c>
      <c r="D16" s="261" t="s">
        <v>434</v>
      </c>
    </row>
    <row r="17" spans="2:4" ht="15">
      <c r="B17" s="280"/>
      <c r="D17" s="261" t="s">
        <v>1508</v>
      </c>
    </row>
    <row r="18" spans="2:3" ht="15">
      <c r="B18" s="280"/>
      <c r="C18" s="281"/>
    </row>
    <row r="19" spans="3:4" ht="14.25">
      <c r="C19" s="320" t="s">
        <v>659</v>
      </c>
      <c r="D19" s="261" t="s">
        <v>1183</v>
      </c>
    </row>
    <row r="21" spans="3:12" ht="14.25" customHeight="1">
      <c r="C21" s="287" t="s">
        <v>1184</v>
      </c>
      <c r="D21" s="631" t="s">
        <v>825</v>
      </c>
      <c r="E21" s="722"/>
      <c r="F21" s="722"/>
      <c r="G21" s="722"/>
      <c r="H21" s="722"/>
      <c r="I21" s="321"/>
      <c r="J21" s="321"/>
      <c r="K21" s="321"/>
      <c r="L21" s="321"/>
    </row>
    <row r="22" spans="3:12" ht="14.25">
      <c r="C22" s="287"/>
      <c r="D22" s="722"/>
      <c r="E22" s="722"/>
      <c r="F22" s="722"/>
      <c r="G22" s="722"/>
      <c r="H22" s="722"/>
      <c r="I22" s="321"/>
      <c r="J22" s="321"/>
      <c r="K22" s="321"/>
      <c r="L22" s="321"/>
    </row>
    <row r="23" spans="3:12" ht="14.25">
      <c r="C23" s="287"/>
      <c r="D23" s="722"/>
      <c r="E23" s="722"/>
      <c r="F23" s="722"/>
      <c r="G23" s="722"/>
      <c r="H23" s="722"/>
      <c r="I23" s="291"/>
      <c r="J23" s="291"/>
      <c r="K23" s="291"/>
      <c r="L23" s="291"/>
    </row>
    <row r="24" ht="14.25">
      <c r="C24" s="287"/>
    </row>
    <row r="25" spans="3:8" ht="14.25" customHeight="1">
      <c r="C25" s="287" t="s">
        <v>1185</v>
      </c>
      <c r="D25" s="631" t="s">
        <v>826</v>
      </c>
      <c r="E25" s="631"/>
      <c r="F25" s="631"/>
      <c r="G25" s="631"/>
      <c r="H25" s="631"/>
    </row>
    <row r="26" spans="3:8" ht="14.25">
      <c r="C26" s="287"/>
      <c r="D26" s="631"/>
      <c r="E26" s="631"/>
      <c r="F26" s="631"/>
      <c r="G26" s="631"/>
      <c r="H26" s="631"/>
    </row>
    <row r="27" spans="3:8" ht="14.25">
      <c r="C27" s="287"/>
      <c r="D27" s="631"/>
      <c r="E27" s="631"/>
      <c r="F27" s="631"/>
      <c r="G27" s="631"/>
      <c r="H27" s="631"/>
    </row>
    <row r="28" ht="14.25">
      <c r="C28" s="287"/>
    </row>
    <row r="29" ht="14.25">
      <c r="C29" s="287"/>
    </row>
    <row r="30" spans="3:8" ht="14.25" customHeight="1">
      <c r="C30" s="287" t="s">
        <v>1186</v>
      </c>
      <c r="D30" s="631" t="s">
        <v>1187</v>
      </c>
      <c r="E30" s="631"/>
      <c r="F30" s="631"/>
      <c r="G30" s="631"/>
      <c r="H30" s="631"/>
    </row>
    <row r="31" spans="3:8" ht="14.25">
      <c r="C31" s="287"/>
      <c r="D31" s="631"/>
      <c r="E31" s="631"/>
      <c r="F31" s="631"/>
      <c r="G31" s="631"/>
      <c r="H31" s="631"/>
    </row>
    <row r="32" spans="3:8" ht="14.25">
      <c r="C32" s="287"/>
      <c r="D32" s="631"/>
      <c r="E32" s="631"/>
      <c r="F32" s="631"/>
      <c r="G32" s="631"/>
      <c r="H32" s="631"/>
    </row>
    <row r="33" spans="3:8" ht="14.25">
      <c r="C33" s="287"/>
      <c r="D33" s="300"/>
      <c r="E33" s="300"/>
      <c r="F33" s="300"/>
      <c r="G33" s="300"/>
      <c r="H33" s="300"/>
    </row>
    <row r="34" spans="3:4" ht="14.25">
      <c r="C34" s="287" t="s">
        <v>1509</v>
      </c>
      <c r="D34" s="261" t="s">
        <v>1510</v>
      </c>
    </row>
    <row r="35" spans="4:8" ht="14.25" customHeight="1">
      <c r="D35" s="631" t="s">
        <v>1188</v>
      </c>
      <c r="E35" s="722"/>
      <c r="F35" s="722"/>
      <c r="G35" s="722"/>
      <c r="H35" s="722"/>
    </row>
    <row r="36" spans="3:8" ht="14.25">
      <c r="C36" s="283"/>
      <c r="D36" s="722"/>
      <c r="E36" s="722"/>
      <c r="F36" s="722"/>
      <c r="G36" s="722"/>
      <c r="H36" s="722"/>
    </row>
    <row r="37" spans="3:8" ht="14.25">
      <c r="C37" s="283"/>
      <c r="D37" s="722"/>
      <c r="E37" s="722"/>
      <c r="F37" s="722"/>
      <c r="G37" s="722"/>
      <c r="H37" s="722"/>
    </row>
    <row r="38" spans="3:8" ht="14.25">
      <c r="C38" s="321"/>
      <c r="D38" s="722"/>
      <c r="E38" s="722"/>
      <c r="F38" s="722"/>
      <c r="G38" s="722"/>
      <c r="H38" s="722"/>
    </row>
    <row r="39" spans="3:8" ht="14.25">
      <c r="C39" s="300"/>
      <c r="D39" s="300"/>
      <c r="E39" s="300"/>
      <c r="F39" s="300"/>
      <c r="G39" s="300"/>
      <c r="H39" s="300"/>
    </row>
    <row r="40" spans="3:4" ht="14.25">
      <c r="C40" s="261" t="s">
        <v>661</v>
      </c>
      <c r="D40" s="261" t="s">
        <v>1189</v>
      </c>
    </row>
    <row r="42" spans="3:8" ht="14.25" customHeight="1">
      <c r="C42" s="287" t="s">
        <v>1184</v>
      </c>
      <c r="D42" s="631" t="s">
        <v>1190</v>
      </c>
      <c r="E42" s="631"/>
      <c r="F42" s="631"/>
      <c r="G42" s="631"/>
      <c r="H42" s="631"/>
    </row>
    <row r="43" spans="3:8" ht="14.25">
      <c r="C43" s="287"/>
      <c r="D43" s="631"/>
      <c r="E43" s="631"/>
      <c r="F43" s="631"/>
      <c r="G43" s="631"/>
      <c r="H43" s="631"/>
    </row>
    <row r="44" spans="3:8" ht="14.25">
      <c r="C44" s="287"/>
      <c r="D44" s="631"/>
      <c r="E44" s="631"/>
      <c r="F44" s="631"/>
      <c r="G44" s="631"/>
      <c r="H44" s="631"/>
    </row>
    <row r="45" ht="14.25">
      <c r="C45" s="287"/>
    </row>
    <row r="46" spans="3:8" ht="14.25" customHeight="1">
      <c r="C46" s="287" t="s">
        <v>1185</v>
      </c>
      <c r="D46" s="631" t="s">
        <v>1191</v>
      </c>
      <c r="E46" s="631"/>
      <c r="F46" s="631"/>
      <c r="G46" s="631"/>
      <c r="H46" s="631"/>
    </row>
    <row r="47" spans="4:8" ht="14.25">
      <c r="D47" s="631"/>
      <c r="E47" s="631"/>
      <c r="F47" s="631"/>
      <c r="G47" s="631"/>
      <c r="H47" s="631"/>
    </row>
    <row r="53" spans="1:8" ht="15.75">
      <c r="A53" s="604" t="s">
        <v>1264</v>
      </c>
      <c r="B53" s="604"/>
      <c r="C53" s="604"/>
      <c r="D53" s="604"/>
      <c r="E53" s="604"/>
      <c r="F53" s="604"/>
      <c r="G53" s="604"/>
      <c r="H53" s="604"/>
    </row>
    <row r="54" spans="1:8" ht="15">
      <c r="A54" s="322"/>
      <c r="B54" s="322"/>
      <c r="C54" s="322"/>
      <c r="D54" s="322"/>
      <c r="E54" s="322"/>
      <c r="F54" s="322"/>
      <c r="G54" s="322"/>
      <c r="H54" s="322"/>
    </row>
    <row r="55" spans="1:8" ht="15">
      <c r="A55" s="322"/>
      <c r="B55" s="322"/>
      <c r="C55" s="322"/>
      <c r="D55" s="322"/>
      <c r="E55" s="322"/>
      <c r="F55" s="322"/>
      <c r="G55" s="322"/>
      <c r="H55" s="322"/>
    </row>
    <row r="56" spans="2:4" ht="15">
      <c r="B56" s="280" t="s">
        <v>1098</v>
      </c>
      <c r="C56" s="281" t="s">
        <v>1192</v>
      </c>
      <c r="D56" s="280"/>
    </row>
    <row r="58" spans="3:8" ht="14.25" customHeight="1">
      <c r="C58" s="631" t="s">
        <v>1193</v>
      </c>
      <c r="D58" s="631"/>
      <c r="E58" s="631"/>
      <c r="F58" s="631"/>
      <c r="G58" s="631"/>
      <c r="H58" s="631"/>
    </row>
    <row r="59" spans="2:8" ht="14.25">
      <c r="B59" s="283"/>
      <c r="C59" s="631"/>
      <c r="D59" s="631"/>
      <c r="E59" s="631"/>
      <c r="F59" s="631"/>
      <c r="G59" s="631"/>
      <c r="H59" s="631"/>
    </row>
    <row r="60" spans="2:8" ht="14.25">
      <c r="B60" s="283"/>
      <c r="C60" s="631"/>
      <c r="D60" s="631"/>
      <c r="E60" s="631"/>
      <c r="F60" s="631"/>
      <c r="G60" s="631"/>
      <c r="H60" s="631"/>
    </row>
    <row r="61" spans="2:8" ht="14.25">
      <c r="B61" s="283"/>
      <c r="C61" s="631"/>
      <c r="D61" s="631"/>
      <c r="E61" s="631"/>
      <c r="F61" s="631"/>
      <c r="G61" s="631"/>
      <c r="H61" s="631"/>
    </row>
    <row r="63" spans="3:8" ht="14.25" customHeight="1">
      <c r="C63" s="631" t="s">
        <v>688</v>
      </c>
      <c r="D63" s="721"/>
      <c r="E63" s="721"/>
      <c r="F63" s="721"/>
      <c r="G63" s="721"/>
      <c r="H63" s="721"/>
    </row>
    <row r="64" spans="2:8" ht="14.25">
      <c r="B64" s="283"/>
      <c r="C64" s="721"/>
      <c r="D64" s="721"/>
      <c r="E64" s="721"/>
      <c r="F64" s="721"/>
      <c r="G64" s="721"/>
      <c r="H64" s="721"/>
    </row>
    <row r="65" spans="2:8" ht="14.25">
      <c r="B65" s="283"/>
      <c r="C65" s="721"/>
      <c r="D65" s="721"/>
      <c r="E65" s="721"/>
      <c r="F65" s="721"/>
      <c r="G65" s="721"/>
      <c r="H65" s="721"/>
    </row>
    <row r="66" spans="2:8" ht="14.25">
      <c r="B66" s="283"/>
      <c r="C66" s="721"/>
      <c r="D66" s="721"/>
      <c r="E66" s="721"/>
      <c r="F66" s="721"/>
      <c r="G66" s="721"/>
      <c r="H66" s="721"/>
    </row>
    <row r="67" spans="3:8" ht="14.25">
      <c r="C67" s="721"/>
      <c r="D67" s="721"/>
      <c r="E67" s="721"/>
      <c r="F67" s="721"/>
      <c r="G67" s="721"/>
      <c r="H67" s="721"/>
    </row>
    <row r="68" spans="3:8" ht="14.25">
      <c r="C68" s="301"/>
      <c r="D68" s="301"/>
      <c r="E68" s="301"/>
      <c r="F68" s="301"/>
      <c r="G68" s="301"/>
      <c r="H68" s="301"/>
    </row>
    <row r="69" spans="2:3" ht="15">
      <c r="B69" s="280" t="s">
        <v>1116</v>
      </c>
      <c r="C69" s="281" t="s">
        <v>1194</v>
      </c>
    </row>
    <row r="71" spans="3:8" ht="14.25" customHeight="1">
      <c r="C71" s="631" t="s">
        <v>827</v>
      </c>
      <c r="D71" s="631"/>
      <c r="E71" s="631"/>
      <c r="F71" s="631"/>
      <c r="G71" s="631"/>
      <c r="H71" s="631"/>
    </row>
    <row r="72" spans="2:8" ht="14.25">
      <c r="B72" s="283"/>
      <c r="C72" s="631"/>
      <c r="D72" s="631"/>
      <c r="E72" s="631"/>
      <c r="F72" s="631"/>
      <c r="G72" s="631"/>
      <c r="H72" s="631"/>
    </row>
    <row r="73" spans="2:8" ht="14.25">
      <c r="B73" s="283"/>
      <c r="C73" s="631"/>
      <c r="D73" s="631"/>
      <c r="E73" s="631"/>
      <c r="F73" s="631"/>
      <c r="G73" s="631"/>
      <c r="H73" s="631"/>
    </row>
    <row r="75" ht="14.25">
      <c r="C75" s="261" t="s">
        <v>1208</v>
      </c>
    </row>
    <row r="77" spans="2:3" ht="15">
      <c r="B77" s="280" t="s">
        <v>1120</v>
      </c>
      <c r="C77" s="281" t="s">
        <v>828</v>
      </c>
    </row>
    <row r="79" spans="3:8" ht="14.25" customHeight="1">
      <c r="C79" s="631" t="s">
        <v>829</v>
      </c>
      <c r="D79" s="721"/>
      <c r="E79" s="721"/>
      <c r="F79" s="721"/>
      <c r="G79" s="721"/>
      <c r="H79" s="721"/>
    </row>
    <row r="80" spans="2:8" ht="14.25">
      <c r="B80" s="283"/>
      <c r="C80" s="721"/>
      <c r="D80" s="721"/>
      <c r="E80" s="721"/>
      <c r="F80" s="721"/>
      <c r="G80" s="721"/>
      <c r="H80" s="721"/>
    </row>
    <row r="81" spans="2:8" ht="14.25">
      <c r="B81" s="283"/>
      <c r="C81" s="721"/>
      <c r="D81" s="721"/>
      <c r="E81" s="721"/>
      <c r="F81" s="721"/>
      <c r="G81" s="721"/>
      <c r="H81" s="721"/>
    </row>
    <row r="82" spans="2:8" ht="14.25">
      <c r="B82" s="166"/>
      <c r="C82" s="721"/>
      <c r="D82" s="721"/>
      <c r="E82" s="721"/>
      <c r="F82" s="721"/>
      <c r="G82" s="721"/>
      <c r="H82" s="721"/>
    </row>
    <row r="83" spans="2:8" ht="14.25">
      <c r="B83" s="166"/>
      <c r="C83" s="721"/>
      <c r="D83" s="721"/>
      <c r="E83" s="721"/>
      <c r="F83" s="721"/>
      <c r="G83" s="721"/>
      <c r="H83" s="721"/>
    </row>
    <row r="84" spans="2:8" ht="14.25">
      <c r="B84" s="166"/>
      <c r="C84" s="721"/>
      <c r="D84" s="721"/>
      <c r="E84" s="721"/>
      <c r="F84" s="721"/>
      <c r="G84" s="721"/>
      <c r="H84" s="721"/>
    </row>
    <row r="85" spans="2:8" ht="14.25">
      <c r="B85" s="301"/>
      <c r="C85" s="721"/>
      <c r="D85" s="721"/>
      <c r="E85" s="721"/>
      <c r="F85" s="721"/>
      <c r="G85" s="721"/>
      <c r="H85" s="721"/>
    </row>
    <row r="86" spans="2:8" ht="14.25">
      <c r="B86" s="301"/>
      <c r="C86" s="301"/>
      <c r="D86" s="301"/>
      <c r="E86" s="301"/>
      <c r="F86" s="301"/>
      <c r="G86" s="301"/>
      <c r="H86" s="301"/>
    </row>
    <row r="87" spans="2:3" ht="15">
      <c r="B87" s="280" t="s">
        <v>1123</v>
      </c>
      <c r="C87" s="281" t="s">
        <v>1131</v>
      </c>
    </row>
    <row r="89" spans="3:8" ht="14.25" customHeight="1">
      <c r="C89" s="631" t="s">
        <v>964</v>
      </c>
      <c r="D89" s="631"/>
      <c r="E89" s="631"/>
      <c r="F89" s="631"/>
      <c r="G89" s="631"/>
      <c r="H89" s="631"/>
    </row>
    <row r="90" spans="3:8" ht="14.25">
      <c r="C90" s="631"/>
      <c r="D90" s="631"/>
      <c r="E90" s="631"/>
      <c r="F90" s="631"/>
      <c r="G90" s="631"/>
      <c r="H90" s="631"/>
    </row>
    <row r="91" spans="3:8" ht="14.25">
      <c r="C91" s="631"/>
      <c r="D91" s="631"/>
      <c r="E91" s="631"/>
      <c r="F91" s="631"/>
      <c r="G91" s="631"/>
      <c r="H91" s="631"/>
    </row>
    <row r="92" spans="3:8" ht="14.25">
      <c r="C92" s="631"/>
      <c r="D92" s="631"/>
      <c r="E92" s="631"/>
      <c r="F92" s="631"/>
      <c r="G92" s="631"/>
      <c r="H92" s="631"/>
    </row>
    <row r="93" spans="3:8" ht="14.25">
      <c r="C93" s="300"/>
      <c r="D93" s="300"/>
      <c r="E93" s="300"/>
      <c r="F93" s="300"/>
      <c r="G93" s="300"/>
      <c r="H93" s="300"/>
    </row>
    <row r="94" spans="3:8" ht="14.25">
      <c r="C94" s="300"/>
      <c r="D94" s="300"/>
      <c r="E94" s="300"/>
      <c r="F94" s="300"/>
      <c r="G94" s="300"/>
      <c r="H94" s="300"/>
    </row>
    <row r="95" spans="3:8" ht="14.25">
      <c r="C95" s="300"/>
      <c r="D95" s="300"/>
      <c r="E95" s="300"/>
      <c r="F95" s="300"/>
      <c r="G95" s="300"/>
      <c r="H95" s="300"/>
    </row>
    <row r="96" spans="3:8" ht="14.25">
      <c r="C96" s="300"/>
      <c r="D96" s="300"/>
      <c r="E96" s="300"/>
      <c r="F96" s="300"/>
      <c r="G96" s="300"/>
      <c r="H96" s="300"/>
    </row>
    <row r="97" spans="3:8" ht="14.25">
      <c r="C97" s="300"/>
      <c r="D97" s="300"/>
      <c r="E97" s="300"/>
      <c r="F97" s="300"/>
      <c r="G97" s="300"/>
      <c r="H97" s="300"/>
    </row>
    <row r="98" spans="3:8" ht="14.25">
      <c r="C98" s="300"/>
      <c r="D98" s="300"/>
      <c r="E98" s="300"/>
      <c r="F98" s="300"/>
      <c r="G98" s="300"/>
      <c r="H98" s="300"/>
    </row>
    <row r="99" spans="3:8" ht="14.25">
      <c r="C99" s="300"/>
      <c r="D99" s="300"/>
      <c r="E99" s="300"/>
      <c r="F99" s="300"/>
      <c r="G99" s="300"/>
      <c r="H99" s="300"/>
    </row>
    <row r="100" spans="3:8" ht="14.25">
      <c r="C100" s="300"/>
      <c r="D100" s="300"/>
      <c r="E100" s="300"/>
      <c r="F100" s="300"/>
      <c r="G100" s="300"/>
      <c r="H100" s="300"/>
    </row>
    <row r="101" spans="1:8" ht="15.75">
      <c r="A101" s="604" t="s">
        <v>1265</v>
      </c>
      <c r="B101" s="604"/>
      <c r="C101" s="604"/>
      <c r="D101" s="604"/>
      <c r="E101" s="604"/>
      <c r="F101" s="604"/>
      <c r="G101" s="604"/>
      <c r="H101" s="604"/>
    </row>
    <row r="102" spans="1:8" ht="15">
      <c r="A102" s="322"/>
      <c r="B102" s="322"/>
      <c r="C102" s="322"/>
      <c r="D102" s="322"/>
      <c r="E102" s="322"/>
      <c r="F102" s="322"/>
      <c r="G102" s="322"/>
      <c r="H102" s="322"/>
    </row>
    <row r="103" spans="1:8" ht="15">
      <c r="A103" s="322"/>
      <c r="B103" s="280" t="s">
        <v>1123</v>
      </c>
      <c r="C103" s="281" t="s">
        <v>1209</v>
      </c>
      <c r="D103" s="322"/>
      <c r="E103" s="322"/>
      <c r="F103" s="322"/>
      <c r="G103" s="322"/>
      <c r="H103" s="322"/>
    </row>
    <row r="104" spans="1:8" ht="15">
      <c r="A104" s="322"/>
      <c r="B104" s="322"/>
      <c r="C104" s="322"/>
      <c r="D104" s="322"/>
      <c r="E104" s="322"/>
      <c r="F104" s="322"/>
      <c r="G104" s="322"/>
      <c r="H104" s="322"/>
    </row>
    <row r="105" spans="3:8" ht="14.25" customHeight="1">
      <c r="C105" s="631" t="s">
        <v>965</v>
      </c>
      <c r="D105" s="631"/>
      <c r="E105" s="631"/>
      <c r="F105" s="631"/>
      <c r="G105" s="631"/>
      <c r="H105" s="631"/>
    </row>
    <row r="106" spans="3:8" ht="14.25">
      <c r="C106" s="631"/>
      <c r="D106" s="631"/>
      <c r="E106" s="631"/>
      <c r="F106" s="631"/>
      <c r="G106" s="631"/>
      <c r="H106" s="631"/>
    </row>
    <row r="107" spans="3:8" ht="14.25">
      <c r="C107" s="631"/>
      <c r="D107" s="631"/>
      <c r="E107" s="631"/>
      <c r="F107" s="631"/>
      <c r="G107" s="631"/>
      <c r="H107" s="631"/>
    </row>
    <row r="108" spans="3:8" ht="14.25">
      <c r="C108" s="631"/>
      <c r="D108" s="631"/>
      <c r="E108" s="631"/>
      <c r="F108" s="631"/>
      <c r="G108" s="631"/>
      <c r="H108" s="631"/>
    </row>
    <row r="109" spans="3:8" ht="14.25">
      <c r="C109" s="631"/>
      <c r="D109" s="631"/>
      <c r="E109" s="631"/>
      <c r="F109" s="631"/>
      <c r="G109" s="631"/>
      <c r="H109" s="631"/>
    </row>
    <row r="110" spans="3:8" ht="14.25">
      <c r="C110" s="631"/>
      <c r="D110" s="631"/>
      <c r="E110" s="631"/>
      <c r="F110" s="631"/>
      <c r="G110" s="631"/>
      <c r="H110" s="631"/>
    </row>
    <row r="111" spans="3:8" ht="14.25">
      <c r="C111" s="631"/>
      <c r="D111" s="631"/>
      <c r="E111" s="631"/>
      <c r="F111" s="631"/>
      <c r="G111" s="631"/>
      <c r="H111" s="631"/>
    </row>
    <row r="112" spans="3:8" ht="14.25">
      <c r="C112" s="631"/>
      <c r="D112" s="631"/>
      <c r="E112" s="631"/>
      <c r="F112" s="631"/>
      <c r="G112" s="631"/>
      <c r="H112" s="631"/>
    </row>
    <row r="113" spans="3:8" ht="14.25">
      <c r="C113" s="283"/>
      <c r="D113" s="283"/>
      <c r="E113" s="283"/>
      <c r="F113" s="283"/>
      <c r="G113" s="283"/>
      <c r="H113" s="283"/>
    </row>
    <row r="114" spans="2:3" ht="15">
      <c r="B114" s="280" t="s">
        <v>1130</v>
      </c>
      <c r="C114" s="281" t="s">
        <v>1146</v>
      </c>
    </row>
    <row r="116" spans="2:8" ht="14.25" customHeight="1">
      <c r="B116" s="302" t="s">
        <v>657</v>
      </c>
      <c r="C116" s="631" t="s">
        <v>966</v>
      </c>
      <c r="D116" s="631"/>
      <c r="E116" s="631"/>
      <c r="F116" s="631"/>
      <c r="G116" s="631"/>
      <c r="H116" s="631"/>
    </row>
    <row r="117" spans="2:8" ht="14.25">
      <c r="B117" s="302"/>
      <c r="C117" s="631"/>
      <c r="D117" s="631"/>
      <c r="E117" s="631"/>
      <c r="F117" s="631"/>
      <c r="G117" s="631"/>
      <c r="H117" s="631"/>
    </row>
    <row r="118" spans="2:8" ht="14.25">
      <c r="B118" s="302"/>
      <c r="C118" s="631"/>
      <c r="D118" s="631"/>
      <c r="E118" s="631"/>
      <c r="F118" s="631"/>
      <c r="G118" s="631"/>
      <c r="H118" s="631"/>
    </row>
    <row r="119" ht="14.25">
      <c r="B119" s="302"/>
    </row>
    <row r="120" spans="2:8" ht="14.25" customHeight="1">
      <c r="B120" s="302" t="s">
        <v>659</v>
      </c>
      <c r="C120" s="631" t="s">
        <v>1211</v>
      </c>
      <c r="D120" s="631"/>
      <c r="E120" s="631"/>
      <c r="F120" s="631"/>
      <c r="G120" s="631"/>
      <c r="H120" s="631"/>
    </row>
    <row r="121" spans="2:8" ht="14.25">
      <c r="B121" s="302"/>
      <c r="C121" s="631"/>
      <c r="D121" s="631"/>
      <c r="E121" s="631"/>
      <c r="F121" s="631"/>
      <c r="G121" s="631"/>
      <c r="H121" s="631"/>
    </row>
    <row r="122" spans="2:8" ht="14.25">
      <c r="B122" s="302"/>
      <c r="C122" s="631"/>
      <c r="D122" s="631"/>
      <c r="E122" s="631"/>
      <c r="F122" s="631"/>
      <c r="G122" s="631"/>
      <c r="H122" s="631"/>
    </row>
    <row r="123" ht="14.25">
      <c r="B123" s="302"/>
    </row>
    <row r="124" spans="2:8" ht="14.25" customHeight="1">
      <c r="B124" s="302" t="s">
        <v>1212</v>
      </c>
      <c r="C124" s="631" t="s">
        <v>1213</v>
      </c>
      <c r="D124" s="631"/>
      <c r="E124" s="631"/>
      <c r="F124" s="631"/>
      <c r="G124" s="631"/>
      <c r="H124" s="631"/>
    </row>
    <row r="125" spans="2:8" ht="14.25">
      <c r="B125" s="302"/>
      <c r="C125" s="631"/>
      <c r="D125" s="631"/>
      <c r="E125" s="631"/>
      <c r="F125" s="631"/>
      <c r="G125" s="631"/>
      <c r="H125" s="631"/>
    </row>
    <row r="126" spans="2:8" ht="14.25">
      <c r="B126" s="302"/>
      <c r="C126" s="631"/>
      <c r="D126" s="631"/>
      <c r="E126" s="631"/>
      <c r="F126" s="631"/>
      <c r="G126" s="631"/>
      <c r="H126" s="631"/>
    </row>
    <row r="127" ht="14.25">
      <c r="B127" s="287"/>
    </row>
    <row r="128" spans="2:4" ht="15">
      <c r="B128" s="280" t="s">
        <v>1133</v>
      </c>
      <c r="C128" s="281" t="s">
        <v>1214</v>
      </c>
      <c r="D128" s="280"/>
    </row>
    <row r="130" spans="2:8" ht="14.25" customHeight="1">
      <c r="B130" s="302" t="s">
        <v>657</v>
      </c>
      <c r="C130" s="631" t="s">
        <v>1215</v>
      </c>
      <c r="D130" s="631"/>
      <c r="E130" s="631"/>
      <c r="F130" s="631"/>
      <c r="G130" s="631"/>
      <c r="H130" s="631"/>
    </row>
    <row r="131" spans="2:8" ht="14.25">
      <c r="B131" s="302"/>
      <c r="C131" s="631"/>
      <c r="D131" s="631"/>
      <c r="E131" s="631"/>
      <c r="F131" s="631"/>
      <c r="G131" s="631"/>
      <c r="H131" s="631"/>
    </row>
    <row r="132" spans="2:8" ht="14.25">
      <c r="B132" s="302"/>
      <c r="C132" s="631"/>
      <c r="D132" s="631"/>
      <c r="E132" s="631"/>
      <c r="F132" s="631"/>
      <c r="G132" s="631"/>
      <c r="H132" s="631"/>
    </row>
    <row r="133" ht="14.25">
      <c r="B133" s="302"/>
    </row>
    <row r="134" spans="2:8" ht="14.25" customHeight="1">
      <c r="B134" s="302" t="s">
        <v>659</v>
      </c>
      <c r="C134" s="631" t="s">
        <v>1826</v>
      </c>
      <c r="D134" s="631"/>
      <c r="E134" s="631"/>
      <c r="F134" s="631"/>
      <c r="G134" s="631"/>
      <c r="H134" s="631"/>
    </row>
    <row r="135" spans="2:8" ht="14.25">
      <c r="B135" s="302"/>
      <c r="C135" s="631"/>
      <c r="D135" s="631"/>
      <c r="E135" s="631"/>
      <c r="F135" s="631"/>
      <c r="G135" s="631"/>
      <c r="H135" s="631"/>
    </row>
    <row r="136" spans="2:8" ht="14.25">
      <c r="B136" s="302"/>
      <c r="C136" s="631"/>
      <c r="D136" s="631"/>
      <c r="E136" s="631"/>
      <c r="F136" s="631"/>
      <c r="G136" s="631"/>
      <c r="H136" s="631"/>
    </row>
    <row r="137" ht="14.25">
      <c r="B137" s="302"/>
    </row>
    <row r="138" spans="2:8" ht="14.25" customHeight="1">
      <c r="B138" s="302" t="s">
        <v>661</v>
      </c>
      <c r="C138" s="631" t="s">
        <v>1827</v>
      </c>
      <c r="D138" s="631"/>
      <c r="E138" s="631"/>
      <c r="F138" s="631"/>
      <c r="G138" s="631"/>
      <c r="H138" s="631"/>
    </row>
    <row r="139" spans="2:8" ht="14.25">
      <c r="B139" s="287"/>
      <c r="C139" s="631"/>
      <c r="D139" s="631"/>
      <c r="E139" s="631"/>
      <c r="F139" s="631"/>
      <c r="G139" s="631"/>
      <c r="H139" s="631"/>
    </row>
    <row r="140" spans="2:8" ht="14.25">
      <c r="B140" s="287"/>
      <c r="C140" s="631"/>
      <c r="D140" s="631"/>
      <c r="E140" s="631"/>
      <c r="F140" s="631"/>
      <c r="G140" s="631"/>
      <c r="H140" s="631"/>
    </row>
    <row r="141" spans="2:8" ht="14.25">
      <c r="B141" s="287"/>
      <c r="C141" s="300"/>
      <c r="D141" s="300"/>
      <c r="E141" s="300"/>
      <c r="F141" s="300"/>
      <c r="G141" s="300"/>
      <c r="H141" s="300"/>
    </row>
    <row r="142" spans="2:8" ht="14.25">
      <c r="B142" s="287"/>
      <c r="C142" s="300"/>
      <c r="D142" s="300"/>
      <c r="E142" s="300"/>
      <c r="F142" s="300"/>
      <c r="G142" s="300"/>
      <c r="H142" s="300"/>
    </row>
    <row r="143" spans="2:8" ht="14.25">
      <c r="B143" s="287"/>
      <c r="C143" s="300"/>
      <c r="D143" s="300"/>
      <c r="E143" s="300"/>
      <c r="F143" s="300"/>
      <c r="G143" s="300"/>
      <c r="H143" s="300"/>
    </row>
    <row r="144" spans="2:8" ht="14.25">
      <c r="B144" s="287"/>
      <c r="C144" s="300"/>
      <c r="D144" s="300"/>
      <c r="E144" s="300"/>
      <c r="F144" s="300"/>
      <c r="G144" s="300"/>
      <c r="H144" s="300"/>
    </row>
    <row r="145" spans="2:8" ht="14.25">
      <c r="B145" s="287"/>
      <c r="C145" s="300"/>
      <c r="D145" s="300"/>
      <c r="E145" s="300"/>
      <c r="F145" s="300"/>
      <c r="G145" s="300"/>
      <c r="H145" s="300"/>
    </row>
    <row r="146" spans="2:8" ht="14.25">
      <c r="B146" s="287"/>
      <c r="C146" s="300"/>
      <c r="D146" s="300"/>
      <c r="E146" s="300"/>
      <c r="F146" s="300"/>
      <c r="G146" s="300"/>
      <c r="H146" s="300"/>
    </row>
    <row r="147" spans="2:8" ht="14.25">
      <c r="B147" s="287"/>
      <c r="C147" s="300"/>
      <c r="D147" s="300"/>
      <c r="E147" s="300"/>
      <c r="F147" s="300"/>
      <c r="G147" s="300"/>
      <c r="H147" s="300"/>
    </row>
    <row r="148" spans="2:8" ht="14.25">
      <c r="B148" s="287"/>
      <c r="C148" s="300"/>
      <c r="D148" s="300"/>
      <c r="E148" s="300"/>
      <c r="F148" s="300"/>
      <c r="G148" s="300"/>
      <c r="H148" s="300"/>
    </row>
    <row r="149" spans="2:8" ht="14.25">
      <c r="B149" s="287"/>
      <c r="C149" s="300"/>
      <c r="D149" s="300"/>
      <c r="E149" s="300"/>
      <c r="F149" s="300"/>
      <c r="G149" s="300"/>
      <c r="H149" s="300"/>
    </row>
    <row r="150" spans="1:8" ht="15.75">
      <c r="A150" s="604" t="s">
        <v>1266</v>
      </c>
      <c r="B150" s="604"/>
      <c r="C150" s="604"/>
      <c r="D150" s="604"/>
      <c r="E150" s="604"/>
      <c r="F150" s="604"/>
      <c r="G150" s="604"/>
      <c r="H150" s="604"/>
    </row>
    <row r="151" spans="1:8" ht="15.75">
      <c r="A151" s="293"/>
      <c r="B151" s="293"/>
      <c r="C151" s="293"/>
      <c r="D151" s="293"/>
      <c r="E151" s="293"/>
      <c r="F151" s="293"/>
      <c r="G151" s="293"/>
      <c r="H151" s="293"/>
    </row>
    <row r="152" spans="1:8" ht="15">
      <c r="A152" s="322"/>
      <c r="B152" s="280" t="s">
        <v>1141</v>
      </c>
      <c r="C152" s="281" t="s">
        <v>1150</v>
      </c>
      <c r="D152" s="280"/>
      <c r="F152" s="322"/>
      <c r="G152" s="322"/>
      <c r="H152" s="322"/>
    </row>
    <row r="153" spans="1:8" ht="15">
      <c r="A153" s="322"/>
      <c r="B153" s="322"/>
      <c r="C153" s="322"/>
      <c r="D153" s="322"/>
      <c r="E153" s="322"/>
      <c r="F153" s="322"/>
      <c r="G153" s="322"/>
      <c r="H153" s="322"/>
    </row>
    <row r="154" spans="1:8" ht="15">
      <c r="A154" s="322"/>
      <c r="B154" s="322"/>
      <c r="C154" s="302" t="s">
        <v>0</v>
      </c>
      <c r="D154" s="322"/>
      <c r="E154" s="322"/>
      <c r="F154" s="322"/>
      <c r="G154" s="322"/>
      <c r="H154" s="322"/>
    </row>
    <row r="155" spans="1:8" ht="15">
      <c r="A155" s="322"/>
      <c r="B155" s="322"/>
      <c r="C155" s="302" t="s">
        <v>1</v>
      </c>
      <c r="D155" s="322"/>
      <c r="E155" s="322"/>
      <c r="F155" s="322"/>
      <c r="G155" s="322"/>
      <c r="H155" s="322"/>
    </row>
    <row r="156" spans="1:8" ht="15">
      <c r="A156" s="322"/>
      <c r="B156" s="322"/>
      <c r="C156" s="320"/>
      <c r="D156" s="322"/>
      <c r="E156" s="322"/>
      <c r="F156" s="322"/>
      <c r="G156" s="322"/>
      <c r="H156" s="322"/>
    </row>
    <row r="157" spans="1:8" ht="15">
      <c r="A157" s="322"/>
      <c r="B157" s="322"/>
      <c r="C157" s="302" t="s">
        <v>1828</v>
      </c>
      <c r="D157" s="322"/>
      <c r="E157" s="322"/>
      <c r="F157" s="322"/>
      <c r="G157" s="322"/>
      <c r="H157" s="322"/>
    </row>
    <row r="158" spans="1:8" ht="15">
      <c r="A158" s="322"/>
      <c r="B158" s="322"/>
      <c r="C158" s="302" t="s">
        <v>1831</v>
      </c>
      <c r="D158" s="322"/>
      <c r="E158" s="322"/>
      <c r="F158" s="322"/>
      <c r="G158" s="322"/>
      <c r="H158" s="322"/>
    </row>
    <row r="159" spans="1:8" ht="15">
      <c r="A159" s="322"/>
      <c r="B159" s="322"/>
      <c r="C159" s="320"/>
      <c r="D159" s="322"/>
      <c r="E159" s="322"/>
      <c r="F159" s="322"/>
      <c r="G159" s="322"/>
      <c r="H159" s="322"/>
    </row>
    <row r="160" spans="1:8" ht="15">
      <c r="A160" s="322"/>
      <c r="B160" s="322"/>
      <c r="C160" s="302" t="s">
        <v>1829</v>
      </c>
      <c r="D160" s="322"/>
      <c r="E160" s="322"/>
      <c r="F160" s="322"/>
      <c r="G160" s="322"/>
      <c r="H160" s="322"/>
    </row>
    <row r="161" spans="1:8" ht="15">
      <c r="A161" s="322"/>
      <c r="B161" s="322"/>
      <c r="C161" s="302" t="s">
        <v>1830</v>
      </c>
      <c r="D161" s="322"/>
      <c r="E161" s="322"/>
      <c r="F161" s="322"/>
      <c r="G161" s="322"/>
      <c r="H161" s="322"/>
    </row>
    <row r="162" spans="1:8" ht="15">
      <c r="A162" s="322"/>
      <c r="B162" s="322"/>
      <c r="C162" s="302"/>
      <c r="D162" s="322"/>
      <c r="E162" s="322"/>
      <c r="F162" s="322"/>
      <c r="G162" s="322"/>
      <c r="H162" s="322"/>
    </row>
    <row r="163" spans="1:4" ht="15">
      <c r="A163" s="322"/>
      <c r="B163" s="280" t="s">
        <v>1141</v>
      </c>
      <c r="C163" s="281" t="s">
        <v>1154</v>
      </c>
      <c r="D163" s="280"/>
    </row>
    <row r="164" spans="1:6" ht="15">
      <c r="A164" s="322"/>
      <c r="C164" s="261" t="s">
        <v>1155</v>
      </c>
      <c r="F164" s="289" t="s">
        <v>1216</v>
      </c>
    </row>
    <row r="165" spans="1:6" ht="15">
      <c r="A165" s="322"/>
      <c r="C165" s="261" t="s">
        <v>1157</v>
      </c>
      <c r="F165" s="289" t="s">
        <v>1158</v>
      </c>
    </row>
    <row r="166" spans="1:6" ht="15">
      <c r="A166" s="322"/>
      <c r="C166" s="261" t="s">
        <v>1217</v>
      </c>
      <c r="F166" s="289" t="s">
        <v>1158</v>
      </c>
    </row>
    <row r="167" spans="1:6" ht="15">
      <c r="A167" s="322"/>
      <c r="C167" s="261" t="s">
        <v>1159</v>
      </c>
      <c r="F167" s="289" t="s">
        <v>1160</v>
      </c>
    </row>
    <row r="168" spans="1:6" ht="15">
      <c r="A168" s="322"/>
      <c r="C168" s="261" t="s">
        <v>1161</v>
      </c>
      <c r="F168" s="289" t="s">
        <v>1160</v>
      </c>
    </row>
    <row r="169" spans="1:6" ht="15">
      <c r="A169" s="322"/>
      <c r="C169" s="261" t="s">
        <v>1155</v>
      </c>
      <c r="F169" s="289" t="s">
        <v>1160</v>
      </c>
    </row>
    <row r="170" spans="1:6" ht="15">
      <c r="A170" s="322"/>
      <c r="C170" s="261" t="s">
        <v>1220</v>
      </c>
      <c r="F170" s="289" t="s">
        <v>1162</v>
      </c>
    </row>
    <row r="171" spans="1:6" ht="15">
      <c r="A171" s="322"/>
      <c r="C171" s="261" t="s">
        <v>1221</v>
      </c>
      <c r="F171" s="289" t="s">
        <v>1222</v>
      </c>
    </row>
    <row r="172" spans="1:6" ht="15">
      <c r="A172" s="322"/>
      <c r="F172" s="289" t="s">
        <v>1163</v>
      </c>
    </row>
    <row r="173" spans="1:6" ht="15">
      <c r="A173" s="322"/>
      <c r="F173" s="289" t="s">
        <v>1164</v>
      </c>
    </row>
    <row r="174" spans="1:6" ht="15">
      <c r="A174" s="322"/>
      <c r="C174" s="261" t="s">
        <v>1223</v>
      </c>
      <c r="F174" s="289" t="s">
        <v>1216</v>
      </c>
    </row>
    <row r="175" spans="1:6" ht="15">
      <c r="A175" s="322"/>
      <c r="F175" s="289" t="s">
        <v>1224</v>
      </c>
    </row>
    <row r="176" spans="1:6" ht="15">
      <c r="A176" s="322"/>
      <c r="C176" s="261" t="s">
        <v>1166</v>
      </c>
      <c r="F176" s="289" t="s">
        <v>1167</v>
      </c>
    </row>
    <row r="177" spans="1:6" ht="15">
      <c r="A177" s="322"/>
      <c r="F177" s="289" t="s">
        <v>1168</v>
      </c>
    </row>
    <row r="178" spans="1:6" ht="15">
      <c r="A178" s="322"/>
      <c r="F178" s="289" t="s">
        <v>1225</v>
      </c>
    </row>
    <row r="179" spans="1:6" ht="15">
      <c r="A179" s="322"/>
      <c r="C179" s="261" t="s">
        <v>1226</v>
      </c>
      <c r="F179" s="289" t="s">
        <v>1164</v>
      </c>
    </row>
    <row r="180" spans="1:6" ht="15">
      <c r="A180" s="322"/>
      <c r="F180" s="289" t="s">
        <v>1227</v>
      </c>
    </row>
    <row r="181" spans="1:6" ht="15">
      <c r="A181" s="322"/>
      <c r="F181" s="289" t="s">
        <v>1174</v>
      </c>
    </row>
    <row r="182" spans="1:6" ht="15">
      <c r="A182" s="322"/>
      <c r="C182" s="261" t="s">
        <v>1228</v>
      </c>
      <c r="F182" s="289" t="s">
        <v>1164</v>
      </c>
    </row>
    <row r="183" spans="1:6" ht="15">
      <c r="A183" s="322"/>
      <c r="F183" s="289" t="s">
        <v>1175</v>
      </c>
    </row>
    <row r="184" spans="1:6" ht="15">
      <c r="A184" s="322"/>
      <c r="F184" s="261" t="s">
        <v>1229</v>
      </c>
    </row>
    <row r="185" spans="1:6" ht="15">
      <c r="A185" s="322"/>
      <c r="F185" s="289" t="s">
        <v>1230</v>
      </c>
    </row>
    <row r="186" spans="1:8" ht="15">
      <c r="A186" s="322"/>
      <c r="B186" s="322"/>
      <c r="C186" s="302"/>
      <c r="D186" s="322"/>
      <c r="E186" s="322"/>
      <c r="F186" s="322"/>
      <c r="G186" s="322"/>
      <c r="H186" s="322"/>
    </row>
    <row r="187" spans="1:8" ht="15">
      <c r="A187" s="322"/>
      <c r="B187" s="322"/>
      <c r="C187" s="302"/>
      <c r="D187" s="322"/>
      <c r="E187" s="322"/>
      <c r="F187" s="322"/>
      <c r="G187" s="322"/>
      <c r="H187" s="322"/>
    </row>
    <row r="188" spans="1:8" ht="15">
      <c r="A188" s="322"/>
      <c r="B188" s="322"/>
      <c r="C188" s="302"/>
      <c r="D188" s="322"/>
      <c r="E188" s="322"/>
      <c r="F188" s="322"/>
      <c r="G188" s="322"/>
      <c r="H188" s="322"/>
    </row>
    <row r="189" spans="1:8" ht="15">
      <c r="A189" s="322"/>
      <c r="B189" s="322"/>
      <c r="C189" s="302"/>
      <c r="D189" s="322"/>
      <c r="E189" s="322"/>
      <c r="F189" s="322"/>
      <c r="G189" s="322"/>
      <c r="H189" s="322"/>
    </row>
    <row r="190" spans="1:8" ht="15">
      <c r="A190" s="322"/>
      <c r="B190" s="322"/>
      <c r="C190" s="302"/>
      <c r="D190" s="322"/>
      <c r="E190" s="322"/>
      <c r="F190" s="322"/>
      <c r="G190" s="322"/>
      <c r="H190" s="322"/>
    </row>
    <row r="191" spans="1:8" ht="15">
      <c r="A191" s="322"/>
      <c r="B191" s="322"/>
      <c r="C191" s="302"/>
      <c r="D191" s="322"/>
      <c r="E191" s="322"/>
      <c r="F191" s="322"/>
      <c r="G191" s="322"/>
      <c r="H191" s="322"/>
    </row>
    <row r="192" spans="1:8" ht="15">
      <c r="A192" s="322"/>
      <c r="B192" s="322"/>
      <c r="C192" s="302"/>
      <c r="D192" s="322"/>
      <c r="E192" s="322"/>
      <c r="F192" s="322"/>
      <c r="G192" s="322"/>
      <c r="H192" s="322"/>
    </row>
    <row r="193" spans="1:8" ht="15">
      <c r="A193" s="322"/>
      <c r="B193" s="322"/>
      <c r="C193" s="302"/>
      <c r="D193" s="322"/>
      <c r="E193" s="322"/>
      <c r="F193" s="322"/>
      <c r="G193" s="322"/>
      <c r="H193" s="322"/>
    </row>
    <row r="194" spans="1:8" ht="15">
      <c r="A194" s="322"/>
      <c r="B194" s="322"/>
      <c r="C194" s="302"/>
      <c r="D194" s="322"/>
      <c r="E194" s="322"/>
      <c r="F194" s="322"/>
      <c r="G194" s="322"/>
      <c r="H194" s="322"/>
    </row>
    <row r="195" spans="1:8" ht="15">
      <c r="A195" s="322"/>
      <c r="B195" s="322"/>
      <c r="C195" s="302"/>
      <c r="D195" s="322"/>
      <c r="E195" s="322"/>
      <c r="F195" s="322"/>
      <c r="G195" s="322"/>
      <c r="H195" s="322"/>
    </row>
    <row r="196" spans="1:8" ht="15">
      <c r="A196" s="322"/>
      <c r="B196" s="322"/>
      <c r="C196" s="302"/>
      <c r="D196" s="322"/>
      <c r="E196" s="322"/>
      <c r="F196" s="322"/>
      <c r="G196" s="322"/>
      <c r="H196" s="322"/>
    </row>
    <row r="197" spans="1:8" ht="15">
      <c r="A197" s="322"/>
      <c r="B197" s="322"/>
      <c r="C197" s="302"/>
      <c r="D197" s="322"/>
      <c r="E197" s="322"/>
      <c r="F197" s="322"/>
      <c r="G197" s="322"/>
      <c r="H197" s="322"/>
    </row>
    <row r="198" spans="1:8" ht="15">
      <c r="A198" s="322"/>
      <c r="B198" s="322"/>
      <c r="C198" s="302"/>
      <c r="D198" s="322"/>
      <c r="E198" s="322"/>
      <c r="F198" s="322"/>
      <c r="G198" s="322"/>
      <c r="H198" s="322"/>
    </row>
    <row r="199" spans="1:8" ht="15">
      <c r="A199" s="723" t="s">
        <v>1267</v>
      </c>
      <c r="B199" s="723"/>
      <c r="C199" s="723"/>
      <c r="D199" s="723"/>
      <c r="E199" s="723"/>
      <c r="F199" s="723"/>
      <c r="G199" s="723"/>
      <c r="H199" s="723"/>
    </row>
    <row r="200" spans="1:8" ht="15">
      <c r="A200" s="322"/>
      <c r="B200" s="322"/>
      <c r="C200" s="322"/>
      <c r="D200" s="322"/>
      <c r="E200" s="322"/>
      <c r="F200" s="322"/>
      <c r="G200" s="322"/>
      <c r="H200" s="322"/>
    </row>
    <row r="201" spans="1:4" ht="15">
      <c r="A201" s="322"/>
      <c r="B201" s="280" t="s">
        <v>1145</v>
      </c>
      <c r="C201" s="281" t="s">
        <v>1231</v>
      </c>
      <c r="D201" s="280"/>
    </row>
    <row r="202" spans="1:8" ht="15" customHeight="1">
      <c r="A202" s="322"/>
      <c r="C202" s="631" t="s">
        <v>4</v>
      </c>
      <c r="D202" s="722"/>
      <c r="E202" s="722"/>
      <c r="F202" s="722"/>
      <c r="G202" s="722"/>
      <c r="H202" s="722"/>
    </row>
    <row r="203" spans="1:8" ht="15">
      <c r="A203" s="322"/>
      <c r="C203" s="722"/>
      <c r="D203" s="722"/>
      <c r="E203" s="722"/>
      <c r="F203" s="722"/>
      <c r="G203" s="722"/>
      <c r="H203" s="722"/>
    </row>
    <row r="204" spans="1:8" ht="15">
      <c r="A204" s="322"/>
      <c r="C204" s="321"/>
      <c r="D204" s="321"/>
      <c r="E204" s="321"/>
      <c r="F204" s="321"/>
      <c r="G204" s="321"/>
      <c r="H204" s="321"/>
    </row>
    <row r="205" spans="1:7" ht="15">
      <c r="A205" s="322"/>
      <c r="D205" s="323" t="s">
        <v>1232</v>
      </c>
      <c r="F205" s="323" t="s">
        <v>1233</v>
      </c>
      <c r="G205" s="323" t="s">
        <v>894</v>
      </c>
    </row>
    <row r="206" spans="1:6" ht="15">
      <c r="A206" s="322"/>
      <c r="D206" s="261" t="s">
        <v>1234</v>
      </c>
      <c r="F206" s="262">
        <v>0.5</v>
      </c>
    </row>
    <row r="207" spans="1:7" ht="15">
      <c r="A207" s="322"/>
      <c r="D207" s="261" t="s">
        <v>1235</v>
      </c>
      <c r="F207" s="262">
        <v>1</v>
      </c>
      <c r="G207" s="324">
        <v>1955</v>
      </c>
    </row>
    <row r="208" spans="1:7" ht="15">
      <c r="A208" s="322"/>
      <c r="D208" s="261" t="s">
        <v>1236</v>
      </c>
      <c r="F208" s="262">
        <v>1</v>
      </c>
      <c r="G208" s="324">
        <v>1948</v>
      </c>
    </row>
    <row r="209" spans="1:7" ht="15">
      <c r="A209" s="322"/>
      <c r="D209" s="261" t="s">
        <v>1237</v>
      </c>
      <c r="F209" s="262">
        <v>1</v>
      </c>
      <c r="G209" s="324">
        <v>1948</v>
      </c>
    </row>
    <row r="210" spans="1:7" ht="15">
      <c r="A210" s="322"/>
      <c r="D210" s="261" t="s">
        <v>1238</v>
      </c>
      <c r="F210" s="262">
        <v>2</v>
      </c>
      <c r="G210" s="324"/>
    </row>
    <row r="211" spans="1:7" ht="15">
      <c r="A211" s="322"/>
      <c r="D211" s="261" t="s">
        <v>1239</v>
      </c>
      <c r="F211" s="262">
        <v>3</v>
      </c>
      <c r="G211" s="324"/>
    </row>
    <row r="212" spans="1:7" ht="15">
      <c r="A212" s="322"/>
      <c r="D212" s="261" t="s">
        <v>1240</v>
      </c>
      <c r="F212" s="262">
        <v>0.38</v>
      </c>
      <c r="G212" s="324">
        <v>1975</v>
      </c>
    </row>
    <row r="213" spans="1:7" ht="15">
      <c r="A213" s="322"/>
      <c r="D213" s="261" t="s">
        <v>1241</v>
      </c>
      <c r="F213" s="262">
        <v>0.21</v>
      </c>
      <c r="G213" s="324"/>
    </row>
    <row r="214" spans="1:7" ht="15">
      <c r="A214" s="322"/>
      <c r="D214" s="261" t="s">
        <v>1242</v>
      </c>
      <c r="F214" s="262">
        <v>0.75</v>
      </c>
      <c r="G214" s="324">
        <v>1988</v>
      </c>
    </row>
    <row r="215" spans="1:7" ht="15">
      <c r="A215" s="322"/>
      <c r="D215" s="261" t="s">
        <v>1243</v>
      </c>
      <c r="F215" s="262">
        <v>3</v>
      </c>
      <c r="G215" s="324">
        <v>1987</v>
      </c>
    </row>
    <row r="216" spans="1:7" ht="15">
      <c r="A216" s="322"/>
      <c r="D216" s="261" t="s">
        <v>318</v>
      </c>
      <c r="F216" s="262">
        <v>0.75</v>
      </c>
      <c r="G216" s="324">
        <v>1999</v>
      </c>
    </row>
    <row r="217" spans="1:7" ht="15">
      <c r="A217" s="322"/>
      <c r="D217" s="261" t="s">
        <v>1244</v>
      </c>
      <c r="F217" s="262">
        <v>3</v>
      </c>
      <c r="G217" s="324">
        <v>1996</v>
      </c>
    </row>
    <row r="218" spans="1:7" ht="15">
      <c r="A218" s="322"/>
      <c r="D218" s="556" t="s">
        <v>689</v>
      </c>
      <c r="E218" s="556"/>
      <c r="F218" s="559"/>
      <c r="G218" s="324"/>
    </row>
    <row r="219" spans="1:7" ht="15">
      <c r="A219" s="322"/>
      <c r="D219" s="556" t="s">
        <v>690</v>
      </c>
      <c r="E219" s="556"/>
      <c r="F219" s="560"/>
      <c r="G219" s="324"/>
    </row>
    <row r="220" spans="1:7" ht="15">
      <c r="A220" s="322"/>
      <c r="D220" s="556"/>
      <c r="E220" s="556"/>
      <c r="F220" s="558"/>
      <c r="G220" s="324"/>
    </row>
    <row r="221" spans="1:7" ht="15">
      <c r="A221" s="322"/>
      <c r="D221" s="556" t="s">
        <v>685</v>
      </c>
      <c r="E221" s="556"/>
      <c r="F221" s="558"/>
      <c r="G221" s="324"/>
    </row>
    <row r="222" spans="1:7" ht="15">
      <c r="A222" s="322"/>
      <c r="D222" s="556" t="s">
        <v>569</v>
      </c>
      <c r="E222" s="556"/>
      <c r="F222" s="558">
        <v>0.1</v>
      </c>
      <c r="G222" s="324"/>
    </row>
    <row r="223" spans="1:7" ht="15">
      <c r="A223" s="322"/>
      <c r="D223" s="556" t="s">
        <v>691</v>
      </c>
      <c r="E223" s="556"/>
      <c r="F223" s="558">
        <v>0.177</v>
      </c>
      <c r="G223" s="324"/>
    </row>
    <row r="224" spans="1:7" ht="15">
      <c r="A224" s="322"/>
      <c r="D224" s="556" t="s">
        <v>692</v>
      </c>
      <c r="E224" s="556"/>
      <c r="F224" s="558">
        <v>0.05</v>
      </c>
      <c r="G224" s="324"/>
    </row>
    <row r="225" spans="1:7" ht="15">
      <c r="A225" s="322"/>
      <c r="D225" s="556" t="s">
        <v>693</v>
      </c>
      <c r="E225" s="556"/>
      <c r="F225" s="558">
        <v>0.1</v>
      </c>
      <c r="G225" s="324"/>
    </row>
    <row r="226" spans="1:7" ht="15">
      <c r="A226" s="322"/>
      <c r="D226" s="556" t="s">
        <v>694</v>
      </c>
      <c r="E226" s="556"/>
      <c r="F226" s="558">
        <v>0.17</v>
      </c>
      <c r="G226" s="324"/>
    </row>
    <row r="227" spans="1:7" ht="15">
      <c r="A227" s="322"/>
      <c r="D227" s="556" t="s">
        <v>695</v>
      </c>
      <c r="E227" s="556"/>
      <c r="F227" s="558">
        <v>0.23</v>
      </c>
      <c r="G227" s="324"/>
    </row>
    <row r="228" spans="1:7" ht="15">
      <c r="A228" s="322"/>
      <c r="D228" s="556" t="s">
        <v>696</v>
      </c>
      <c r="E228" s="556"/>
      <c r="F228" s="558">
        <v>0.117</v>
      </c>
      <c r="G228" s="324"/>
    </row>
    <row r="229" spans="1:8" ht="15">
      <c r="A229" s="322"/>
      <c r="D229" s="280" t="s">
        <v>2</v>
      </c>
      <c r="F229" s="325">
        <f>SUM(F206:F228)</f>
        <v>17.53400000000001</v>
      </c>
      <c r="G229" s="324"/>
      <c r="H229" s="324"/>
    </row>
    <row r="230" spans="1:8" ht="15">
      <c r="A230" s="322"/>
      <c r="B230" s="322"/>
      <c r="C230" s="302"/>
      <c r="D230" s="322"/>
      <c r="E230" s="322"/>
      <c r="F230" s="322"/>
      <c r="G230" s="322"/>
      <c r="H230" s="322"/>
    </row>
    <row r="231" spans="1:8" ht="15">
      <c r="A231" s="322"/>
      <c r="B231" s="322"/>
      <c r="C231" s="302"/>
      <c r="D231" s="323" t="s">
        <v>1134</v>
      </c>
      <c r="E231" s="322"/>
      <c r="F231" s="322"/>
      <c r="G231" s="322"/>
      <c r="H231" s="322"/>
    </row>
    <row r="232" spans="1:8" ht="15">
      <c r="A232" s="322"/>
      <c r="B232" s="322"/>
      <c r="C232" s="302"/>
      <c r="D232" s="261" t="s">
        <v>5</v>
      </c>
      <c r="F232" s="262">
        <v>1</v>
      </c>
      <c r="G232" s="322"/>
      <c r="H232" s="322"/>
    </row>
    <row r="233" spans="1:8" ht="15">
      <c r="A233" s="322"/>
      <c r="B233" s="322"/>
      <c r="C233" s="302"/>
      <c r="D233" s="261" t="s">
        <v>6</v>
      </c>
      <c r="F233" s="262">
        <v>1</v>
      </c>
      <c r="G233" s="322"/>
      <c r="H233" s="322"/>
    </row>
    <row r="234" spans="1:8" ht="15">
      <c r="A234" s="322"/>
      <c r="B234" s="322"/>
      <c r="C234" s="302"/>
      <c r="D234" s="261" t="s">
        <v>7</v>
      </c>
      <c r="F234" s="262">
        <v>2</v>
      </c>
      <c r="G234" s="322"/>
      <c r="H234" s="322"/>
    </row>
    <row r="235" spans="1:8" ht="15.75" thickBot="1">
      <c r="A235" s="322"/>
      <c r="B235" s="322"/>
      <c r="C235" s="302"/>
      <c r="D235" s="280" t="s">
        <v>3</v>
      </c>
      <c r="F235" s="416">
        <f>SUM(F229:F234)</f>
        <v>21.53400000000001</v>
      </c>
      <c r="G235" s="322"/>
      <c r="H235" s="322"/>
    </row>
    <row r="236" spans="1:8" ht="15.75" thickTop="1">
      <c r="A236" s="322"/>
      <c r="B236" s="322"/>
      <c r="C236" s="302"/>
      <c r="D236" s="280"/>
      <c r="F236" s="417"/>
      <c r="G236" s="322"/>
      <c r="H236" s="322"/>
    </row>
    <row r="237" spans="1:8" ht="15">
      <c r="A237" s="322"/>
      <c r="B237" s="322"/>
      <c r="C237" s="302"/>
      <c r="D237" s="280"/>
      <c r="F237" s="417"/>
      <c r="G237" s="322"/>
      <c r="H237" s="322"/>
    </row>
    <row r="238" spans="1:8" ht="15">
      <c r="A238" s="322"/>
      <c r="B238" s="322"/>
      <c r="C238" s="302"/>
      <c r="D238" s="280"/>
      <c r="F238" s="417"/>
      <c r="G238" s="322"/>
      <c r="H238" s="322"/>
    </row>
    <row r="239" spans="1:8" ht="15">
      <c r="A239" s="322"/>
      <c r="B239" s="322"/>
      <c r="C239" s="302"/>
      <c r="D239" s="280"/>
      <c r="F239" s="417"/>
      <c r="G239" s="322"/>
      <c r="H239" s="322"/>
    </row>
    <row r="240" spans="1:8" ht="15">
      <c r="A240" s="322"/>
      <c r="B240" s="322"/>
      <c r="C240" s="302"/>
      <c r="D240" s="280"/>
      <c r="F240" s="417"/>
      <c r="G240" s="322"/>
      <c r="H240" s="322"/>
    </row>
    <row r="241" spans="1:8" ht="15">
      <c r="A241" s="322"/>
      <c r="B241" s="322"/>
      <c r="C241" s="302"/>
      <c r="D241" s="280"/>
      <c r="F241" s="417"/>
      <c r="G241" s="322"/>
      <c r="H241" s="322"/>
    </row>
    <row r="242" spans="1:8" ht="15">
      <c r="A242" s="322"/>
      <c r="B242" s="322"/>
      <c r="C242" s="302"/>
      <c r="D242" s="280"/>
      <c r="F242" s="417"/>
      <c r="G242" s="322"/>
      <c r="H242" s="322"/>
    </row>
    <row r="243" spans="1:8" ht="15">
      <c r="A243" s="322"/>
      <c r="B243" s="322"/>
      <c r="C243" s="302"/>
      <c r="D243" s="280"/>
      <c r="F243" s="417"/>
      <c r="G243" s="322"/>
      <c r="H243" s="322"/>
    </row>
    <row r="244" spans="1:8" ht="15">
      <c r="A244" s="322"/>
      <c r="B244" s="322"/>
      <c r="C244" s="302"/>
      <c r="D244" s="280"/>
      <c r="F244" s="417"/>
      <c r="G244" s="322"/>
      <c r="H244" s="322"/>
    </row>
    <row r="245" spans="1:8" ht="15">
      <c r="A245" s="322"/>
      <c r="B245" s="322"/>
      <c r="C245" s="302"/>
      <c r="D245" s="280"/>
      <c r="F245" s="417"/>
      <c r="G245" s="322"/>
      <c r="H245" s="322"/>
    </row>
    <row r="246" spans="1:8" ht="15">
      <c r="A246" s="322"/>
      <c r="B246" s="322"/>
      <c r="C246" s="302"/>
      <c r="D246" s="280"/>
      <c r="F246" s="417"/>
      <c r="G246" s="322"/>
      <c r="H246" s="322"/>
    </row>
    <row r="247" spans="1:8" ht="15">
      <c r="A247" s="322"/>
      <c r="B247" s="322"/>
      <c r="C247" s="302"/>
      <c r="D247" s="280"/>
      <c r="F247" s="417"/>
      <c r="G247" s="322"/>
      <c r="H247" s="322"/>
    </row>
    <row r="248" spans="1:8" ht="15">
      <c r="A248" s="322"/>
      <c r="B248" s="322"/>
      <c r="C248" s="302"/>
      <c r="D248" s="280"/>
      <c r="F248" s="417"/>
      <c r="G248" s="322"/>
      <c r="H248" s="322"/>
    </row>
    <row r="249" spans="1:8" ht="15">
      <c r="A249" s="322"/>
      <c r="B249" s="322"/>
      <c r="C249" s="302"/>
      <c r="D249" s="280"/>
      <c r="F249" s="417"/>
      <c r="G249" s="322"/>
      <c r="H249" s="322"/>
    </row>
    <row r="250" spans="1:8" ht="15">
      <c r="A250" s="322"/>
      <c r="B250" s="322"/>
      <c r="C250" s="302"/>
      <c r="D250" s="280"/>
      <c r="F250" s="417"/>
      <c r="G250" s="322"/>
      <c r="H250" s="322"/>
    </row>
    <row r="251" spans="1:8" ht="15">
      <c r="A251" s="322"/>
      <c r="B251" s="322"/>
      <c r="C251" s="302"/>
      <c r="D251" s="280"/>
      <c r="F251" s="417"/>
      <c r="G251" s="322"/>
      <c r="H251" s="322"/>
    </row>
    <row r="252" spans="1:8" ht="15">
      <c r="A252" s="322"/>
      <c r="B252" s="322"/>
      <c r="C252" s="302"/>
      <c r="D252" s="280"/>
      <c r="F252" s="417"/>
      <c r="G252" s="322"/>
      <c r="H252" s="322"/>
    </row>
    <row r="253" spans="1:8" ht="15">
      <c r="A253" s="322"/>
      <c r="B253" s="322"/>
      <c r="C253" s="302"/>
      <c r="D253" s="280"/>
      <c r="F253" s="417"/>
      <c r="G253" s="322"/>
      <c r="H253" s="322"/>
    </row>
    <row r="254" spans="1:8" ht="15">
      <c r="A254" s="322"/>
      <c r="B254" s="322"/>
      <c r="C254" s="302"/>
      <c r="D254" s="280"/>
      <c r="F254" s="417"/>
      <c r="G254" s="322"/>
      <c r="H254" s="322"/>
    </row>
    <row r="255" spans="1:8" ht="15">
      <c r="A255" s="322"/>
      <c r="B255" s="322"/>
      <c r="C255" s="302"/>
      <c r="D255" s="280"/>
      <c r="F255" s="417"/>
      <c r="G255" s="322"/>
      <c r="H255" s="322"/>
    </row>
    <row r="256" spans="1:8" ht="15">
      <c r="A256" s="322"/>
      <c r="B256" s="322"/>
      <c r="C256" s="302"/>
      <c r="D256" s="280"/>
      <c r="F256" s="417"/>
      <c r="G256" s="322"/>
      <c r="H256" s="322"/>
    </row>
    <row r="257" spans="1:8" ht="15">
      <c r="A257" s="723" t="s">
        <v>1268</v>
      </c>
      <c r="B257" s="723"/>
      <c r="C257" s="723"/>
      <c r="D257" s="723"/>
      <c r="E257" s="723"/>
      <c r="F257" s="723"/>
      <c r="G257" s="723"/>
      <c r="H257" s="723"/>
    </row>
  </sheetData>
  <mergeCells count="27">
    <mergeCell ref="A257:H257"/>
    <mergeCell ref="A199:H199"/>
    <mergeCell ref="C202:H203"/>
    <mergeCell ref="C120:H122"/>
    <mergeCell ref="C124:H126"/>
    <mergeCell ref="A150:H150"/>
    <mergeCell ref="C130:H132"/>
    <mergeCell ref="C134:H136"/>
    <mergeCell ref="C138:H140"/>
    <mergeCell ref="A1:H1"/>
    <mergeCell ref="A2:H2"/>
    <mergeCell ref="A3:H3"/>
    <mergeCell ref="A53:H53"/>
    <mergeCell ref="D21:H23"/>
    <mergeCell ref="D25:H27"/>
    <mergeCell ref="D30:H32"/>
    <mergeCell ref="D42:H44"/>
    <mergeCell ref="D46:H47"/>
    <mergeCell ref="D35:H38"/>
    <mergeCell ref="C79:H85"/>
    <mergeCell ref="C116:H118"/>
    <mergeCell ref="C71:H73"/>
    <mergeCell ref="C58:H61"/>
    <mergeCell ref="C63:H67"/>
    <mergeCell ref="C89:H92"/>
    <mergeCell ref="C105:H112"/>
    <mergeCell ref="A101:H101"/>
  </mergeCells>
  <printOptions horizontalCentered="1"/>
  <pageMargins left="0.75" right="0.75" top="0.5" bottom="0.5" header="0.5" footer="0.5"/>
  <pageSetup horizontalDpi="300" verticalDpi="300" orientation="portrait" scale="67" r:id="rId1"/>
  <rowBreaks count="4" manualBreakCount="4">
    <brk id="53" max="255" man="1"/>
    <brk id="101" max="255" man="1"/>
    <brk id="150" max="7" man="1"/>
    <brk id="199" max="7" man="1"/>
  </rowBreaks>
</worksheet>
</file>

<file path=xl/worksheets/sheet49.xml><?xml version="1.0" encoding="utf-8"?>
<worksheet xmlns="http://schemas.openxmlformats.org/spreadsheetml/2006/main" xmlns:r="http://schemas.openxmlformats.org/officeDocument/2006/relationships">
  <dimension ref="A1:J281"/>
  <sheetViews>
    <sheetView zoomScale="75" zoomScaleNormal="75" workbookViewId="0" topLeftCell="A26">
      <selection activeCell="D60" sqref="D60"/>
    </sheetView>
  </sheetViews>
  <sheetFormatPr defaultColWidth="8.88671875" defaultRowHeight="15"/>
  <cols>
    <col min="1" max="1" width="3.77734375" style="78" customWidth="1"/>
    <col min="2" max="2" width="3.4453125" style="78" customWidth="1"/>
    <col min="3" max="3" width="8.77734375" style="78" customWidth="1"/>
    <col min="4" max="4" width="9.5546875" style="78" bestFit="1" customWidth="1"/>
    <col min="5" max="5" width="11.21484375" style="78" customWidth="1"/>
    <col min="6" max="6" width="13.3359375" style="78" customWidth="1"/>
    <col min="7" max="7" width="8.99609375" style="78" customWidth="1"/>
    <col min="8" max="8" width="9.77734375" style="78" bestFit="1" customWidth="1"/>
    <col min="9" max="9" width="6.6640625" style="78" bestFit="1" customWidth="1"/>
    <col min="10" max="16384" width="8.77734375" style="78" customWidth="1"/>
  </cols>
  <sheetData>
    <row r="1" spans="1:9" ht="15.75">
      <c r="A1" s="659" t="s">
        <v>1718</v>
      </c>
      <c r="B1" s="659"/>
      <c r="C1" s="659"/>
      <c r="D1" s="659"/>
      <c r="E1" s="659"/>
      <c r="F1" s="659"/>
      <c r="G1" s="659"/>
      <c r="H1" s="659"/>
      <c r="I1" s="659"/>
    </row>
    <row r="2" spans="1:9" ht="15.75">
      <c r="A2" s="659" t="s">
        <v>1309</v>
      </c>
      <c r="B2" s="659"/>
      <c r="C2" s="659"/>
      <c r="D2" s="659"/>
      <c r="E2" s="659"/>
      <c r="F2" s="659"/>
      <c r="G2" s="659"/>
      <c r="H2" s="659"/>
      <c r="I2" s="659"/>
    </row>
    <row r="3" spans="1:9" ht="15.75">
      <c r="A3" s="603" t="s">
        <v>353</v>
      </c>
      <c r="B3" s="603"/>
      <c r="C3" s="603"/>
      <c r="D3" s="603"/>
      <c r="E3" s="603"/>
      <c r="F3" s="603"/>
      <c r="G3" s="603"/>
      <c r="H3" s="603"/>
      <c r="I3" s="603"/>
    </row>
    <row r="6" spans="1:9" ht="15">
      <c r="A6" s="280" t="s">
        <v>183</v>
      </c>
      <c r="B6" s="280" t="s">
        <v>184</v>
      </c>
      <c r="C6" s="261"/>
      <c r="D6" s="261"/>
      <c r="E6" s="261"/>
      <c r="F6" s="261"/>
      <c r="G6" s="261"/>
      <c r="H6" s="261"/>
      <c r="I6" s="261"/>
    </row>
    <row r="7" spans="1:9" ht="14.25">
      <c r="A7" s="261"/>
      <c r="B7" s="261"/>
      <c r="C7" s="261"/>
      <c r="D7" s="261"/>
      <c r="E7" s="261"/>
      <c r="F7" s="261"/>
      <c r="G7" s="261"/>
      <c r="H7" s="261"/>
      <c r="I7" s="261"/>
    </row>
    <row r="8" spans="1:9" ht="14.25">
      <c r="A8" s="261"/>
      <c r="B8" s="261"/>
      <c r="C8" s="261" t="s">
        <v>609</v>
      </c>
      <c r="D8" s="261"/>
      <c r="E8" s="261"/>
      <c r="F8" s="259">
        <v>0</v>
      </c>
      <c r="G8" s="261"/>
      <c r="H8" s="261"/>
      <c r="I8" s="261"/>
    </row>
    <row r="9" spans="1:9" ht="14.25">
      <c r="A9" s="261"/>
      <c r="B9" s="261"/>
      <c r="C9" s="261" t="s">
        <v>610</v>
      </c>
      <c r="D9" s="261"/>
      <c r="E9" s="261"/>
      <c r="F9" s="259">
        <v>0</v>
      </c>
      <c r="G9" s="261"/>
      <c r="H9" s="261"/>
      <c r="I9" s="261"/>
    </row>
    <row r="10" spans="1:9" ht="14.25">
      <c r="A10" s="261"/>
      <c r="B10" s="261"/>
      <c r="C10" s="261" t="s">
        <v>1568</v>
      </c>
      <c r="D10" s="297"/>
      <c r="E10" s="261"/>
      <c r="F10" s="259">
        <v>51613884</v>
      </c>
      <c r="G10" s="261" t="s">
        <v>437</v>
      </c>
      <c r="H10" s="261"/>
      <c r="I10" s="261"/>
    </row>
    <row r="11" spans="1:9" ht="14.25">
      <c r="A11" s="261"/>
      <c r="B11" s="261"/>
      <c r="C11" s="261"/>
      <c r="D11" s="261"/>
      <c r="E11" s="261"/>
      <c r="F11" s="261"/>
      <c r="G11" s="261"/>
      <c r="H11" s="261"/>
      <c r="I11" s="261"/>
    </row>
    <row r="12" spans="1:9" ht="15">
      <c r="A12" s="280" t="s">
        <v>185</v>
      </c>
      <c r="B12" s="280" t="s">
        <v>186</v>
      </c>
      <c r="C12" s="261"/>
      <c r="D12" s="261"/>
      <c r="E12" s="261"/>
      <c r="F12" s="261"/>
      <c r="G12" s="261"/>
      <c r="H12" s="261"/>
      <c r="I12" s="261"/>
    </row>
    <row r="13" spans="1:9" ht="14.25">
      <c r="A13" s="261"/>
      <c r="B13" s="261"/>
      <c r="C13" s="261"/>
      <c r="D13" s="261"/>
      <c r="E13" s="261"/>
      <c r="F13" s="261"/>
      <c r="G13" s="261"/>
      <c r="H13" s="261"/>
      <c r="I13" s="261"/>
    </row>
    <row r="14" spans="1:9" ht="14.25">
      <c r="A14" s="261"/>
      <c r="B14" s="261"/>
      <c r="C14" s="422" t="s">
        <v>697</v>
      </c>
      <c r="D14" s="422"/>
      <c r="E14" s="422"/>
      <c r="F14" s="422"/>
      <c r="G14" s="422"/>
      <c r="H14" s="261"/>
      <c r="I14" s="261"/>
    </row>
    <row r="15" spans="1:9" ht="14.25">
      <c r="A15" s="261"/>
      <c r="B15" s="261"/>
      <c r="C15" s="422" t="s">
        <v>698</v>
      </c>
      <c r="D15" s="422"/>
      <c r="E15" s="422"/>
      <c r="F15" s="422"/>
      <c r="G15" s="422"/>
      <c r="H15" s="261"/>
      <c r="I15" s="261"/>
    </row>
    <row r="16" spans="1:9" ht="14.25">
      <c r="A16" s="261"/>
      <c r="B16" s="261"/>
      <c r="C16" s="423"/>
      <c r="D16" s="422"/>
      <c r="E16" s="422"/>
      <c r="F16" s="422"/>
      <c r="G16" s="422"/>
      <c r="H16" s="261"/>
      <c r="I16" s="261"/>
    </row>
    <row r="17" spans="1:9" ht="14.25">
      <c r="A17" s="261"/>
      <c r="B17" s="261"/>
      <c r="C17" s="261"/>
      <c r="D17" s="261"/>
      <c r="E17" s="261"/>
      <c r="F17" s="261"/>
      <c r="G17" s="261"/>
      <c r="H17" s="261"/>
      <c r="I17" s="261"/>
    </row>
    <row r="18" spans="1:10" ht="15">
      <c r="A18" s="280" t="s">
        <v>187</v>
      </c>
      <c r="B18" s="280" t="s">
        <v>188</v>
      </c>
      <c r="C18" s="261"/>
      <c r="D18" s="261"/>
      <c r="E18" s="261"/>
      <c r="F18" s="261"/>
      <c r="G18" s="261"/>
      <c r="H18" s="261"/>
      <c r="I18" s="261"/>
      <c r="J18" s="261"/>
    </row>
    <row r="19" spans="1:10" ht="14.25">
      <c r="A19" s="261"/>
      <c r="B19" s="261"/>
      <c r="C19" s="261"/>
      <c r="D19" s="261"/>
      <c r="E19" s="261"/>
      <c r="F19" s="261"/>
      <c r="G19" s="261"/>
      <c r="H19" s="261"/>
      <c r="I19" s="261"/>
      <c r="J19" s="261"/>
    </row>
    <row r="20" spans="1:10" ht="14.25">
      <c r="A20" s="261"/>
      <c r="B20" s="319" t="s">
        <v>790</v>
      </c>
      <c r="C20" s="261"/>
      <c r="D20" s="261"/>
      <c r="E20" s="261"/>
      <c r="F20" s="261"/>
      <c r="G20" s="261"/>
      <c r="H20" s="261"/>
      <c r="I20" s="261"/>
      <c r="J20" s="261"/>
    </row>
    <row r="21" spans="1:10" ht="15">
      <c r="A21" s="261"/>
      <c r="B21" s="280"/>
      <c r="C21" s="261"/>
      <c r="D21" s="261"/>
      <c r="E21" s="261"/>
      <c r="F21" s="261"/>
      <c r="G21" s="261"/>
      <c r="H21" s="261"/>
      <c r="I21" s="261"/>
      <c r="J21" s="261"/>
    </row>
    <row r="22" spans="1:10" ht="14.25">
      <c r="A22" s="261"/>
      <c r="B22" s="261"/>
      <c r="C22" s="261" t="s">
        <v>1245</v>
      </c>
      <c r="D22" s="261"/>
      <c r="E22" s="261"/>
      <c r="F22" s="261"/>
      <c r="G22" s="261"/>
      <c r="H22" s="259">
        <v>485000</v>
      </c>
      <c r="I22" s="261" t="s">
        <v>1246</v>
      </c>
      <c r="J22" s="261"/>
    </row>
    <row r="23" spans="1:10" ht="14.25">
      <c r="A23" s="261"/>
      <c r="B23" s="261"/>
      <c r="C23" s="261" t="s">
        <v>1247</v>
      </c>
      <c r="D23" s="261"/>
      <c r="E23" s="261"/>
      <c r="F23" s="261"/>
      <c r="G23" s="261"/>
      <c r="H23" s="259">
        <v>490000</v>
      </c>
      <c r="I23" s="261" t="s">
        <v>1246</v>
      </c>
      <c r="J23" s="261"/>
    </row>
    <row r="24" spans="1:10" ht="14.25">
      <c r="A24" s="261"/>
      <c r="B24" s="261"/>
      <c r="C24" s="261" t="s">
        <v>1248</v>
      </c>
      <c r="D24" s="261"/>
      <c r="E24" s="261"/>
      <c r="F24" s="261"/>
      <c r="G24" s="261"/>
      <c r="H24" s="259">
        <v>2000000</v>
      </c>
      <c r="I24" s="261" t="s">
        <v>1246</v>
      </c>
      <c r="J24" s="261"/>
    </row>
    <row r="25" spans="1:10" ht="14.25">
      <c r="A25" s="261"/>
      <c r="B25" s="261"/>
      <c r="C25" s="261"/>
      <c r="D25" s="261"/>
      <c r="E25" s="261"/>
      <c r="F25" s="261"/>
      <c r="G25" s="261"/>
      <c r="H25" s="261"/>
      <c r="I25" s="261"/>
      <c r="J25" s="261"/>
    </row>
    <row r="26" spans="1:10" ht="14.25">
      <c r="A26" s="261"/>
      <c r="B26" s="319" t="s">
        <v>796</v>
      </c>
      <c r="C26" s="261"/>
      <c r="D26" s="261"/>
      <c r="E26" s="261"/>
      <c r="F26" s="261"/>
      <c r="G26" s="261"/>
      <c r="H26" s="261"/>
      <c r="I26" s="261"/>
      <c r="J26" s="261"/>
    </row>
    <row r="27" spans="1:10" ht="14.25">
      <c r="A27" s="261"/>
      <c r="B27" s="319"/>
      <c r="C27" s="261"/>
      <c r="D27" s="261"/>
      <c r="E27" s="261"/>
      <c r="F27" s="261"/>
      <c r="G27" s="261"/>
      <c r="H27" s="261"/>
      <c r="I27" s="261"/>
      <c r="J27" s="261"/>
    </row>
    <row r="28" spans="1:10" ht="12.75" customHeight="1">
      <c r="A28" s="261"/>
      <c r="B28" s="261"/>
      <c r="C28" s="261" t="s">
        <v>1249</v>
      </c>
      <c r="D28" s="261"/>
      <c r="E28" s="261"/>
      <c r="F28" s="261"/>
      <c r="G28" s="261"/>
      <c r="H28" s="259">
        <v>600000</v>
      </c>
      <c r="I28" s="261" t="s">
        <v>1246</v>
      </c>
      <c r="J28" s="261"/>
    </row>
    <row r="29" spans="1:10" ht="14.25">
      <c r="A29" s="261"/>
      <c r="B29" s="261"/>
      <c r="C29" s="261" t="s">
        <v>1250</v>
      </c>
      <c r="D29" s="261"/>
      <c r="E29" s="261"/>
      <c r="F29" s="261"/>
      <c r="G29" s="261"/>
      <c r="H29" s="259">
        <v>450000</v>
      </c>
      <c r="I29" s="261" t="s">
        <v>1246</v>
      </c>
      <c r="J29" s="261"/>
    </row>
    <row r="30" spans="1:10" ht="14.25">
      <c r="A30" s="261"/>
      <c r="B30" s="261"/>
      <c r="C30" s="261"/>
      <c r="D30" s="261"/>
      <c r="E30" s="261"/>
      <c r="F30" s="261"/>
      <c r="G30" s="261"/>
      <c r="H30" s="259"/>
      <c r="I30" s="261"/>
      <c r="J30" s="261"/>
    </row>
    <row r="31" spans="1:10" ht="14.25">
      <c r="A31" s="261"/>
      <c r="B31" s="261"/>
      <c r="C31" s="261"/>
      <c r="D31" s="261"/>
      <c r="E31" s="261"/>
      <c r="F31" s="261"/>
      <c r="G31" s="261"/>
      <c r="H31" s="259"/>
      <c r="I31" s="261"/>
      <c r="J31" s="261"/>
    </row>
    <row r="32" spans="1:10" ht="15">
      <c r="A32" s="280" t="s">
        <v>189</v>
      </c>
      <c r="B32" s="280" t="s">
        <v>190</v>
      </c>
      <c r="C32" s="261"/>
      <c r="D32" s="261"/>
      <c r="E32" s="261"/>
      <c r="F32" s="261"/>
      <c r="G32" s="261"/>
      <c r="H32" s="261"/>
      <c r="I32" s="261"/>
      <c r="J32" s="261"/>
    </row>
    <row r="33" spans="1:10" ht="14.25">
      <c r="A33" s="261"/>
      <c r="B33" s="261"/>
      <c r="C33" s="261"/>
      <c r="D33" s="261"/>
      <c r="E33" s="261"/>
      <c r="F33" s="261"/>
      <c r="G33" s="261"/>
      <c r="H33" s="261"/>
      <c r="I33" s="261"/>
      <c r="J33" s="261"/>
    </row>
    <row r="34" spans="1:10" ht="14.25" customHeight="1">
      <c r="A34" s="261"/>
      <c r="B34" s="631" t="s">
        <v>1625</v>
      </c>
      <c r="C34" s="631"/>
      <c r="D34" s="631"/>
      <c r="E34" s="631"/>
      <c r="F34" s="631"/>
      <c r="G34" s="631"/>
      <c r="H34" s="631"/>
      <c r="I34" s="631"/>
      <c r="J34" s="261"/>
    </row>
    <row r="35" spans="1:10" ht="14.25">
      <c r="A35" s="261"/>
      <c r="B35" s="631"/>
      <c r="C35" s="631"/>
      <c r="D35" s="631"/>
      <c r="E35" s="631"/>
      <c r="F35" s="631"/>
      <c r="G35" s="631"/>
      <c r="H35" s="631"/>
      <c r="I35" s="631"/>
      <c r="J35" s="261"/>
    </row>
    <row r="36" spans="1:10" ht="14.25">
      <c r="A36" s="261"/>
      <c r="B36" s="631"/>
      <c r="C36" s="631"/>
      <c r="D36" s="631"/>
      <c r="E36" s="631"/>
      <c r="F36" s="631"/>
      <c r="G36" s="631"/>
      <c r="H36" s="631"/>
      <c r="I36" s="631"/>
      <c r="J36" s="261"/>
    </row>
    <row r="37" spans="1:10" ht="14.25">
      <c r="A37" s="261"/>
      <c r="B37" s="631"/>
      <c r="C37" s="631"/>
      <c r="D37" s="631"/>
      <c r="E37" s="631"/>
      <c r="F37" s="631"/>
      <c r="G37" s="631"/>
      <c r="H37" s="631"/>
      <c r="I37" s="631"/>
      <c r="J37" s="261"/>
    </row>
    <row r="38" spans="1:10" ht="15">
      <c r="A38" s="280" t="s">
        <v>191</v>
      </c>
      <c r="B38" s="280" t="s">
        <v>192</v>
      </c>
      <c r="C38" s="261"/>
      <c r="D38" s="261"/>
      <c r="E38" s="261"/>
      <c r="F38" s="261"/>
      <c r="G38" s="261"/>
      <c r="H38" s="261"/>
      <c r="I38" s="261"/>
      <c r="J38" s="261"/>
    </row>
    <row r="39" spans="1:10" ht="14.25">
      <c r="A39" s="261"/>
      <c r="B39" s="261"/>
      <c r="C39" s="261"/>
      <c r="D39" s="261"/>
      <c r="E39" s="261"/>
      <c r="F39" s="261"/>
      <c r="G39" s="261"/>
      <c r="H39" s="261"/>
      <c r="I39" s="261"/>
      <c r="J39" s="261"/>
    </row>
    <row r="40" spans="1:10" ht="14.25" customHeight="1">
      <c r="A40" s="261"/>
      <c r="B40" s="631" t="s">
        <v>699</v>
      </c>
      <c r="C40" s="631"/>
      <c r="D40" s="631"/>
      <c r="E40" s="631"/>
      <c r="F40" s="631"/>
      <c r="G40" s="631"/>
      <c r="H40" s="631"/>
      <c r="I40" s="631"/>
      <c r="J40" s="261"/>
    </row>
    <row r="41" spans="1:10" ht="14.25">
      <c r="A41" s="261"/>
      <c r="B41" s="631"/>
      <c r="C41" s="631"/>
      <c r="D41" s="631"/>
      <c r="E41" s="631"/>
      <c r="F41" s="631"/>
      <c r="G41" s="631"/>
      <c r="H41" s="631"/>
      <c r="I41" s="631"/>
      <c r="J41" s="261"/>
    </row>
    <row r="42" spans="1:10" ht="14.25">
      <c r="A42" s="261"/>
      <c r="B42" s="631"/>
      <c r="C42" s="631"/>
      <c r="D42" s="631"/>
      <c r="E42" s="631"/>
      <c r="F42" s="631"/>
      <c r="G42" s="631"/>
      <c r="H42" s="631"/>
      <c r="I42" s="631"/>
      <c r="J42" s="261"/>
    </row>
    <row r="43" spans="1:10" ht="14.25">
      <c r="A43" s="261"/>
      <c r="B43" s="300"/>
      <c r="C43" s="300"/>
      <c r="D43" s="300"/>
      <c r="E43" s="300"/>
      <c r="F43" s="300"/>
      <c r="G43" s="300"/>
      <c r="H43" s="300"/>
      <c r="I43" s="300"/>
      <c r="J43" s="261"/>
    </row>
    <row r="44" spans="1:10" ht="14.25">
      <c r="A44" s="261"/>
      <c r="B44" s="300"/>
      <c r="C44" s="300"/>
      <c r="D44" s="300"/>
      <c r="E44" s="300"/>
      <c r="F44" s="300"/>
      <c r="G44" s="300"/>
      <c r="H44" s="300"/>
      <c r="I44" s="300"/>
      <c r="J44" s="261"/>
    </row>
    <row r="45" spans="1:10" ht="14.25">
      <c r="A45" s="261"/>
      <c r="B45" s="300"/>
      <c r="C45" s="300"/>
      <c r="D45" s="300"/>
      <c r="E45" s="300"/>
      <c r="F45" s="300"/>
      <c r="G45" s="300"/>
      <c r="H45" s="300"/>
      <c r="I45" s="300"/>
      <c r="J45" s="261"/>
    </row>
    <row r="46" spans="1:10" ht="14.25">
      <c r="A46" s="261"/>
      <c r="B46" s="300"/>
      <c r="C46" s="300"/>
      <c r="D46" s="300"/>
      <c r="E46" s="300"/>
      <c r="F46" s="300"/>
      <c r="G46" s="300"/>
      <c r="H46" s="300"/>
      <c r="I46" s="300"/>
      <c r="J46" s="261"/>
    </row>
    <row r="47" spans="1:10" ht="14.25">
      <c r="A47" s="261"/>
      <c r="B47" s="300"/>
      <c r="C47" s="300"/>
      <c r="D47" s="300"/>
      <c r="E47" s="300"/>
      <c r="F47" s="300"/>
      <c r="G47" s="300"/>
      <c r="H47" s="300"/>
      <c r="I47" s="300"/>
      <c r="J47" s="261"/>
    </row>
    <row r="48" spans="1:10" ht="14.25">
      <c r="A48" s="261"/>
      <c r="B48" s="261"/>
      <c r="C48" s="261"/>
      <c r="D48" s="261"/>
      <c r="E48" s="261"/>
      <c r="F48" s="261"/>
      <c r="G48" s="261"/>
      <c r="H48" s="259"/>
      <c r="I48" s="261"/>
      <c r="J48" s="261"/>
    </row>
    <row r="49" spans="1:10" ht="15.75">
      <c r="A49" s="604" t="s">
        <v>1269</v>
      </c>
      <c r="B49" s="604"/>
      <c r="C49" s="604"/>
      <c r="D49" s="604"/>
      <c r="E49" s="604"/>
      <c r="F49" s="604"/>
      <c r="G49" s="604"/>
      <c r="H49" s="604"/>
      <c r="I49" s="604"/>
      <c r="J49" s="261"/>
    </row>
    <row r="50" spans="1:10" ht="15.75">
      <c r="A50" s="293"/>
      <c r="B50" s="293"/>
      <c r="C50" s="293"/>
      <c r="D50" s="293"/>
      <c r="E50" s="293"/>
      <c r="F50" s="293"/>
      <c r="G50" s="293"/>
      <c r="H50" s="293"/>
      <c r="I50" s="293"/>
      <c r="J50" s="261"/>
    </row>
    <row r="51" spans="1:10" ht="15.75">
      <c r="A51" s="659"/>
      <c r="B51" s="659"/>
      <c r="C51" s="659"/>
      <c r="D51" s="659"/>
      <c r="E51" s="659"/>
      <c r="F51" s="659"/>
      <c r="G51" s="659"/>
      <c r="H51" s="659"/>
      <c r="I51" s="659"/>
      <c r="J51" s="261"/>
    </row>
    <row r="52" spans="1:10" ht="15.75">
      <c r="A52" s="659"/>
      <c r="B52" s="659"/>
      <c r="C52" s="659"/>
      <c r="D52" s="659"/>
      <c r="E52" s="659"/>
      <c r="F52" s="659"/>
      <c r="G52" s="659"/>
      <c r="H52" s="659"/>
      <c r="I52" s="659"/>
      <c r="J52" s="261"/>
    </row>
    <row r="53" spans="1:10" ht="15.75">
      <c r="A53" s="603"/>
      <c r="B53" s="603"/>
      <c r="C53" s="603"/>
      <c r="D53" s="603"/>
      <c r="E53" s="603"/>
      <c r="F53" s="603"/>
      <c r="G53" s="603"/>
      <c r="H53" s="603"/>
      <c r="I53" s="603"/>
      <c r="J53" s="261"/>
    </row>
    <row r="54" spans="1:10" ht="15.75">
      <c r="A54" s="293"/>
      <c r="B54" s="293"/>
      <c r="C54" s="293"/>
      <c r="D54" s="293"/>
      <c r="E54" s="293"/>
      <c r="F54" s="293"/>
      <c r="G54" s="293"/>
      <c r="H54" s="293"/>
      <c r="I54" s="293"/>
      <c r="J54" s="261"/>
    </row>
    <row r="55" spans="1:10" ht="14.25">
      <c r="A55" s="261"/>
      <c r="B55" s="261"/>
      <c r="C55" s="261"/>
      <c r="D55" s="261"/>
      <c r="E55" s="261"/>
      <c r="F55" s="261"/>
      <c r="G55" s="261"/>
      <c r="H55" s="261"/>
      <c r="I55" s="261"/>
      <c r="J55" s="261"/>
    </row>
    <row r="56" ht="14.25">
      <c r="J56" s="261"/>
    </row>
    <row r="57" ht="14.25">
      <c r="J57" s="261"/>
    </row>
    <row r="58" ht="13.5" customHeight="1">
      <c r="J58" s="261"/>
    </row>
    <row r="59" ht="14.25">
      <c r="J59" s="261"/>
    </row>
    <row r="60" ht="14.25">
      <c r="J60" s="261"/>
    </row>
    <row r="61" ht="13.5" customHeight="1">
      <c r="J61" s="261"/>
    </row>
    <row r="62" ht="14.25">
      <c r="J62" s="261"/>
    </row>
    <row r="63" ht="14.25">
      <c r="J63" s="261"/>
    </row>
    <row r="64" ht="14.25">
      <c r="J64" s="261"/>
    </row>
    <row r="65" ht="14.25">
      <c r="J65" s="261"/>
    </row>
    <row r="66" ht="14.25">
      <c r="J66" s="261"/>
    </row>
    <row r="67" ht="14.25">
      <c r="J67" s="261"/>
    </row>
    <row r="68" spans="1:10" ht="14.25">
      <c r="A68" s="261"/>
      <c r="B68" s="303"/>
      <c r="C68" s="303"/>
      <c r="D68" s="303"/>
      <c r="E68" s="303"/>
      <c r="F68" s="303"/>
      <c r="G68" s="303"/>
      <c r="H68" s="303"/>
      <c r="I68" s="303"/>
      <c r="J68" s="261"/>
    </row>
    <row r="69" spans="1:10" ht="14.25">
      <c r="A69" s="261"/>
      <c r="B69" s="303"/>
      <c r="C69" s="303"/>
      <c r="D69" s="303"/>
      <c r="E69" s="303"/>
      <c r="F69" s="303"/>
      <c r="G69" s="303"/>
      <c r="H69" s="303"/>
      <c r="I69" s="303"/>
      <c r="J69" s="261"/>
    </row>
    <row r="70" spans="1:10" ht="14.25">
      <c r="A70" s="261"/>
      <c r="B70" s="303"/>
      <c r="C70" s="303"/>
      <c r="D70" s="303"/>
      <c r="E70" s="303"/>
      <c r="F70" s="303"/>
      <c r="G70" s="303"/>
      <c r="H70" s="303"/>
      <c r="I70" s="303"/>
      <c r="J70" s="261"/>
    </row>
    <row r="71" spans="1:10" ht="14.25">
      <c r="A71" s="261"/>
      <c r="B71" s="303"/>
      <c r="C71" s="303"/>
      <c r="D71" s="303"/>
      <c r="E71" s="303"/>
      <c r="F71" s="303"/>
      <c r="G71" s="303"/>
      <c r="H71" s="303"/>
      <c r="I71" s="303"/>
      <c r="J71" s="261"/>
    </row>
    <row r="72" spans="1:10" ht="14.25">
      <c r="A72" s="261"/>
      <c r="B72" s="303"/>
      <c r="C72" s="303"/>
      <c r="D72" s="303"/>
      <c r="E72" s="303"/>
      <c r="F72" s="303"/>
      <c r="G72" s="303"/>
      <c r="H72" s="303"/>
      <c r="I72" s="303"/>
      <c r="J72" s="261"/>
    </row>
    <row r="73" spans="1:10" ht="14.25">
      <c r="A73" s="261"/>
      <c r="B73" s="303"/>
      <c r="C73" s="303"/>
      <c r="D73" s="303"/>
      <c r="E73" s="303"/>
      <c r="F73" s="303"/>
      <c r="G73" s="303"/>
      <c r="H73" s="303"/>
      <c r="I73" s="303"/>
      <c r="J73" s="261"/>
    </row>
    <row r="74" spans="1:10" ht="14.25">
      <c r="A74" s="261"/>
      <c r="B74" s="303"/>
      <c r="C74" s="303"/>
      <c r="D74" s="303"/>
      <c r="E74" s="303"/>
      <c r="F74" s="303"/>
      <c r="G74" s="303"/>
      <c r="H74" s="303"/>
      <c r="I74" s="303"/>
      <c r="J74" s="261"/>
    </row>
    <row r="75" spans="1:10" ht="14.25">
      <c r="A75" s="261"/>
      <c r="B75" s="303"/>
      <c r="C75" s="303"/>
      <c r="D75" s="303"/>
      <c r="E75" s="303"/>
      <c r="F75" s="303"/>
      <c r="G75" s="303"/>
      <c r="H75" s="303"/>
      <c r="I75" s="303"/>
      <c r="J75" s="261"/>
    </row>
    <row r="76" spans="1:10" ht="14.25">
      <c r="A76" s="261"/>
      <c r="B76" s="303"/>
      <c r="C76" s="303"/>
      <c r="D76" s="303"/>
      <c r="E76" s="303"/>
      <c r="F76" s="303"/>
      <c r="G76" s="303"/>
      <c r="H76" s="303"/>
      <c r="I76" s="303"/>
      <c r="J76" s="261"/>
    </row>
    <row r="77" spans="1:10" ht="14.25">
      <c r="A77" s="261"/>
      <c r="B77" s="303"/>
      <c r="C77" s="303"/>
      <c r="D77" s="303"/>
      <c r="E77" s="303"/>
      <c r="F77" s="303"/>
      <c r="G77" s="303"/>
      <c r="H77" s="303"/>
      <c r="I77" s="303"/>
      <c r="J77" s="261"/>
    </row>
    <row r="78" spans="1:10" ht="14.25">
      <c r="A78" s="261"/>
      <c r="B78" s="303"/>
      <c r="C78" s="303"/>
      <c r="D78" s="303"/>
      <c r="E78" s="303"/>
      <c r="F78" s="303"/>
      <c r="G78" s="303"/>
      <c r="H78" s="303"/>
      <c r="I78" s="303"/>
      <c r="J78" s="261"/>
    </row>
    <row r="79" spans="1:10" ht="14.25">
      <c r="A79" s="261"/>
      <c r="B79" s="303"/>
      <c r="C79" s="303"/>
      <c r="D79" s="303"/>
      <c r="E79" s="303"/>
      <c r="F79" s="303"/>
      <c r="G79" s="303"/>
      <c r="H79" s="303"/>
      <c r="I79" s="303"/>
      <c r="J79" s="261"/>
    </row>
    <row r="80" spans="1:10" ht="14.25">
      <c r="A80" s="261"/>
      <c r="B80" s="303"/>
      <c r="C80" s="303"/>
      <c r="D80" s="303"/>
      <c r="E80" s="303"/>
      <c r="F80" s="303"/>
      <c r="G80" s="303"/>
      <c r="H80" s="303"/>
      <c r="I80" s="303"/>
      <c r="J80" s="261"/>
    </row>
    <row r="81" spans="1:10" ht="14.25">
      <c r="A81" s="261"/>
      <c r="B81" s="303"/>
      <c r="C81" s="303"/>
      <c r="D81" s="303"/>
      <c r="E81" s="303"/>
      <c r="F81" s="303"/>
      <c r="G81" s="303"/>
      <c r="H81" s="303"/>
      <c r="I81" s="303"/>
      <c r="J81" s="261"/>
    </row>
    <row r="82" spans="1:10" ht="14.25">
      <c r="A82" s="261"/>
      <c r="B82" s="303"/>
      <c r="C82" s="303"/>
      <c r="D82" s="303"/>
      <c r="E82" s="303"/>
      <c r="F82" s="303"/>
      <c r="G82" s="303"/>
      <c r="H82" s="303"/>
      <c r="I82" s="303"/>
      <c r="J82" s="261"/>
    </row>
    <row r="83" spans="1:10" ht="14.25">
      <c r="A83" s="261"/>
      <c r="B83" s="303"/>
      <c r="C83" s="303"/>
      <c r="D83" s="303"/>
      <c r="E83" s="303"/>
      <c r="F83" s="303"/>
      <c r="G83" s="303"/>
      <c r="H83" s="303"/>
      <c r="I83" s="303"/>
      <c r="J83" s="261"/>
    </row>
    <row r="84" spans="1:10" ht="14.25">
      <c r="A84" s="261"/>
      <c r="B84" s="303"/>
      <c r="C84" s="303"/>
      <c r="D84" s="303"/>
      <c r="E84" s="303"/>
      <c r="F84" s="303"/>
      <c r="G84" s="303"/>
      <c r="H84" s="303"/>
      <c r="I84" s="303"/>
      <c r="J84" s="261"/>
    </row>
    <row r="85" spans="1:10" ht="14.25">
      <c r="A85" s="261"/>
      <c r="B85" s="303"/>
      <c r="C85" s="303"/>
      <c r="D85" s="303"/>
      <c r="E85" s="303"/>
      <c r="F85" s="303"/>
      <c r="G85" s="303"/>
      <c r="H85" s="303"/>
      <c r="I85" s="303"/>
      <c r="J85" s="261"/>
    </row>
    <row r="86" spans="1:10" ht="14.25">
      <c r="A86" s="261"/>
      <c r="B86" s="303"/>
      <c r="C86" s="303"/>
      <c r="D86" s="303"/>
      <c r="E86" s="303"/>
      <c r="F86" s="303"/>
      <c r="G86" s="303"/>
      <c r="H86" s="303"/>
      <c r="I86" s="303"/>
      <c r="J86" s="261"/>
    </row>
    <row r="87" spans="1:10" ht="14.25">
      <c r="A87" s="261"/>
      <c r="B87" s="303"/>
      <c r="C87" s="303"/>
      <c r="D87" s="303"/>
      <c r="E87" s="303"/>
      <c r="F87" s="303"/>
      <c r="G87" s="303"/>
      <c r="H87" s="303"/>
      <c r="I87" s="303"/>
      <c r="J87" s="261"/>
    </row>
    <row r="88" spans="1:10" ht="14.25">
      <c r="A88" s="261"/>
      <c r="B88" s="303"/>
      <c r="C88" s="303"/>
      <c r="D88" s="303"/>
      <c r="E88" s="303"/>
      <c r="F88" s="303"/>
      <c r="G88" s="303"/>
      <c r="H88" s="303"/>
      <c r="I88" s="303"/>
      <c r="J88" s="261"/>
    </row>
    <row r="89" spans="1:10" ht="14.25">
      <c r="A89" s="261"/>
      <c r="B89" s="303"/>
      <c r="C89" s="303"/>
      <c r="D89" s="303"/>
      <c r="E89" s="303"/>
      <c r="F89" s="303"/>
      <c r="G89" s="303"/>
      <c r="H89" s="303"/>
      <c r="I89" s="303"/>
      <c r="J89" s="261"/>
    </row>
    <row r="90" spans="1:10" ht="14.25">
      <c r="A90" s="261"/>
      <c r="B90" s="303"/>
      <c r="C90" s="303"/>
      <c r="D90" s="303"/>
      <c r="E90" s="303"/>
      <c r="F90" s="303"/>
      <c r="G90" s="303"/>
      <c r="H90" s="303"/>
      <c r="I90" s="303"/>
      <c r="J90" s="261"/>
    </row>
    <row r="91" spans="1:10" ht="14.25">
      <c r="A91" s="261"/>
      <c r="B91" s="303"/>
      <c r="C91" s="303"/>
      <c r="D91" s="303"/>
      <c r="E91" s="303"/>
      <c r="F91" s="303"/>
      <c r="G91" s="303"/>
      <c r="H91" s="303"/>
      <c r="I91" s="303"/>
      <c r="J91" s="261"/>
    </row>
    <row r="92" spans="1:10" ht="14.25">
      <c r="A92" s="261"/>
      <c r="B92" s="303"/>
      <c r="C92" s="303"/>
      <c r="D92" s="303"/>
      <c r="E92" s="303"/>
      <c r="F92" s="303"/>
      <c r="G92" s="303"/>
      <c r="H92" s="303"/>
      <c r="I92" s="303"/>
      <c r="J92" s="261"/>
    </row>
    <row r="93" spans="1:10" ht="14.25">
      <c r="A93" s="261"/>
      <c r="B93" s="261"/>
      <c r="C93" s="261"/>
      <c r="D93" s="261"/>
      <c r="E93" s="261"/>
      <c r="F93" s="261"/>
      <c r="G93" s="261"/>
      <c r="H93" s="261"/>
      <c r="I93" s="261"/>
      <c r="J93" s="261"/>
    </row>
    <row r="94" spans="1:10" ht="14.25">
      <c r="A94" s="261"/>
      <c r="B94" s="261"/>
      <c r="C94" s="261"/>
      <c r="D94" s="261"/>
      <c r="E94" s="261"/>
      <c r="F94" s="261"/>
      <c r="G94" s="261"/>
      <c r="H94" s="261"/>
      <c r="I94" s="261"/>
      <c r="J94" s="261"/>
    </row>
    <row r="95" spans="1:10" ht="14.25">
      <c r="A95" s="261"/>
      <c r="B95" s="261"/>
      <c r="C95" s="261"/>
      <c r="D95" s="261"/>
      <c r="E95" s="261"/>
      <c r="F95" s="261"/>
      <c r="G95" s="261"/>
      <c r="H95" s="261"/>
      <c r="I95" s="261"/>
      <c r="J95" s="261"/>
    </row>
    <row r="96" spans="1:10" ht="14.25">
      <c r="A96" s="261"/>
      <c r="B96" s="261"/>
      <c r="C96" s="261"/>
      <c r="D96" s="261"/>
      <c r="E96" s="261"/>
      <c r="F96" s="261"/>
      <c r="G96" s="261"/>
      <c r="H96" s="261"/>
      <c r="I96" s="261"/>
      <c r="J96" s="261"/>
    </row>
    <row r="97" spans="1:10" ht="14.25">
      <c r="A97" s="261"/>
      <c r="B97" s="261"/>
      <c r="C97" s="261"/>
      <c r="D97" s="261"/>
      <c r="E97" s="261"/>
      <c r="F97" s="261"/>
      <c r="G97" s="261"/>
      <c r="H97" s="261"/>
      <c r="I97" s="261"/>
      <c r="J97" s="261"/>
    </row>
    <row r="98" spans="1:10" ht="14.25">
      <c r="A98" s="261"/>
      <c r="B98" s="261"/>
      <c r="C98" s="261"/>
      <c r="D98" s="261"/>
      <c r="E98" s="261"/>
      <c r="F98" s="261"/>
      <c r="G98" s="261"/>
      <c r="H98" s="261"/>
      <c r="I98" s="261"/>
      <c r="J98" s="261"/>
    </row>
    <row r="99" spans="1:10" ht="15.75">
      <c r="A99" s="604" t="s">
        <v>10</v>
      </c>
      <c r="B99" s="604"/>
      <c r="C99" s="604"/>
      <c r="D99" s="604"/>
      <c r="E99" s="604"/>
      <c r="F99" s="604"/>
      <c r="G99" s="604"/>
      <c r="H99" s="604"/>
      <c r="I99" s="604"/>
      <c r="J99" s="261"/>
    </row>
    <row r="100" spans="1:10" ht="14.25">
      <c r="A100" s="261"/>
      <c r="B100" s="261"/>
      <c r="C100" s="261"/>
      <c r="D100" s="261"/>
      <c r="E100" s="261"/>
      <c r="F100" s="261"/>
      <c r="G100" s="261"/>
      <c r="H100" s="261"/>
      <c r="I100" s="261"/>
      <c r="J100" s="261"/>
    </row>
    <row r="101" spans="1:10" ht="14.25">
      <c r="A101" s="261"/>
      <c r="B101" s="261"/>
      <c r="C101" s="261"/>
      <c r="D101" s="261"/>
      <c r="E101" s="261"/>
      <c r="F101" s="261"/>
      <c r="G101" s="261"/>
      <c r="H101" s="261"/>
      <c r="I101" s="261"/>
      <c r="J101" s="261"/>
    </row>
    <row r="102" spans="1:10" ht="14.25">
      <c r="A102" s="261"/>
      <c r="B102" s="261"/>
      <c r="C102" s="261"/>
      <c r="D102" s="261"/>
      <c r="E102" s="261"/>
      <c r="F102" s="261"/>
      <c r="G102" s="261"/>
      <c r="H102" s="261"/>
      <c r="I102" s="261"/>
      <c r="J102" s="261"/>
    </row>
    <row r="103" spans="1:10" ht="14.25">
      <c r="A103" s="261"/>
      <c r="B103" s="261"/>
      <c r="C103" s="261"/>
      <c r="D103" s="261"/>
      <c r="E103" s="261"/>
      <c r="F103" s="261"/>
      <c r="G103" s="261"/>
      <c r="H103" s="261"/>
      <c r="I103" s="261"/>
      <c r="J103" s="261"/>
    </row>
    <row r="104" spans="1:10" ht="14.25">
      <c r="A104" s="261"/>
      <c r="B104" s="261"/>
      <c r="C104" s="261"/>
      <c r="D104" s="261"/>
      <c r="E104" s="261"/>
      <c r="F104" s="261"/>
      <c r="G104" s="261"/>
      <c r="H104" s="261"/>
      <c r="I104" s="261"/>
      <c r="J104" s="261"/>
    </row>
    <row r="105" spans="1:10" ht="14.25">
      <c r="A105" s="261"/>
      <c r="B105" s="261"/>
      <c r="C105" s="261"/>
      <c r="D105" s="261"/>
      <c r="E105" s="261"/>
      <c r="F105" s="261"/>
      <c r="G105" s="261"/>
      <c r="H105" s="261"/>
      <c r="I105" s="261"/>
      <c r="J105" s="261"/>
    </row>
    <row r="106" spans="1:10" ht="14.25">
      <c r="A106" s="261"/>
      <c r="B106" s="261"/>
      <c r="C106" s="261"/>
      <c r="D106" s="261"/>
      <c r="E106" s="261"/>
      <c r="F106" s="261"/>
      <c r="G106" s="261"/>
      <c r="H106" s="261"/>
      <c r="I106" s="261"/>
      <c r="J106" s="261"/>
    </row>
    <row r="107" spans="1:10" ht="14.25">
      <c r="A107" s="261"/>
      <c r="B107" s="261"/>
      <c r="C107" s="261"/>
      <c r="D107" s="261"/>
      <c r="E107" s="261"/>
      <c r="F107" s="261"/>
      <c r="G107" s="261"/>
      <c r="H107" s="261"/>
      <c r="I107" s="261"/>
      <c r="J107" s="261"/>
    </row>
    <row r="108" spans="1:10" ht="14.25">
      <c r="A108" s="261"/>
      <c r="B108" s="261"/>
      <c r="C108" s="261"/>
      <c r="D108" s="261"/>
      <c r="E108" s="261"/>
      <c r="F108" s="261"/>
      <c r="G108" s="261"/>
      <c r="H108" s="261"/>
      <c r="I108" s="261"/>
      <c r="J108" s="261"/>
    </row>
    <row r="109" spans="1:10" ht="14.25">
      <c r="A109" s="261"/>
      <c r="B109" s="261"/>
      <c r="C109" s="261"/>
      <c r="D109" s="261"/>
      <c r="E109" s="261"/>
      <c r="F109" s="261"/>
      <c r="G109" s="261"/>
      <c r="H109" s="261"/>
      <c r="I109" s="261"/>
      <c r="J109" s="261"/>
    </row>
    <row r="110" spans="1:10" ht="14.25">
      <c r="A110" s="261"/>
      <c r="B110" s="261"/>
      <c r="C110" s="261"/>
      <c r="D110" s="261"/>
      <c r="E110" s="261"/>
      <c r="F110" s="261"/>
      <c r="G110" s="261"/>
      <c r="H110" s="261"/>
      <c r="I110" s="261"/>
      <c r="J110" s="261"/>
    </row>
    <row r="111" spans="1:10" ht="14.25">
      <c r="A111" s="261"/>
      <c r="B111" s="261"/>
      <c r="C111" s="261"/>
      <c r="D111" s="261"/>
      <c r="E111" s="261"/>
      <c r="F111" s="261"/>
      <c r="G111" s="261"/>
      <c r="H111" s="261"/>
      <c r="I111" s="261"/>
      <c r="J111" s="261"/>
    </row>
    <row r="112" spans="1:10" ht="14.25">
      <c r="A112" s="261"/>
      <c r="B112" s="261"/>
      <c r="C112" s="261"/>
      <c r="D112" s="261"/>
      <c r="E112" s="261"/>
      <c r="F112" s="261"/>
      <c r="G112" s="261"/>
      <c r="H112" s="261"/>
      <c r="I112" s="261"/>
      <c r="J112" s="261"/>
    </row>
    <row r="113" spans="1:10" ht="14.25">
      <c r="A113" s="261"/>
      <c r="B113" s="261"/>
      <c r="C113" s="261"/>
      <c r="D113" s="261"/>
      <c r="E113" s="261"/>
      <c r="F113" s="261"/>
      <c r="G113" s="261"/>
      <c r="H113" s="261"/>
      <c r="I113" s="261"/>
      <c r="J113" s="261"/>
    </row>
    <row r="114" spans="1:10" ht="14.25">
      <c r="A114" s="261"/>
      <c r="B114" s="261"/>
      <c r="C114" s="261"/>
      <c r="D114" s="261"/>
      <c r="E114" s="261"/>
      <c r="F114" s="261"/>
      <c r="G114" s="261"/>
      <c r="H114" s="261"/>
      <c r="I114" s="261"/>
      <c r="J114" s="261"/>
    </row>
    <row r="115" spans="1:10" ht="14.25">
      <c r="A115" s="261"/>
      <c r="B115" s="261"/>
      <c r="C115" s="261"/>
      <c r="D115" s="261"/>
      <c r="E115" s="261"/>
      <c r="F115" s="261"/>
      <c r="G115" s="261"/>
      <c r="H115" s="261"/>
      <c r="I115" s="261"/>
      <c r="J115" s="261"/>
    </row>
    <row r="116" spans="1:10" ht="14.25">
      <c r="A116" s="261"/>
      <c r="B116" s="261"/>
      <c r="C116" s="261"/>
      <c r="D116" s="261"/>
      <c r="E116" s="261"/>
      <c r="F116" s="261"/>
      <c r="G116" s="261"/>
      <c r="H116" s="261"/>
      <c r="I116" s="261"/>
      <c r="J116" s="261"/>
    </row>
    <row r="117" spans="1:10" ht="14.25">
      <c r="A117" s="261"/>
      <c r="B117" s="261"/>
      <c r="C117" s="261"/>
      <c r="D117" s="261"/>
      <c r="E117" s="261"/>
      <c r="F117" s="261"/>
      <c r="G117" s="261"/>
      <c r="H117" s="261"/>
      <c r="I117" s="261"/>
      <c r="J117" s="261"/>
    </row>
    <row r="118" spans="1:10" ht="14.25">
      <c r="A118" s="261"/>
      <c r="B118" s="261"/>
      <c r="C118" s="261"/>
      <c r="D118" s="261"/>
      <c r="E118" s="261"/>
      <c r="F118" s="261"/>
      <c r="G118" s="261"/>
      <c r="H118" s="261"/>
      <c r="I118" s="261"/>
      <c r="J118" s="261"/>
    </row>
    <row r="119" spans="1:10" ht="14.25">
      <c r="A119" s="261"/>
      <c r="B119" s="261"/>
      <c r="C119" s="261"/>
      <c r="D119" s="261"/>
      <c r="E119" s="261"/>
      <c r="F119" s="261"/>
      <c r="G119" s="261"/>
      <c r="H119" s="261"/>
      <c r="I119" s="261"/>
      <c r="J119" s="261"/>
    </row>
    <row r="120" spans="1:10" ht="14.25">
      <c r="A120" s="261"/>
      <c r="B120" s="261"/>
      <c r="C120" s="261"/>
      <c r="D120" s="261"/>
      <c r="E120" s="261"/>
      <c r="F120" s="261"/>
      <c r="G120" s="261"/>
      <c r="H120" s="261"/>
      <c r="I120" s="261"/>
      <c r="J120" s="261"/>
    </row>
    <row r="121" spans="1:10" ht="14.25">
      <c r="A121" s="261"/>
      <c r="B121" s="261"/>
      <c r="C121" s="261"/>
      <c r="D121" s="261"/>
      <c r="E121" s="261"/>
      <c r="F121" s="261"/>
      <c r="G121" s="261"/>
      <c r="H121" s="261"/>
      <c r="I121" s="261"/>
      <c r="J121" s="261"/>
    </row>
    <row r="122" spans="1:10" ht="14.25">
      <c r="A122" s="261"/>
      <c r="B122" s="261"/>
      <c r="C122" s="261"/>
      <c r="D122" s="261"/>
      <c r="E122" s="261"/>
      <c r="F122" s="261"/>
      <c r="G122" s="261"/>
      <c r="H122" s="261"/>
      <c r="I122" s="261"/>
      <c r="J122" s="261"/>
    </row>
    <row r="123" spans="1:10" ht="14.25">
      <c r="A123" s="261"/>
      <c r="B123" s="261"/>
      <c r="C123" s="261"/>
      <c r="D123" s="261"/>
      <c r="E123" s="261"/>
      <c r="F123" s="261"/>
      <c r="G123" s="261"/>
      <c r="H123" s="261"/>
      <c r="I123" s="261"/>
      <c r="J123" s="261"/>
    </row>
    <row r="124" spans="1:10" ht="14.25">
      <c r="A124" s="261"/>
      <c r="B124" s="261"/>
      <c r="C124" s="261"/>
      <c r="D124" s="261"/>
      <c r="E124" s="261"/>
      <c r="F124" s="261"/>
      <c r="G124" s="261"/>
      <c r="H124" s="261"/>
      <c r="I124" s="261"/>
      <c r="J124" s="261"/>
    </row>
    <row r="125" spans="1:10" ht="14.25">
      <c r="A125" s="261"/>
      <c r="B125" s="261"/>
      <c r="C125" s="261"/>
      <c r="D125" s="261"/>
      <c r="E125" s="261"/>
      <c r="F125" s="261"/>
      <c r="G125" s="261"/>
      <c r="H125" s="261"/>
      <c r="I125" s="261"/>
      <c r="J125" s="261"/>
    </row>
    <row r="126" spans="1:10" ht="14.25">
      <c r="A126" s="261"/>
      <c r="B126" s="261"/>
      <c r="C126" s="261"/>
      <c r="D126" s="261"/>
      <c r="E126" s="261"/>
      <c r="F126" s="261"/>
      <c r="G126" s="261"/>
      <c r="H126" s="261"/>
      <c r="I126" s="261"/>
      <c r="J126" s="261"/>
    </row>
    <row r="127" spans="1:10" ht="14.25">
      <c r="A127" s="261"/>
      <c r="B127" s="261"/>
      <c r="C127" s="261"/>
      <c r="D127" s="261"/>
      <c r="E127" s="261"/>
      <c r="F127" s="261"/>
      <c r="G127" s="261"/>
      <c r="H127" s="261"/>
      <c r="I127" s="261"/>
      <c r="J127" s="261"/>
    </row>
    <row r="128" spans="1:10" ht="14.25">
      <c r="A128" s="261"/>
      <c r="B128" s="261"/>
      <c r="C128" s="261"/>
      <c r="D128" s="261"/>
      <c r="E128" s="261"/>
      <c r="F128" s="261"/>
      <c r="G128" s="261"/>
      <c r="H128" s="261"/>
      <c r="I128" s="261"/>
      <c r="J128" s="261"/>
    </row>
    <row r="129" spans="1:10" ht="14.25">
      <c r="A129" s="261"/>
      <c r="B129" s="261"/>
      <c r="C129" s="261"/>
      <c r="D129" s="261"/>
      <c r="E129" s="261"/>
      <c r="F129" s="261"/>
      <c r="G129" s="261"/>
      <c r="H129" s="261"/>
      <c r="I129" s="261"/>
      <c r="J129" s="261"/>
    </row>
    <row r="130" spans="1:10" ht="14.25">
      <c r="A130" s="261"/>
      <c r="B130" s="261"/>
      <c r="C130" s="261"/>
      <c r="D130" s="261"/>
      <c r="E130" s="261"/>
      <c r="F130" s="261"/>
      <c r="G130" s="261"/>
      <c r="H130" s="261"/>
      <c r="I130" s="261"/>
      <c r="J130" s="261"/>
    </row>
    <row r="131" spans="1:10" ht="14.25">
      <c r="A131" s="261"/>
      <c r="B131" s="261"/>
      <c r="C131" s="261"/>
      <c r="D131" s="261"/>
      <c r="E131" s="261"/>
      <c r="F131" s="261"/>
      <c r="G131" s="261"/>
      <c r="H131" s="261"/>
      <c r="I131" s="261"/>
      <c r="J131" s="261"/>
    </row>
    <row r="132" spans="1:10" ht="14.25">
      <c r="A132" s="261"/>
      <c r="B132" s="261"/>
      <c r="C132" s="261"/>
      <c r="D132" s="261"/>
      <c r="E132" s="261"/>
      <c r="F132" s="261"/>
      <c r="G132" s="261"/>
      <c r="H132" s="261"/>
      <c r="I132" s="261"/>
      <c r="J132" s="261"/>
    </row>
    <row r="133" spans="1:10" ht="14.25">
      <c r="A133" s="261"/>
      <c r="B133" s="261"/>
      <c r="C133" s="261"/>
      <c r="D133" s="261"/>
      <c r="E133" s="261"/>
      <c r="F133" s="261"/>
      <c r="G133" s="261"/>
      <c r="H133" s="261"/>
      <c r="I133" s="261"/>
      <c r="J133" s="261"/>
    </row>
    <row r="134" spans="1:10" ht="14.25">
      <c r="A134" s="261"/>
      <c r="B134" s="261"/>
      <c r="C134" s="261"/>
      <c r="D134" s="261"/>
      <c r="E134" s="261"/>
      <c r="F134" s="261"/>
      <c r="G134" s="261"/>
      <c r="H134" s="261"/>
      <c r="I134" s="261"/>
      <c r="J134" s="261"/>
    </row>
    <row r="135" spans="1:10" ht="14.25">
      <c r="A135" s="261"/>
      <c r="B135" s="261"/>
      <c r="C135" s="261"/>
      <c r="D135" s="261"/>
      <c r="E135" s="261"/>
      <c r="F135" s="261"/>
      <c r="G135" s="261"/>
      <c r="H135" s="261"/>
      <c r="I135" s="261"/>
      <c r="J135" s="261"/>
    </row>
    <row r="136" spans="1:10" ht="14.25">
      <c r="A136" s="261"/>
      <c r="B136" s="261"/>
      <c r="C136" s="261"/>
      <c r="D136" s="261"/>
      <c r="E136" s="261"/>
      <c r="F136" s="261"/>
      <c r="G136" s="261"/>
      <c r="H136" s="261"/>
      <c r="I136" s="261"/>
      <c r="J136" s="261"/>
    </row>
    <row r="137" spans="1:10" ht="14.25">
      <c r="A137" s="261"/>
      <c r="B137" s="261"/>
      <c r="C137" s="261"/>
      <c r="D137" s="261"/>
      <c r="E137" s="261"/>
      <c r="F137" s="261"/>
      <c r="G137" s="261"/>
      <c r="H137" s="261"/>
      <c r="I137" s="261"/>
      <c r="J137" s="261"/>
    </row>
    <row r="138" spans="1:10" ht="14.25">
      <c r="A138" s="261"/>
      <c r="B138" s="261"/>
      <c r="C138" s="261"/>
      <c r="D138" s="261"/>
      <c r="E138" s="261"/>
      <c r="F138" s="261"/>
      <c r="G138" s="261"/>
      <c r="H138" s="261"/>
      <c r="I138" s="261"/>
      <c r="J138" s="261"/>
    </row>
    <row r="139" spans="1:10" ht="14.25">
      <c r="A139" s="261"/>
      <c r="B139" s="261"/>
      <c r="C139" s="261"/>
      <c r="D139" s="261"/>
      <c r="E139" s="261"/>
      <c r="F139" s="261"/>
      <c r="G139" s="261"/>
      <c r="H139" s="261"/>
      <c r="I139" s="261"/>
      <c r="J139" s="261"/>
    </row>
    <row r="140" spans="1:10" ht="14.25">
      <c r="A140" s="261"/>
      <c r="B140" s="261"/>
      <c r="C140" s="261"/>
      <c r="D140" s="261"/>
      <c r="E140" s="261"/>
      <c r="F140" s="261"/>
      <c r="G140" s="261"/>
      <c r="H140" s="261"/>
      <c r="I140" s="261"/>
      <c r="J140" s="261"/>
    </row>
    <row r="141" spans="1:10" ht="14.25">
      <c r="A141" s="261"/>
      <c r="B141" s="261"/>
      <c r="C141" s="261"/>
      <c r="D141" s="261"/>
      <c r="E141" s="261"/>
      <c r="F141" s="261"/>
      <c r="G141" s="261"/>
      <c r="H141" s="261"/>
      <c r="I141" s="261"/>
      <c r="J141" s="261"/>
    </row>
    <row r="142" spans="1:10" ht="14.25">
      <c r="A142" s="261"/>
      <c r="B142" s="261"/>
      <c r="C142" s="261"/>
      <c r="D142" s="261"/>
      <c r="E142" s="261"/>
      <c r="F142" s="261"/>
      <c r="G142" s="261"/>
      <c r="H142" s="261"/>
      <c r="I142" s="261"/>
      <c r="J142" s="261"/>
    </row>
    <row r="143" spans="1:10" ht="14.25">
      <c r="A143" s="261"/>
      <c r="B143" s="261"/>
      <c r="C143" s="261"/>
      <c r="D143" s="261"/>
      <c r="E143" s="261"/>
      <c r="F143" s="261"/>
      <c r="G143" s="261"/>
      <c r="H143" s="261"/>
      <c r="I143" s="261"/>
      <c r="J143" s="261"/>
    </row>
    <row r="144" spans="1:10" ht="14.25">
      <c r="A144" s="261"/>
      <c r="B144" s="261"/>
      <c r="C144" s="261"/>
      <c r="D144" s="261"/>
      <c r="E144" s="261"/>
      <c r="F144" s="261"/>
      <c r="G144" s="261"/>
      <c r="H144" s="261"/>
      <c r="I144" s="261"/>
      <c r="J144" s="261"/>
    </row>
    <row r="145" spans="1:10" ht="14.25">
      <c r="A145" s="261"/>
      <c r="B145" s="261"/>
      <c r="C145" s="261"/>
      <c r="D145" s="261"/>
      <c r="E145" s="261"/>
      <c r="F145" s="261"/>
      <c r="G145" s="261"/>
      <c r="H145" s="261"/>
      <c r="I145" s="261"/>
      <c r="J145" s="261"/>
    </row>
    <row r="146" spans="1:10" ht="14.25">
      <c r="A146" s="261"/>
      <c r="B146" s="261"/>
      <c r="C146" s="261"/>
      <c r="D146" s="261"/>
      <c r="E146" s="261"/>
      <c r="F146" s="261"/>
      <c r="G146" s="261"/>
      <c r="H146" s="261"/>
      <c r="I146" s="261"/>
      <c r="J146" s="261"/>
    </row>
    <row r="147" spans="1:10" ht="14.25">
      <c r="A147" s="261"/>
      <c r="B147" s="261"/>
      <c r="C147" s="261"/>
      <c r="D147" s="261"/>
      <c r="E147" s="261"/>
      <c r="F147" s="261"/>
      <c r="G147" s="261"/>
      <c r="H147" s="261"/>
      <c r="I147" s="261"/>
      <c r="J147" s="261"/>
    </row>
    <row r="148" spans="1:10" ht="14.25">
      <c r="A148" s="261"/>
      <c r="B148" s="261"/>
      <c r="C148" s="261"/>
      <c r="D148" s="261"/>
      <c r="E148" s="261"/>
      <c r="F148" s="261"/>
      <c r="G148" s="261"/>
      <c r="H148" s="261"/>
      <c r="I148" s="261"/>
      <c r="J148" s="261"/>
    </row>
    <row r="149" spans="1:10" ht="14.25">
      <c r="A149" s="261"/>
      <c r="B149" s="261"/>
      <c r="C149" s="261"/>
      <c r="D149" s="261"/>
      <c r="E149" s="261"/>
      <c r="F149" s="261"/>
      <c r="G149" s="261"/>
      <c r="H149" s="261"/>
      <c r="I149" s="261"/>
      <c r="J149" s="261"/>
    </row>
    <row r="150" spans="1:10" ht="14.25">
      <c r="A150" s="261"/>
      <c r="B150" s="261"/>
      <c r="C150" s="261"/>
      <c r="D150" s="261"/>
      <c r="E150" s="261"/>
      <c r="F150" s="261"/>
      <c r="G150" s="261"/>
      <c r="H150" s="261"/>
      <c r="I150" s="261"/>
      <c r="J150" s="261"/>
    </row>
    <row r="151" spans="1:10" ht="14.25">
      <c r="A151" s="261"/>
      <c r="B151" s="261"/>
      <c r="C151" s="261"/>
      <c r="D151" s="261"/>
      <c r="E151" s="261"/>
      <c r="F151" s="261"/>
      <c r="G151" s="261"/>
      <c r="H151" s="261"/>
      <c r="I151" s="261"/>
      <c r="J151" s="261"/>
    </row>
    <row r="152" spans="1:10" ht="14.25">
      <c r="A152" s="261"/>
      <c r="B152" s="261"/>
      <c r="C152" s="261"/>
      <c r="D152" s="261"/>
      <c r="E152" s="261"/>
      <c r="F152" s="261"/>
      <c r="G152" s="261"/>
      <c r="H152" s="261"/>
      <c r="I152" s="261"/>
      <c r="J152" s="261"/>
    </row>
    <row r="153" spans="1:10" ht="14.25">
      <c r="A153" s="261"/>
      <c r="B153" s="261"/>
      <c r="C153" s="261"/>
      <c r="D153" s="261"/>
      <c r="E153" s="261"/>
      <c r="F153" s="261"/>
      <c r="G153" s="261"/>
      <c r="H153" s="261"/>
      <c r="I153" s="261"/>
      <c r="J153" s="261"/>
    </row>
    <row r="154" spans="1:10" ht="14.25">
      <c r="A154" s="261"/>
      <c r="B154" s="261"/>
      <c r="C154" s="261"/>
      <c r="D154" s="261"/>
      <c r="E154" s="261"/>
      <c r="F154" s="261"/>
      <c r="G154" s="261"/>
      <c r="H154" s="261"/>
      <c r="I154" s="261"/>
      <c r="J154" s="261"/>
    </row>
    <row r="155" spans="1:10" ht="14.25">
      <c r="A155" s="261"/>
      <c r="B155" s="261"/>
      <c r="C155" s="261"/>
      <c r="D155" s="261"/>
      <c r="E155" s="261"/>
      <c r="F155" s="261"/>
      <c r="G155" s="261"/>
      <c r="H155" s="261"/>
      <c r="I155" s="261"/>
      <c r="J155" s="261"/>
    </row>
    <row r="156" spans="1:10" ht="14.25">
      <c r="A156" s="261"/>
      <c r="B156" s="261"/>
      <c r="C156" s="261"/>
      <c r="D156" s="261"/>
      <c r="E156" s="261"/>
      <c r="F156" s="261"/>
      <c r="G156" s="261"/>
      <c r="H156" s="261"/>
      <c r="I156" s="261"/>
      <c r="J156" s="261"/>
    </row>
    <row r="157" spans="1:10" ht="14.25">
      <c r="A157" s="261"/>
      <c r="B157" s="261"/>
      <c r="C157" s="261"/>
      <c r="D157" s="261"/>
      <c r="E157" s="261"/>
      <c r="F157" s="261"/>
      <c r="G157" s="261"/>
      <c r="H157" s="261"/>
      <c r="I157" s="261"/>
      <c r="J157" s="261"/>
    </row>
    <row r="158" spans="1:10" ht="14.25">
      <c r="A158" s="261"/>
      <c r="B158" s="261"/>
      <c r="C158" s="261"/>
      <c r="D158" s="261"/>
      <c r="E158" s="261"/>
      <c r="F158" s="261"/>
      <c r="G158" s="261"/>
      <c r="H158" s="261"/>
      <c r="I158" s="261"/>
      <c r="J158" s="261"/>
    </row>
    <row r="159" spans="1:10" ht="14.25">
      <c r="A159" s="261"/>
      <c r="B159" s="261"/>
      <c r="C159" s="261"/>
      <c r="D159" s="261"/>
      <c r="E159" s="261"/>
      <c r="F159" s="261"/>
      <c r="G159" s="261"/>
      <c r="H159" s="261"/>
      <c r="I159" s="261"/>
      <c r="J159" s="261"/>
    </row>
    <row r="160" spans="1:10" ht="14.25">
      <c r="A160" s="261"/>
      <c r="B160" s="261"/>
      <c r="C160" s="261"/>
      <c r="D160" s="261"/>
      <c r="E160" s="261"/>
      <c r="F160" s="261"/>
      <c r="G160" s="261"/>
      <c r="H160" s="261"/>
      <c r="I160" s="261"/>
      <c r="J160" s="261"/>
    </row>
    <row r="161" spans="1:10" ht="14.25">
      <c r="A161" s="261"/>
      <c r="B161" s="261"/>
      <c r="C161" s="261"/>
      <c r="D161" s="261"/>
      <c r="E161" s="261"/>
      <c r="F161" s="261"/>
      <c r="G161" s="261"/>
      <c r="H161" s="261"/>
      <c r="I161" s="261"/>
      <c r="J161" s="261"/>
    </row>
    <row r="162" spans="1:10" ht="14.25">
      <c r="A162" s="261"/>
      <c r="B162" s="261"/>
      <c r="C162" s="261"/>
      <c r="D162" s="261"/>
      <c r="E162" s="261"/>
      <c r="F162" s="261"/>
      <c r="G162" s="261"/>
      <c r="H162" s="261"/>
      <c r="I162" s="261"/>
      <c r="J162" s="261"/>
    </row>
    <row r="163" spans="1:10" ht="14.25">
      <c r="A163" s="261"/>
      <c r="B163" s="261"/>
      <c r="C163" s="261"/>
      <c r="D163" s="261"/>
      <c r="E163" s="261"/>
      <c r="F163" s="261"/>
      <c r="G163" s="261"/>
      <c r="H163" s="261"/>
      <c r="I163" s="261"/>
      <c r="J163" s="261"/>
    </row>
    <row r="164" spans="1:10" ht="14.25">
      <c r="A164" s="261"/>
      <c r="B164" s="261"/>
      <c r="C164" s="261"/>
      <c r="D164" s="261"/>
      <c r="E164" s="261"/>
      <c r="F164" s="261"/>
      <c r="G164" s="261"/>
      <c r="H164" s="261"/>
      <c r="I164" s="261"/>
      <c r="J164" s="261"/>
    </row>
    <row r="165" spans="1:10" ht="14.25">
      <c r="A165" s="261"/>
      <c r="B165" s="261"/>
      <c r="C165" s="261"/>
      <c r="D165" s="261"/>
      <c r="E165" s="261"/>
      <c r="F165" s="261"/>
      <c r="G165" s="261"/>
      <c r="H165" s="261"/>
      <c r="I165" s="261"/>
      <c r="J165" s="261"/>
    </row>
    <row r="166" spans="1:10" ht="14.25">
      <c r="A166" s="261"/>
      <c r="B166" s="261"/>
      <c r="C166" s="261"/>
      <c r="D166" s="261"/>
      <c r="E166" s="261"/>
      <c r="F166" s="261"/>
      <c r="G166" s="261"/>
      <c r="H166" s="261"/>
      <c r="I166" s="261"/>
      <c r="J166" s="261"/>
    </row>
    <row r="167" spans="1:10" ht="14.25">
      <c r="A167" s="261"/>
      <c r="B167" s="261"/>
      <c r="C167" s="261"/>
      <c r="D167" s="261"/>
      <c r="E167" s="261"/>
      <c r="F167" s="261"/>
      <c r="G167" s="261"/>
      <c r="H167" s="261"/>
      <c r="I167" s="261"/>
      <c r="J167" s="261"/>
    </row>
    <row r="168" spans="1:10" ht="14.25">
      <c r="A168" s="261"/>
      <c r="B168" s="261"/>
      <c r="C168" s="261"/>
      <c r="D168" s="261"/>
      <c r="E168" s="261"/>
      <c r="F168" s="261"/>
      <c r="G168" s="261"/>
      <c r="H168" s="261"/>
      <c r="I168" s="261"/>
      <c r="J168" s="261"/>
    </row>
    <row r="169" spans="1:10" ht="14.25">
      <c r="A169" s="261"/>
      <c r="B169" s="261"/>
      <c r="C169" s="261"/>
      <c r="D169" s="261"/>
      <c r="E169" s="261"/>
      <c r="F169" s="261"/>
      <c r="G169" s="261"/>
      <c r="H169" s="261"/>
      <c r="I169" s="261"/>
      <c r="J169" s="261"/>
    </row>
    <row r="170" spans="1:10" ht="14.25">
      <c r="A170" s="261"/>
      <c r="B170" s="261"/>
      <c r="C170" s="261"/>
      <c r="D170" s="261"/>
      <c r="E170" s="261"/>
      <c r="F170" s="261"/>
      <c r="G170" s="261"/>
      <c r="H170" s="261"/>
      <c r="I170" s="261"/>
      <c r="J170" s="261"/>
    </row>
    <row r="171" spans="1:10" ht="14.25">
      <c r="A171" s="261"/>
      <c r="B171" s="261"/>
      <c r="C171" s="261"/>
      <c r="D171" s="261"/>
      <c r="E171" s="261"/>
      <c r="F171" s="261"/>
      <c r="G171" s="261"/>
      <c r="H171" s="261"/>
      <c r="I171" s="261"/>
      <c r="J171" s="261"/>
    </row>
    <row r="172" spans="1:10" ht="14.25">
      <c r="A172" s="261"/>
      <c r="B172" s="261"/>
      <c r="C172" s="261"/>
      <c r="D172" s="261"/>
      <c r="E172" s="261"/>
      <c r="F172" s="261"/>
      <c r="G172" s="261"/>
      <c r="H172" s="261"/>
      <c r="I172" s="261"/>
      <c r="J172" s="261"/>
    </row>
    <row r="173" spans="1:10" ht="14.25">
      <c r="A173" s="261"/>
      <c r="B173" s="261"/>
      <c r="C173" s="261"/>
      <c r="D173" s="261"/>
      <c r="E173" s="261"/>
      <c r="F173" s="261"/>
      <c r="G173" s="261"/>
      <c r="H173" s="261"/>
      <c r="I173" s="261"/>
      <c r="J173" s="261"/>
    </row>
    <row r="174" spans="1:10" ht="14.25">
      <c r="A174" s="261"/>
      <c r="B174" s="261"/>
      <c r="C174" s="261"/>
      <c r="D174" s="261"/>
      <c r="E174" s="261"/>
      <c r="F174" s="261"/>
      <c r="G174" s="261"/>
      <c r="H174" s="261"/>
      <c r="I174" s="261"/>
      <c r="J174" s="261"/>
    </row>
    <row r="175" spans="1:10" ht="14.25">
      <c r="A175" s="261"/>
      <c r="B175" s="261"/>
      <c r="C175" s="261"/>
      <c r="D175" s="261"/>
      <c r="E175" s="261"/>
      <c r="F175" s="261"/>
      <c r="G175" s="261"/>
      <c r="H175" s="261"/>
      <c r="I175" s="261"/>
      <c r="J175" s="261"/>
    </row>
    <row r="176" spans="1:10" ht="14.25">
      <c r="A176" s="261"/>
      <c r="B176" s="261"/>
      <c r="C176" s="261"/>
      <c r="D176" s="261"/>
      <c r="E176" s="261"/>
      <c r="F176" s="261"/>
      <c r="G176" s="261"/>
      <c r="H176" s="261"/>
      <c r="I176" s="261"/>
      <c r="J176" s="261"/>
    </row>
    <row r="177" spans="1:10" ht="14.25">
      <c r="A177" s="261"/>
      <c r="B177" s="261"/>
      <c r="C177" s="261"/>
      <c r="D177" s="261"/>
      <c r="E177" s="261"/>
      <c r="F177" s="261"/>
      <c r="G177" s="261"/>
      <c r="H177" s="261"/>
      <c r="I177" s="261"/>
      <c r="J177" s="261"/>
    </row>
    <row r="178" spans="1:10" ht="14.25">
      <c r="A178" s="261"/>
      <c r="B178" s="261"/>
      <c r="C178" s="261"/>
      <c r="D178" s="261"/>
      <c r="E178" s="261"/>
      <c r="F178" s="261"/>
      <c r="G178" s="261"/>
      <c r="H178" s="261"/>
      <c r="I178" s="261"/>
      <c r="J178" s="261"/>
    </row>
    <row r="179" spans="1:10" ht="14.25">
      <c r="A179" s="261"/>
      <c r="B179" s="261"/>
      <c r="C179" s="261"/>
      <c r="D179" s="261"/>
      <c r="E179" s="261"/>
      <c r="F179" s="261"/>
      <c r="G179" s="261"/>
      <c r="H179" s="261"/>
      <c r="I179" s="261"/>
      <c r="J179" s="261"/>
    </row>
    <row r="180" spans="1:10" ht="14.25">
      <c r="A180" s="261"/>
      <c r="B180" s="261"/>
      <c r="C180" s="261"/>
      <c r="D180" s="261"/>
      <c r="E180" s="261"/>
      <c r="F180" s="261"/>
      <c r="G180" s="261"/>
      <c r="H180" s="261"/>
      <c r="I180" s="261"/>
      <c r="J180" s="261"/>
    </row>
    <row r="181" spans="1:10" ht="14.25">
      <c r="A181" s="261"/>
      <c r="B181" s="261"/>
      <c r="C181" s="261"/>
      <c r="D181" s="261"/>
      <c r="E181" s="261"/>
      <c r="F181" s="261"/>
      <c r="G181" s="261"/>
      <c r="H181" s="261"/>
      <c r="I181" s="261"/>
      <c r="J181" s="261"/>
    </row>
    <row r="182" spans="1:10" ht="14.25">
      <c r="A182" s="261"/>
      <c r="B182" s="261"/>
      <c r="C182" s="261"/>
      <c r="D182" s="261"/>
      <c r="E182" s="261"/>
      <c r="F182" s="261"/>
      <c r="G182" s="261"/>
      <c r="H182" s="261"/>
      <c r="I182" s="261"/>
      <c r="J182" s="261"/>
    </row>
    <row r="183" spans="1:10" ht="14.25">
      <c r="A183" s="261"/>
      <c r="B183" s="261"/>
      <c r="C183" s="261"/>
      <c r="D183" s="261"/>
      <c r="E183" s="261"/>
      <c r="F183" s="261"/>
      <c r="G183" s="261"/>
      <c r="H183" s="261"/>
      <c r="I183" s="261"/>
      <c r="J183" s="261"/>
    </row>
    <row r="184" spans="1:10" ht="14.25">
      <c r="A184" s="261"/>
      <c r="B184" s="261"/>
      <c r="C184" s="261"/>
      <c r="D184" s="261"/>
      <c r="E184" s="261"/>
      <c r="F184" s="261"/>
      <c r="G184" s="261"/>
      <c r="H184" s="261"/>
      <c r="I184" s="261"/>
      <c r="J184" s="261"/>
    </row>
    <row r="185" spans="1:10" ht="14.25">
      <c r="A185" s="261"/>
      <c r="B185" s="261"/>
      <c r="C185" s="261"/>
      <c r="D185" s="261"/>
      <c r="E185" s="261"/>
      <c r="F185" s="261"/>
      <c r="G185" s="261"/>
      <c r="H185" s="261"/>
      <c r="I185" s="261"/>
      <c r="J185" s="261"/>
    </row>
    <row r="186" spans="1:10" ht="14.25">
      <c r="A186" s="261"/>
      <c r="B186" s="261"/>
      <c r="C186" s="261"/>
      <c r="D186" s="261"/>
      <c r="E186" s="261"/>
      <c r="F186" s="261"/>
      <c r="G186" s="261"/>
      <c r="H186" s="261"/>
      <c r="I186" s="261"/>
      <c r="J186" s="261"/>
    </row>
    <row r="187" spans="1:10" ht="14.25">
      <c r="A187" s="261"/>
      <c r="B187" s="261"/>
      <c r="C187" s="261"/>
      <c r="D187" s="261"/>
      <c r="E187" s="261"/>
      <c r="F187" s="261"/>
      <c r="G187" s="261"/>
      <c r="H187" s="261"/>
      <c r="I187" s="261"/>
      <c r="J187" s="261"/>
    </row>
    <row r="188" spans="1:10" ht="14.25">
      <c r="A188" s="261"/>
      <c r="B188" s="261"/>
      <c r="C188" s="261"/>
      <c r="D188" s="261"/>
      <c r="E188" s="261"/>
      <c r="F188" s="261"/>
      <c r="G188" s="261"/>
      <c r="H188" s="261"/>
      <c r="I188" s="261"/>
      <c r="J188" s="261"/>
    </row>
    <row r="189" spans="1:10" ht="14.25">
      <c r="A189" s="261"/>
      <c r="B189" s="261"/>
      <c r="C189" s="261"/>
      <c r="D189" s="261"/>
      <c r="E189" s="261"/>
      <c r="F189" s="261"/>
      <c r="G189" s="261"/>
      <c r="H189" s="261"/>
      <c r="I189" s="261"/>
      <c r="J189" s="261"/>
    </row>
    <row r="190" spans="1:10" ht="14.25">
      <c r="A190" s="261"/>
      <c r="B190" s="261"/>
      <c r="C190" s="261"/>
      <c r="D190" s="261"/>
      <c r="E190" s="261"/>
      <c r="F190" s="261"/>
      <c r="G190" s="261"/>
      <c r="H190" s="261"/>
      <c r="I190" s="261"/>
      <c r="J190" s="261"/>
    </row>
    <row r="191" spans="1:10" ht="14.25">
      <c r="A191" s="261"/>
      <c r="B191" s="261"/>
      <c r="C191" s="261"/>
      <c r="D191" s="261"/>
      <c r="E191" s="261"/>
      <c r="F191" s="261"/>
      <c r="G191" s="261"/>
      <c r="H191" s="261"/>
      <c r="I191" s="261"/>
      <c r="J191" s="261"/>
    </row>
    <row r="192" spans="1:10" ht="14.25">
      <c r="A192" s="261"/>
      <c r="B192" s="261"/>
      <c r="C192" s="261"/>
      <c r="D192" s="261"/>
      <c r="E192" s="261"/>
      <c r="F192" s="261"/>
      <c r="G192" s="261"/>
      <c r="H192" s="261"/>
      <c r="I192" s="261"/>
      <c r="J192" s="261"/>
    </row>
    <row r="193" spans="1:10" ht="14.25">
      <c r="A193" s="261"/>
      <c r="B193" s="261"/>
      <c r="C193" s="261"/>
      <c r="D193" s="261"/>
      <c r="E193" s="261"/>
      <c r="F193" s="261"/>
      <c r="G193" s="261"/>
      <c r="H193" s="261"/>
      <c r="I193" s="261"/>
      <c r="J193" s="261"/>
    </row>
    <row r="194" spans="1:10" ht="14.25">
      <c r="A194" s="261"/>
      <c r="B194" s="261"/>
      <c r="C194" s="261"/>
      <c r="D194" s="261"/>
      <c r="E194" s="261"/>
      <c r="F194" s="261"/>
      <c r="G194" s="261"/>
      <c r="H194" s="261"/>
      <c r="I194" s="261"/>
      <c r="J194" s="261"/>
    </row>
    <row r="195" spans="1:10" ht="14.25">
      <c r="A195" s="261"/>
      <c r="B195" s="261"/>
      <c r="C195" s="261"/>
      <c r="D195" s="261"/>
      <c r="E195" s="261"/>
      <c r="F195" s="261"/>
      <c r="G195" s="261"/>
      <c r="H195" s="261"/>
      <c r="I195" s="261"/>
      <c r="J195" s="261"/>
    </row>
    <row r="196" spans="1:10" ht="14.25">
      <c r="A196" s="261"/>
      <c r="B196" s="261"/>
      <c r="C196" s="261"/>
      <c r="D196" s="261"/>
      <c r="E196" s="261"/>
      <c r="F196" s="261"/>
      <c r="G196" s="261"/>
      <c r="H196" s="261"/>
      <c r="I196" s="261"/>
      <c r="J196" s="261"/>
    </row>
    <row r="197" spans="1:10" ht="14.25">
      <c r="A197" s="261"/>
      <c r="B197" s="261"/>
      <c r="C197" s="261"/>
      <c r="D197" s="261"/>
      <c r="E197" s="261"/>
      <c r="F197" s="261"/>
      <c r="G197" s="261"/>
      <c r="H197" s="261"/>
      <c r="I197" s="261"/>
      <c r="J197" s="261"/>
    </row>
    <row r="198" spans="1:10" ht="14.25">
      <c r="A198" s="261"/>
      <c r="B198" s="261"/>
      <c r="C198" s="261"/>
      <c r="D198" s="261"/>
      <c r="E198" s="261"/>
      <c r="F198" s="261"/>
      <c r="G198" s="261"/>
      <c r="H198" s="261"/>
      <c r="I198" s="261"/>
      <c r="J198" s="261"/>
    </row>
    <row r="199" spans="1:10" ht="14.25">
      <c r="A199" s="261"/>
      <c r="B199" s="261"/>
      <c r="C199" s="261"/>
      <c r="D199" s="261"/>
      <c r="E199" s="261"/>
      <c r="F199" s="261"/>
      <c r="G199" s="261"/>
      <c r="H199" s="261"/>
      <c r="I199" s="261"/>
      <c r="J199" s="261"/>
    </row>
    <row r="200" spans="1:10" ht="14.25">
      <c r="A200" s="261"/>
      <c r="B200" s="261"/>
      <c r="C200" s="261"/>
      <c r="D200" s="261"/>
      <c r="E200" s="261"/>
      <c r="F200" s="261"/>
      <c r="G200" s="261"/>
      <c r="H200" s="261"/>
      <c r="I200" s="261"/>
      <c r="J200" s="261"/>
    </row>
    <row r="201" spans="1:10" ht="14.25">
      <c r="A201" s="261"/>
      <c r="B201" s="261"/>
      <c r="C201" s="261"/>
      <c r="D201" s="261"/>
      <c r="E201" s="261"/>
      <c r="F201" s="261"/>
      <c r="G201" s="261"/>
      <c r="H201" s="261"/>
      <c r="I201" s="261"/>
      <c r="J201" s="261"/>
    </row>
    <row r="202" spans="1:10" ht="14.25">
      <c r="A202" s="261"/>
      <c r="B202" s="261"/>
      <c r="C202" s="261"/>
      <c r="D202" s="261"/>
      <c r="E202" s="261"/>
      <c r="F202" s="261"/>
      <c r="G202" s="261"/>
      <c r="H202" s="261"/>
      <c r="I202" s="261"/>
      <c r="J202" s="261"/>
    </row>
    <row r="203" spans="1:10" ht="14.25">
      <c r="A203" s="261"/>
      <c r="B203" s="261"/>
      <c r="C203" s="261"/>
      <c r="D203" s="261"/>
      <c r="E203" s="261"/>
      <c r="F203" s="261"/>
      <c r="G203" s="261"/>
      <c r="H203" s="261"/>
      <c r="I203" s="261"/>
      <c r="J203" s="261"/>
    </row>
    <row r="204" spans="1:10" ht="14.25">
      <c r="A204" s="261"/>
      <c r="B204" s="261"/>
      <c r="C204" s="261"/>
      <c r="D204" s="261"/>
      <c r="E204" s="261"/>
      <c r="F204" s="261"/>
      <c r="G204" s="261"/>
      <c r="H204" s="261"/>
      <c r="I204" s="261"/>
      <c r="J204" s="261"/>
    </row>
    <row r="205" spans="1:10" ht="14.25">
      <c r="A205" s="261"/>
      <c r="B205" s="261"/>
      <c r="C205" s="261"/>
      <c r="D205" s="261"/>
      <c r="E205" s="261"/>
      <c r="F205" s="261"/>
      <c r="G205" s="261"/>
      <c r="H205" s="261"/>
      <c r="I205" s="261"/>
      <c r="J205" s="261"/>
    </row>
    <row r="206" spans="1:10" ht="14.25">
      <c r="A206" s="261"/>
      <c r="B206" s="261"/>
      <c r="C206" s="261"/>
      <c r="D206" s="261"/>
      <c r="E206" s="261"/>
      <c r="F206" s="261"/>
      <c r="G206" s="261"/>
      <c r="H206" s="261"/>
      <c r="I206" s="261"/>
      <c r="J206" s="261"/>
    </row>
    <row r="207" spans="1:10" ht="14.25">
      <c r="A207" s="261"/>
      <c r="B207" s="261"/>
      <c r="C207" s="261"/>
      <c r="D207" s="261"/>
      <c r="E207" s="261"/>
      <c r="F207" s="261"/>
      <c r="G207" s="261"/>
      <c r="H207" s="261"/>
      <c r="I207" s="261"/>
      <c r="J207" s="261"/>
    </row>
    <row r="208" spans="1:10" ht="14.25">
      <c r="A208" s="261"/>
      <c r="B208" s="261"/>
      <c r="C208" s="261"/>
      <c r="D208" s="261"/>
      <c r="E208" s="261"/>
      <c r="F208" s="261"/>
      <c r="G208" s="261"/>
      <c r="H208" s="261"/>
      <c r="I208" s="261"/>
      <c r="J208" s="261"/>
    </row>
    <row r="209" spans="1:10" ht="14.25">
      <c r="A209" s="261"/>
      <c r="B209" s="261"/>
      <c r="C209" s="261"/>
      <c r="D209" s="261"/>
      <c r="E209" s="261"/>
      <c r="F209" s="261"/>
      <c r="G209" s="261"/>
      <c r="H209" s="261"/>
      <c r="I209" s="261"/>
      <c r="J209" s="261"/>
    </row>
    <row r="210" spans="1:10" ht="14.25">
      <c r="A210" s="261"/>
      <c r="B210" s="261"/>
      <c r="C210" s="261"/>
      <c r="D210" s="261"/>
      <c r="E210" s="261"/>
      <c r="F210" s="261"/>
      <c r="G210" s="261"/>
      <c r="H210" s="261"/>
      <c r="I210" s="261"/>
      <c r="J210" s="261"/>
    </row>
    <row r="211" spans="1:10" ht="14.25">
      <c r="A211" s="261"/>
      <c r="B211" s="261"/>
      <c r="C211" s="261"/>
      <c r="D211" s="261"/>
      <c r="E211" s="261"/>
      <c r="F211" s="261"/>
      <c r="G211" s="261"/>
      <c r="H211" s="261"/>
      <c r="I211" s="261"/>
      <c r="J211" s="261"/>
    </row>
    <row r="212" spans="1:10" ht="14.25">
      <c r="A212" s="261"/>
      <c r="B212" s="261"/>
      <c r="C212" s="261"/>
      <c r="D212" s="261"/>
      <c r="E212" s="261"/>
      <c r="F212" s="261"/>
      <c r="G212" s="261"/>
      <c r="H212" s="261"/>
      <c r="I212" s="261"/>
      <c r="J212" s="261"/>
    </row>
    <row r="213" spans="1:10" ht="14.25">
      <c r="A213" s="261"/>
      <c r="B213" s="261"/>
      <c r="C213" s="261"/>
      <c r="D213" s="261"/>
      <c r="E213" s="261"/>
      <c r="F213" s="261"/>
      <c r="G213" s="261"/>
      <c r="H213" s="261"/>
      <c r="I213" s="261"/>
      <c r="J213" s="261"/>
    </row>
    <row r="214" spans="1:10" ht="14.25">
      <c r="A214" s="261"/>
      <c r="B214" s="261"/>
      <c r="C214" s="261"/>
      <c r="D214" s="261"/>
      <c r="E214" s="261"/>
      <c r="F214" s="261"/>
      <c r="G214" s="261"/>
      <c r="H214" s="261"/>
      <c r="I214" s="261"/>
      <c r="J214" s="261"/>
    </row>
    <row r="215" spans="1:10" ht="14.25">
      <c r="A215" s="261"/>
      <c r="B215" s="261"/>
      <c r="C215" s="261"/>
      <c r="D215" s="261"/>
      <c r="E215" s="261"/>
      <c r="F215" s="261"/>
      <c r="G215" s="261"/>
      <c r="H215" s="261"/>
      <c r="I215" s="261"/>
      <c r="J215" s="261"/>
    </row>
    <row r="216" spans="1:10" ht="14.25">
      <c r="A216" s="261"/>
      <c r="B216" s="261"/>
      <c r="C216" s="261"/>
      <c r="D216" s="261"/>
      <c r="E216" s="261"/>
      <c r="F216" s="261"/>
      <c r="G216" s="261"/>
      <c r="H216" s="261"/>
      <c r="I216" s="261"/>
      <c r="J216" s="261"/>
    </row>
    <row r="217" spans="1:10" ht="14.25">
      <c r="A217" s="261"/>
      <c r="B217" s="261"/>
      <c r="C217" s="261"/>
      <c r="D217" s="261"/>
      <c r="E217" s="261"/>
      <c r="F217" s="261"/>
      <c r="G217" s="261"/>
      <c r="H217" s="261"/>
      <c r="I217" s="261"/>
      <c r="J217" s="261"/>
    </row>
    <row r="218" spans="1:10" ht="14.25">
      <c r="A218" s="261"/>
      <c r="B218" s="261"/>
      <c r="C218" s="261"/>
      <c r="D218" s="261"/>
      <c r="E218" s="261"/>
      <c r="F218" s="261"/>
      <c r="G218" s="261"/>
      <c r="H218" s="261"/>
      <c r="I218" s="261"/>
      <c r="J218" s="261"/>
    </row>
    <row r="219" spans="1:10" ht="14.25">
      <c r="A219" s="261"/>
      <c r="B219" s="261"/>
      <c r="C219" s="261"/>
      <c r="D219" s="261"/>
      <c r="E219" s="261"/>
      <c r="F219" s="261"/>
      <c r="G219" s="261"/>
      <c r="H219" s="261"/>
      <c r="I219" s="261"/>
      <c r="J219" s="261"/>
    </row>
    <row r="220" spans="1:10" ht="14.25">
      <c r="A220" s="261"/>
      <c r="B220" s="261"/>
      <c r="C220" s="261"/>
      <c r="D220" s="261"/>
      <c r="E220" s="261"/>
      <c r="F220" s="261"/>
      <c r="G220" s="261"/>
      <c r="H220" s="261"/>
      <c r="I220" s="261"/>
      <c r="J220" s="261"/>
    </row>
    <row r="221" spans="1:10" ht="14.25">
      <c r="A221" s="261"/>
      <c r="B221" s="261"/>
      <c r="C221" s="261"/>
      <c r="D221" s="261"/>
      <c r="E221" s="261"/>
      <c r="F221" s="261"/>
      <c r="G221" s="261"/>
      <c r="H221" s="261"/>
      <c r="I221" s="261"/>
      <c r="J221" s="261"/>
    </row>
    <row r="222" spans="1:10" ht="14.25">
      <c r="A222" s="261"/>
      <c r="B222" s="261"/>
      <c r="C222" s="261"/>
      <c r="D222" s="261"/>
      <c r="E222" s="261"/>
      <c r="F222" s="261"/>
      <c r="G222" s="261"/>
      <c r="H222" s="261"/>
      <c r="I222" s="261"/>
      <c r="J222" s="261"/>
    </row>
    <row r="223" spans="1:10" ht="14.25">
      <c r="A223" s="261"/>
      <c r="B223" s="261"/>
      <c r="C223" s="261"/>
      <c r="D223" s="261"/>
      <c r="E223" s="261"/>
      <c r="F223" s="261"/>
      <c r="G223" s="261"/>
      <c r="H223" s="261"/>
      <c r="I223" s="261"/>
      <c r="J223" s="261"/>
    </row>
    <row r="224" spans="1:10" ht="14.25">
      <c r="A224" s="261"/>
      <c r="B224" s="261"/>
      <c r="C224" s="261"/>
      <c r="D224" s="261"/>
      <c r="E224" s="261"/>
      <c r="F224" s="261"/>
      <c r="G224" s="261"/>
      <c r="H224" s="261"/>
      <c r="I224" s="261"/>
      <c r="J224" s="261"/>
    </row>
    <row r="225" spans="1:10" ht="14.25">
      <c r="A225" s="261"/>
      <c r="B225" s="261"/>
      <c r="C225" s="261"/>
      <c r="D225" s="261"/>
      <c r="E225" s="261"/>
      <c r="F225" s="261"/>
      <c r="G225" s="261"/>
      <c r="H225" s="261"/>
      <c r="I225" s="261"/>
      <c r="J225" s="261"/>
    </row>
    <row r="226" spans="1:10" ht="14.25">
      <c r="A226" s="261"/>
      <c r="B226" s="261"/>
      <c r="C226" s="261"/>
      <c r="D226" s="261"/>
      <c r="E226" s="261"/>
      <c r="F226" s="261"/>
      <c r="G226" s="261"/>
      <c r="H226" s="261"/>
      <c r="I226" s="261"/>
      <c r="J226" s="261"/>
    </row>
    <row r="227" spans="1:10" ht="14.25">
      <c r="A227" s="261"/>
      <c r="B227" s="261"/>
      <c r="C227" s="261"/>
      <c r="D227" s="261"/>
      <c r="E227" s="261"/>
      <c r="F227" s="261"/>
      <c r="G227" s="261"/>
      <c r="H227" s="261"/>
      <c r="I227" s="261"/>
      <c r="J227" s="261"/>
    </row>
    <row r="228" spans="1:10" ht="14.25">
      <c r="A228" s="261"/>
      <c r="B228" s="261"/>
      <c r="C228" s="261"/>
      <c r="D228" s="261"/>
      <c r="E228" s="261"/>
      <c r="F228" s="261"/>
      <c r="G228" s="261"/>
      <c r="H228" s="261"/>
      <c r="I228" s="261"/>
      <c r="J228" s="261"/>
    </row>
    <row r="229" spans="1:10" ht="14.25">
      <c r="A229" s="261"/>
      <c r="B229" s="261"/>
      <c r="C229" s="261"/>
      <c r="D229" s="261"/>
      <c r="E229" s="261"/>
      <c r="F229" s="261"/>
      <c r="G229" s="261"/>
      <c r="H229" s="261"/>
      <c r="I229" s="261"/>
      <c r="J229" s="261"/>
    </row>
    <row r="230" spans="1:10" ht="14.25">
      <c r="A230" s="261"/>
      <c r="B230" s="261"/>
      <c r="C230" s="261"/>
      <c r="D230" s="261"/>
      <c r="E230" s="261"/>
      <c r="F230" s="261"/>
      <c r="G230" s="261"/>
      <c r="H230" s="261"/>
      <c r="I230" s="261"/>
      <c r="J230" s="261"/>
    </row>
    <row r="231" spans="1:10" ht="14.25">
      <c r="A231" s="261"/>
      <c r="B231" s="261"/>
      <c r="C231" s="261"/>
      <c r="D231" s="261"/>
      <c r="E231" s="261"/>
      <c r="F231" s="261"/>
      <c r="G231" s="261"/>
      <c r="H231" s="261"/>
      <c r="I231" s="261"/>
      <c r="J231" s="261"/>
    </row>
    <row r="232" spans="1:10" ht="14.25">
      <c r="A232" s="261"/>
      <c r="B232" s="261"/>
      <c r="C232" s="261"/>
      <c r="D232" s="261"/>
      <c r="E232" s="261"/>
      <c r="F232" s="261"/>
      <c r="G232" s="261"/>
      <c r="H232" s="261"/>
      <c r="I232" s="261"/>
      <c r="J232" s="261"/>
    </row>
    <row r="233" spans="1:10" ht="14.25">
      <c r="A233" s="261"/>
      <c r="B233" s="261"/>
      <c r="C233" s="261"/>
      <c r="D233" s="261"/>
      <c r="E233" s="261"/>
      <c r="F233" s="261"/>
      <c r="G233" s="261"/>
      <c r="H233" s="261"/>
      <c r="I233" s="261"/>
      <c r="J233" s="261"/>
    </row>
    <row r="234" spans="1:10" ht="14.25">
      <c r="A234" s="261"/>
      <c r="B234" s="261"/>
      <c r="C234" s="261"/>
      <c r="D234" s="261"/>
      <c r="E234" s="261"/>
      <c r="F234" s="261"/>
      <c r="G234" s="261"/>
      <c r="H234" s="261"/>
      <c r="I234" s="261"/>
      <c r="J234" s="261"/>
    </row>
    <row r="235" spans="1:10" ht="14.25">
      <c r="A235" s="261"/>
      <c r="B235" s="261"/>
      <c r="C235" s="261"/>
      <c r="D235" s="261"/>
      <c r="E235" s="261"/>
      <c r="F235" s="261"/>
      <c r="G235" s="261"/>
      <c r="H235" s="261"/>
      <c r="I235" s="261"/>
      <c r="J235" s="261"/>
    </row>
    <row r="236" spans="1:10" ht="14.25">
      <c r="A236" s="261"/>
      <c r="B236" s="261"/>
      <c r="C236" s="261"/>
      <c r="D236" s="261"/>
      <c r="E236" s="261"/>
      <c r="F236" s="261"/>
      <c r="G236" s="261"/>
      <c r="H236" s="261"/>
      <c r="I236" s="261"/>
      <c r="J236" s="261"/>
    </row>
    <row r="237" spans="1:10" ht="14.25">
      <c r="A237" s="261"/>
      <c r="B237" s="261"/>
      <c r="C237" s="261"/>
      <c r="D237" s="261"/>
      <c r="E237" s="261"/>
      <c r="F237" s="261"/>
      <c r="G237" s="261"/>
      <c r="H237" s="261"/>
      <c r="I237" s="261"/>
      <c r="J237" s="261"/>
    </row>
    <row r="238" spans="1:10" ht="14.25">
      <c r="A238" s="261"/>
      <c r="B238" s="261"/>
      <c r="C238" s="261"/>
      <c r="D238" s="261"/>
      <c r="E238" s="261"/>
      <c r="F238" s="261"/>
      <c r="G238" s="261"/>
      <c r="H238" s="261"/>
      <c r="I238" s="261"/>
      <c r="J238" s="261"/>
    </row>
    <row r="239" spans="1:10" ht="14.25">
      <c r="A239" s="261"/>
      <c r="B239" s="261"/>
      <c r="C239" s="261"/>
      <c r="D239" s="261"/>
      <c r="E239" s="261"/>
      <c r="F239" s="261"/>
      <c r="G239" s="261"/>
      <c r="H239" s="261"/>
      <c r="I239" s="261"/>
      <c r="J239" s="261"/>
    </row>
    <row r="240" spans="1:10" ht="14.25">
      <c r="A240" s="261"/>
      <c r="B240" s="261"/>
      <c r="C240" s="261"/>
      <c r="D240" s="261"/>
      <c r="E240" s="261"/>
      <c r="F240" s="261"/>
      <c r="G240" s="261"/>
      <c r="H240" s="261"/>
      <c r="I240" s="261"/>
      <c r="J240" s="261"/>
    </row>
    <row r="241" spans="1:10" ht="14.25">
      <c r="A241" s="261"/>
      <c r="B241" s="261"/>
      <c r="C241" s="261"/>
      <c r="D241" s="261"/>
      <c r="E241" s="261"/>
      <c r="F241" s="261"/>
      <c r="G241" s="261"/>
      <c r="H241" s="261"/>
      <c r="I241" s="261"/>
      <c r="J241" s="261"/>
    </row>
    <row r="242" spans="1:10" ht="14.25">
      <c r="A242" s="261"/>
      <c r="B242" s="261"/>
      <c r="C242" s="261"/>
      <c r="D242" s="261"/>
      <c r="E242" s="261"/>
      <c r="F242" s="261"/>
      <c r="G242" s="261"/>
      <c r="H242" s="261"/>
      <c r="I242" s="261"/>
      <c r="J242" s="261"/>
    </row>
    <row r="243" spans="1:10" ht="14.25">
      <c r="A243" s="261"/>
      <c r="B243" s="261"/>
      <c r="C243" s="261"/>
      <c r="D243" s="261"/>
      <c r="E243" s="261"/>
      <c r="F243" s="261"/>
      <c r="G243" s="261"/>
      <c r="H243" s="261"/>
      <c r="I243" s="261"/>
      <c r="J243" s="261"/>
    </row>
    <row r="244" spans="1:10" ht="14.25">
      <c r="A244" s="261"/>
      <c r="B244" s="261"/>
      <c r="C244" s="261"/>
      <c r="D244" s="261"/>
      <c r="E244" s="261"/>
      <c r="F244" s="261"/>
      <c r="G244" s="261"/>
      <c r="H244" s="261"/>
      <c r="I244" s="261"/>
      <c r="J244" s="261"/>
    </row>
    <row r="245" spans="1:10" ht="14.25">
      <c r="A245" s="261"/>
      <c r="B245" s="261"/>
      <c r="C245" s="261"/>
      <c r="D245" s="261"/>
      <c r="E245" s="261"/>
      <c r="F245" s="261"/>
      <c r="G245" s="261"/>
      <c r="H245" s="261"/>
      <c r="I245" s="261"/>
      <c r="J245" s="261"/>
    </row>
    <row r="246" spans="1:10" ht="14.25">
      <c r="A246" s="261"/>
      <c r="B246" s="261"/>
      <c r="C246" s="261"/>
      <c r="D246" s="261"/>
      <c r="E246" s="261"/>
      <c r="F246" s="261"/>
      <c r="G246" s="261"/>
      <c r="H246" s="261"/>
      <c r="I246" s="261"/>
      <c r="J246" s="261"/>
    </row>
    <row r="247" spans="1:10" ht="14.25">
      <c r="A247" s="261"/>
      <c r="B247" s="261"/>
      <c r="C247" s="261"/>
      <c r="D247" s="261"/>
      <c r="E247" s="261"/>
      <c r="F247" s="261"/>
      <c r="G247" s="261"/>
      <c r="H247" s="261"/>
      <c r="I247" s="261"/>
      <c r="J247" s="261"/>
    </row>
    <row r="248" spans="1:10" ht="14.25">
      <c r="A248" s="261"/>
      <c r="B248" s="261"/>
      <c r="C248" s="261"/>
      <c r="D248" s="261"/>
      <c r="E248" s="261"/>
      <c r="F248" s="261"/>
      <c r="G248" s="261"/>
      <c r="H248" s="261"/>
      <c r="I248" s="261"/>
      <c r="J248" s="261"/>
    </row>
    <row r="249" spans="1:10" ht="14.25">
      <c r="A249" s="261"/>
      <c r="B249" s="261"/>
      <c r="C249" s="261"/>
      <c r="D249" s="261"/>
      <c r="E249" s="261"/>
      <c r="F249" s="261"/>
      <c r="G249" s="261"/>
      <c r="H249" s="261"/>
      <c r="I249" s="261"/>
      <c r="J249" s="261"/>
    </row>
    <row r="250" spans="1:10" ht="14.25">
      <c r="A250" s="261"/>
      <c r="B250" s="261"/>
      <c r="C250" s="261"/>
      <c r="D250" s="261"/>
      <c r="E250" s="261"/>
      <c r="F250" s="261"/>
      <c r="G250" s="261"/>
      <c r="H250" s="261"/>
      <c r="I250" s="261"/>
      <c r="J250" s="261"/>
    </row>
    <row r="251" spans="1:10" ht="14.25">
      <c r="A251" s="261"/>
      <c r="B251" s="261"/>
      <c r="C251" s="261"/>
      <c r="D251" s="261"/>
      <c r="E251" s="261"/>
      <c r="F251" s="261"/>
      <c r="G251" s="261"/>
      <c r="H251" s="261"/>
      <c r="I251" s="261"/>
      <c r="J251" s="261"/>
    </row>
    <row r="252" spans="1:10" ht="14.25">
      <c r="A252" s="261"/>
      <c r="B252" s="261"/>
      <c r="C252" s="261"/>
      <c r="D252" s="261"/>
      <c r="E252" s="261"/>
      <c r="F252" s="261"/>
      <c r="G252" s="261"/>
      <c r="H252" s="261"/>
      <c r="I252" s="261"/>
      <c r="J252" s="261"/>
    </row>
    <row r="253" spans="1:10" ht="14.25">
      <c r="A253" s="261"/>
      <c r="B253" s="261"/>
      <c r="C253" s="261"/>
      <c r="D253" s="261"/>
      <c r="E253" s="261"/>
      <c r="F253" s="261"/>
      <c r="G253" s="261"/>
      <c r="H253" s="261"/>
      <c r="I253" s="261"/>
      <c r="J253" s="261"/>
    </row>
    <row r="254" spans="1:10" ht="14.25">
      <c r="A254" s="261"/>
      <c r="B254" s="261"/>
      <c r="C254" s="261"/>
      <c r="D254" s="261"/>
      <c r="E254" s="261"/>
      <c r="F254" s="261"/>
      <c r="G254" s="261"/>
      <c r="H254" s="261"/>
      <c r="I254" s="261"/>
      <c r="J254" s="261"/>
    </row>
    <row r="255" spans="1:10" ht="14.25">
      <c r="A255" s="261"/>
      <c r="B255" s="261"/>
      <c r="C255" s="261"/>
      <c r="D255" s="261"/>
      <c r="E255" s="261"/>
      <c r="F255" s="261"/>
      <c r="G255" s="261"/>
      <c r="H255" s="261"/>
      <c r="I255" s="261"/>
      <c r="J255" s="261"/>
    </row>
    <row r="256" spans="1:10" ht="14.25">
      <c r="A256" s="261"/>
      <c r="B256" s="261"/>
      <c r="C256" s="261"/>
      <c r="D256" s="261"/>
      <c r="E256" s="261"/>
      <c r="F256" s="261"/>
      <c r="G256" s="261"/>
      <c r="H256" s="261"/>
      <c r="I256" s="261"/>
      <c r="J256" s="261"/>
    </row>
    <row r="257" spans="1:10" ht="14.25">
      <c r="A257" s="261"/>
      <c r="B257" s="261"/>
      <c r="C257" s="261"/>
      <c r="D257" s="261"/>
      <c r="E257" s="261"/>
      <c r="F257" s="261"/>
      <c r="G257" s="261"/>
      <c r="H257" s="261"/>
      <c r="I257" s="261"/>
      <c r="J257" s="261"/>
    </row>
    <row r="258" spans="1:10" ht="14.25">
      <c r="A258" s="261"/>
      <c r="B258" s="261"/>
      <c r="C258" s="261"/>
      <c r="D258" s="261"/>
      <c r="E258" s="261"/>
      <c r="F258" s="261"/>
      <c r="G258" s="261"/>
      <c r="H258" s="261"/>
      <c r="I258" s="261"/>
      <c r="J258" s="261"/>
    </row>
    <row r="259" spans="1:10" ht="14.25">
      <c r="A259" s="261"/>
      <c r="B259" s="261"/>
      <c r="C259" s="261"/>
      <c r="D259" s="261"/>
      <c r="E259" s="261"/>
      <c r="F259" s="261"/>
      <c r="G259" s="261"/>
      <c r="H259" s="261"/>
      <c r="I259" s="261"/>
      <c r="J259" s="261"/>
    </row>
    <row r="260" spans="1:10" ht="14.25">
      <c r="A260" s="261"/>
      <c r="B260" s="261"/>
      <c r="C260" s="261"/>
      <c r="D260" s="261"/>
      <c r="E260" s="261"/>
      <c r="F260" s="261"/>
      <c r="G260" s="261"/>
      <c r="H260" s="261"/>
      <c r="I260" s="261"/>
      <c r="J260" s="261"/>
    </row>
    <row r="261" spans="1:10" ht="14.25">
      <c r="A261" s="261"/>
      <c r="B261" s="261"/>
      <c r="C261" s="261"/>
      <c r="D261" s="261"/>
      <c r="E261" s="261"/>
      <c r="F261" s="261"/>
      <c r="G261" s="261"/>
      <c r="H261" s="261"/>
      <c r="I261" s="261"/>
      <c r="J261" s="261"/>
    </row>
    <row r="262" spans="1:10" ht="14.25">
      <c r="A262" s="261"/>
      <c r="B262" s="261"/>
      <c r="C262" s="261"/>
      <c r="D262" s="261"/>
      <c r="E262" s="261"/>
      <c r="F262" s="261"/>
      <c r="G262" s="261"/>
      <c r="H262" s="261"/>
      <c r="I262" s="261"/>
      <c r="J262" s="261"/>
    </row>
    <row r="263" spans="1:10" ht="14.25">
      <c r="A263" s="261"/>
      <c r="B263" s="261"/>
      <c r="C263" s="261"/>
      <c r="D263" s="261"/>
      <c r="E263" s="261"/>
      <c r="F263" s="261"/>
      <c r="G263" s="261"/>
      <c r="H263" s="261"/>
      <c r="I263" s="261"/>
      <c r="J263" s="261"/>
    </row>
    <row r="264" spans="1:10" ht="14.25">
      <c r="A264" s="261"/>
      <c r="B264" s="261"/>
      <c r="C264" s="261"/>
      <c r="D264" s="261"/>
      <c r="E264" s="261"/>
      <c r="F264" s="261"/>
      <c r="G264" s="261"/>
      <c r="H264" s="261"/>
      <c r="I264" s="261"/>
      <c r="J264" s="261"/>
    </row>
    <row r="265" spans="1:10" ht="14.25">
      <c r="A265" s="261"/>
      <c r="B265" s="261"/>
      <c r="C265" s="261"/>
      <c r="D265" s="261"/>
      <c r="E265" s="261"/>
      <c r="F265" s="261"/>
      <c r="G265" s="261"/>
      <c r="H265" s="261"/>
      <c r="I265" s="261"/>
      <c r="J265" s="261"/>
    </row>
    <row r="266" spans="1:10" ht="14.25">
      <c r="A266" s="261"/>
      <c r="B266" s="261"/>
      <c r="C266" s="261"/>
      <c r="D266" s="261"/>
      <c r="E266" s="261"/>
      <c r="F266" s="261"/>
      <c r="G266" s="261"/>
      <c r="H266" s="261"/>
      <c r="I266" s="261"/>
      <c r="J266" s="261"/>
    </row>
    <row r="267" spans="1:10" ht="14.25">
      <c r="A267" s="261"/>
      <c r="B267" s="261"/>
      <c r="C267" s="261"/>
      <c r="D267" s="261"/>
      <c r="E267" s="261"/>
      <c r="F267" s="261"/>
      <c r="G267" s="261"/>
      <c r="H267" s="261"/>
      <c r="I267" s="261"/>
      <c r="J267" s="261"/>
    </row>
    <row r="268" spans="1:10" ht="14.25">
      <c r="A268" s="261"/>
      <c r="B268" s="261"/>
      <c r="C268" s="261"/>
      <c r="D268" s="261"/>
      <c r="E268" s="261"/>
      <c r="F268" s="261"/>
      <c r="G268" s="261"/>
      <c r="H268" s="261"/>
      <c r="I268" s="261"/>
      <c r="J268" s="261"/>
    </row>
    <row r="269" spans="1:10" ht="14.25">
      <c r="A269" s="261"/>
      <c r="B269" s="261"/>
      <c r="C269" s="261"/>
      <c r="D269" s="261"/>
      <c r="E269" s="261"/>
      <c r="F269" s="261"/>
      <c r="G269" s="261"/>
      <c r="H269" s="261"/>
      <c r="I269" s="261"/>
      <c r="J269" s="261"/>
    </row>
    <row r="270" spans="1:10" ht="14.25">
      <c r="A270" s="261"/>
      <c r="B270" s="261"/>
      <c r="C270" s="261"/>
      <c r="D270" s="261"/>
      <c r="E270" s="261"/>
      <c r="F270" s="261"/>
      <c r="G270" s="261"/>
      <c r="H270" s="261"/>
      <c r="I270" s="261"/>
      <c r="J270" s="261"/>
    </row>
    <row r="271" spans="1:10" ht="14.25">
      <c r="A271" s="261"/>
      <c r="B271" s="261"/>
      <c r="C271" s="261"/>
      <c r="D271" s="261"/>
      <c r="E271" s="261"/>
      <c r="F271" s="261"/>
      <c r="G271" s="261"/>
      <c r="H271" s="261"/>
      <c r="I271" s="261"/>
      <c r="J271" s="261"/>
    </row>
    <row r="272" spans="1:10" ht="14.25">
      <c r="A272" s="261"/>
      <c r="B272" s="261"/>
      <c r="C272" s="261"/>
      <c r="D272" s="261"/>
      <c r="E272" s="261"/>
      <c r="F272" s="261"/>
      <c r="G272" s="261"/>
      <c r="H272" s="261"/>
      <c r="I272" s="261"/>
      <c r="J272" s="261"/>
    </row>
    <row r="273" spans="1:10" ht="14.25">
      <c r="A273" s="261"/>
      <c r="B273" s="261"/>
      <c r="C273" s="261"/>
      <c r="D273" s="261"/>
      <c r="E273" s="261"/>
      <c r="F273" s="261"/>
      <c r="G273" s="261"/>
      <c r="H273" s="261"/>
      <c r="I273" s="261"/>
      <c r="J273" s="261"/>
    </row>
    <row r="274" spans="1:10" ht="14.25">
      <c r="A274" s="261"/>
      <c r="B274" s="261"/>
      <c r="C274" s="261"/>
      <c r="D274" s="261"/>
      <c r="E274" s="261"/>
      <c r="F274" s="261"/>
      <c r="G274" s="261"/>
      <c r="H274" s="261"/>
      <c r="I274" s="261"/>
      <c r="J274" s="261"/>
    </row>
    <row r="275" spans="1:10" ht="14.25">
      <c r="A275" s="261"/>
      <c r="B275" s="261"/>
      <c r="C275" s="261"/>
      <c r="D275" s="261"/>
      <c r="E275" s="261"/>
      <c r="F275" s="261"/>
      <c r="G275" s="261"/>
      <c r="H275" s="261"/>
      <c r="I275" s="261"/>
      <c r="J275" s="261"/>
    </row>
    <row r="276" spans="1:10" ht="14.25">
      <c r="A276" s="261"/>
      <c r="B276" s="261"/>
      <c r="C276" s="261"/>
      <c r="D276" s="261"/>
      <c r="E276" s="261"/>
      <c r="F276" s="261"/>
      <c r="G276" s="261"/>
      <c r="H276" s="261"/>
      <c r="I276" s="261"/>
      <c r="J276" s="261"/>
    </row>
    <row r="277" spans="1:10" ht="14.25">
      <c r="A277" s="261"/>
      <c r="B277" s="261"/>
      <c r="C277" s="261"/>
      <c r="D277" s="261"/>
      <c r="E277" s="261"/>
      <c r="F277" s="261"/>
      <c r="G277" s="261"/>
      <c r="H277" s="261"/>
      <c r="I277" s="261"/>
      <c r="J277" s="261"/>
    </row>
    <row r="278" spans="1:10" ht="14.25">
      <c r="A278" s="261"/>
      <c r="B278" s="261"/>
      <c r="C278" s="261"/>
      <c r="D278" s="261"/>
      <c r="E278" s="261"/>
      <c r="F278" s="261"/>
      <c r="G278" s="261"/>
      <c r="H278" s="261"/>
      <c r="I278" s="261"/>
      <c r="J278" s="261"/>
    </row>
    <row r="279" spans="1:10" ht="14.25">
      <c r="A279" s="261"/>
      <c r="B279" s="261"/>
      <c r="C279" s="261"/>
      <c r="D279" s="261"/>
      <c r="E279" s="261"/>
      <c r="F279" s="261"/>
      <c r="G279" s="261"/>
      <c r="H279" s="261"/>
      <c r="I279" s="261"/>
      <c r="J279" s="261"/>
    </row>
    <row r="280" spans="1:10" ht="14.25">
      <c r="A280" s="261"/>
      <c r="B280" s="261"/>
      <c r="C280" s="261"/>
      <c r="D280" s="261"/>
      <c r="E280" s="261"/>
      <c r="F280" s="261"/>
      <c r="G280" s="261"/>
      <c r="H280" s="261"/>
      <c r="I280" s="261"/>
      <c r="J280" s="261"/>
    </row>
    <row r="281" spans="1:10" ht="14.25">
      <c r="A281" s="261"/>
      <c r="B281" s="261"/>
      <c r="C281" s="261"/>
      <c r="D281" s="261"/>
      <c r="E281" s="261"/>
      <c r="F281" s="261"/>
      <c r="G281" s="261"/>
      <c r="H281" s="261"/>
      <c r="I281" s="261"/>
      <c r="J281" s="261"/>
    </row>
  </sheetData>
  <mergeCells count="10">
    <mergeCell ref="A1:I1"/>
    <mergeCell ref="A2:I2"/>
    <mergeCell ref="A3:I3"/>
    <mergeCell ref="A49:I49"/>
    <mergeCell ref="A99:I99"/>
    <mergeCell ref="B40:I42"/>
    <mergeCell ref="B34:I37"/>
    <mergeCell ref="A51:I51"/>
    <mergeCell ref="A52:I52"/>
    <mergeCell ref="A53:I53"/>
  </mergeCells>
  <printOptions horizontalCentered="1"/>
  <pageMargins left="0.75" right="0.75" top="0.5" bottom="0.75" header="0.5" footer="0.4"/>
  <pageSetup horizontalDpi="300" verticalDpi="300" orientation="portrait" scale="95" r:id="rId1"/>
  <rowBreaks count="1" manualBreakCount="1">
    <brk id="49" max="255" man="1"/>
  </row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4:I50"/>
  <sheetViews>
    <sheetView defaultGridColor="0" zoomScale="75" zoomScaleNormal="75" colorId="22" workbookViewId="0" topLeftCell="A1">
      <selection activeCell="A1" sqref="A1"/>
    </sheetView>
  </sheetViews>
  <sheetFormatPr defaultColWidth="9.77734375" defaultRowHeight="15"/>
  <cols>
    <col min="1" max="1" width="3.4453125" style="78" customWidth="1"/>
    <col min="2" max="7" width="9.77734375" style="78" customWidth="1"/>
    <col min="8" max="8" width="7.6640625" style="78" customWidth="1"/>
    <col min="9" max="16384" width="9.77734375" style="78" customWidth="1"/>
  </cols>
  <sheetData>
    <row r="4" spans="1:9" ht="15">
      <c r="A4" s="690" t="s">
        <v>1743</v>
      </c>
      <c r="B4" s="690"/>
      <c r="C4" s="690"/>
      <c r="D4" s="690"/>
      <c r="E4" s="690"/>
      <c r="F4" s="690"/>
      <c r="G4" s="690"/>
      <c r="H4" s="690"/>
      <c r="I4" s="77"/>
    </row>
    <row r="5" spans="1:9" ht="15">
      <c r="A5" s="80"/>
      <c r="B5" s="77"/>
      <c r="C5" s="77"/>
      <c r="D5" s="77"/>
      <c r="E5" s="77"/>
      <c r="F5" s="77"/>
      <c r="G5" s="77"/>
      <c r="H5" s="77"/>
      <c r="I5" s="77"/>
    </row>
    <row r="6" spans="1:9" ht="15">
      <c r="A6" s="80"/>
      <c r="B6" s="77"/>
      <c r="C6" s="77"/>
      <c r="D6" s="77"/>
      <c r="E6" s="77"/>
      <c r="F6" s="77"/>
      <c r="G6" s="77"/>
      <c r="H6" s="77"/>
      <c r="I6" s="77"/>
    </row>
    <row r="9" spans="1:2" ht="14.25">
      <c r="A9" s="79" t="s">
        <v>1727</v>
      </c>
      <c r="B9" s="78" t="s">
        <v>1744</v>
      </c>
    </row>
    <row r="10" spans="1:2" ht="14.25">
      <c r="A10" s="79"/>
      <c r="B10" s="78" t="s">
        <v>1745</v>
      </c>
    </row>
    <row r="11" spans="1:2" ht="14.25">
      <c r="A11" s="79"/>
      <c r="B11" s="78" t="s">
        <v>1746</v>
      </c>
    </row>
    <row r="12" ht="14.25">
      <c r="A12" s="79"/>
    </row>
    <row r="13" spans="1:2" ht="14.25">
      <c r="A13" s="79" t="s">
        <v>1729</v>
      </c>
      <c r="B13" s="78" t="s">
        <v>1747</v>
      </c>
    </row>
    <row r="14" ht="14.25">
      <c r="A14" s="79"/>
    </row>
    <row r="15" spans="1:2" ht="14.25">
      <c r="A15" s="79" t="s">
        <v>1731</v>
      </c>
      <c r="B15" s="78" t="s">
        <v>1748</v>
      </c>
    </row>
    <row r="16" spans="1:2" ht="14.25">
      <c r="A16" s="79"/>
      <c r="B16" s="78" t="s">
        <v>1750</v>
      </c>
    </row>
    <row r="17" ht="14.25">
      <c r="A17" s="79"/>
    </row>
    <row r="18" spans="1:2" ht="14.25">
      <c r="A18" s="79" t="s">
        <v>1733</v>
      </c>
      <c r="B18" s="78" t="s">
        <v>1756</v>
      </c>
    </row>
    <row r="19" spans="1:2" ht="14.25">
      <c r="A19" s="79"/>
      <c r="B19" s="78" t="s">
        <v>1757</v>
      </c>
    </row>
    <row r="20" ht="14.25">
      <c r="A20" s="79"/>
    </row>
    <row r="21" spans="1:2" ht="14.25">
      <c r="A21" s="79" t="s">
        <v>1758</v>
      </c>
      <c r="B21" s="78" t="s">
        <v>1759</v>
      </c>
    </row>
    <row r="22" ht="14.25">
      <c r="A22" s="79"/>
    </row>
    <row r="23" spans="1:2" ht="14.25">
      <c r="A23" s="79" t="s">
        <v>1760</v>
      </c>
      <c r="B23" s="78" t="s">
        <v>1761</v>
      </c>
    </row>
    <row r="24" spans="1:2" ht="14.25">
      <c r="A24" s="79"/>
      <c r="B24" s="78" t="s">
        <v>1762</v>
      </c>
    </row>
    <row r="25" spans="1:2" ht="14.25">
      <c r="A25" s="79"/>
      <c r="B25" s="78" t="s">
        <v>1763</v>
      </c>
    </row>
    <row r="26" ht="14.25">
      <c r="A26" s="79"/>
    </row>
    <row r="27" spans="1:2" ht="14.25">
      <c r="A27" s="79" t="s">
        <v>1764</v>
      </c>
      <c r="B27" s="78" t="s">
        <v>1765</v>
      </c>
    </row>
    <row r="28" spans="1:2" ht="14.25">
      <c r="A28" s="79"/>
      <c r="B28" s="78" t="s">
        <v>1766</v>
      </c>
    </row>
    <row r="29" spans="1:2" ht="14.25">
      <c r="A29" s="79"/>
      <c r="B29" s="78" t="s">
        <v>1767</v>
      </c>
    </row>
    <row r="30" spans="1:2" ht="14.25">
      <c r="A30" s="79"/>
      <c r="B30" s="78" t="s">
        <v>1768</v>
      </c>
    </row>
    <row r="31" ht="14.25">
      <c r="A31" s="79"/>
    </row>
    <row r="32" spans="1:2" ht="14.25">
      <c r="A32" s="79" t="s">
        <v>1769</v>
      </c>
      <c r="B32" s="78" t="s">
        <v>1770</v>
      </c>
    </row>
    <row r="33" spans="1:2" ht="14.25">
      <c r="A33" s="79"/>
      <c r="B33" s="78" t="s">
        <v>1771</v>
      </c>
    </row>
    <row r="36" spans="1:9" ht="15">
      <c r="A36" s="690" t="s">
        <v>1772</v>
      </c>
      <c r="B36" s="690"/>
      <c r="C36" s="690"/>
      <c r="D36" s="690"/>
      <c r="E36" s="690"/>
      <c r="F36" s="690"/>
      <c r="G36" s="690"/>
      <c r="H36" s="690"/>
      <c r="I36" s="77"/>
    </row>
    <row r="37" spans="1:9" ht="15">
      <c r="A37" s="690" t="s">
        <v>320</v>
      </c>
      <c r="B37" s="690"/>
      <c r="C37" s="690"/>
      <c r="D37" s="690"/>
      <c r="E37" s="690"/>
      <c r="F37" s="690"/>
      <c r="G37" s="690"/>
      <c r="H37" s="690"/>
      <c r="I37" s="77"/>
    </row>
    <row r="38" spans="1:9" ht="15">
      <c r="A38" s="690" t="s">
        <v>1773</v>
      </c>
      <c r="B38" s="690"/>
      <c r="C38" s="690"/>
      <c r="D38" s="690"/>
      <c r="E38" s="690"/>
      <c r="F38" s="690"/>
      <c r="G38" s="690"/>
      <c r="H38" s="690"/>
      <c r="I38" s="77"/>
    </row>
    <row r="39" spans="1:9" ht="15">
      <c r="A39" s="690" t="s">
        <v>1774</v>
      </c>
      <c r="B39" s="690"/>
      <c r="C39" s="690"/>
      <c r="D39" s="690"/>
      <c r="E39" s="690"/>
      <c r="F39" s="690"/>
      <c r="G39" s="690"/>
      <c r="H39" s="690"/>
      <c r="I39" s="77"/>
    </row>
    <row r="40" spans="1:9" ht="14.25">
      <c r="A40" s="77"/>
      <c r="B40" s="77"/>
      <c r="C40" s="77"/>
      <c r="D40" s="77"/>
      <c r="E40" s="77"/>
      <c r="F40" s="77"/>
      <c r="G40" s="77"/>
      <c r="H40" s="77"/>
      <c r="I40" s="77"/>
    </row>
    <row r="41" spans="1:9" ht="14.25">
      <c r="A41" s="77"/>
      <c r="B41" s="77"/>
      <c r="C41" s="77"/>
      <c r="D41" s="77"/>
      <c r="E41" s="77"/>
      <c r="F41" s="77"/>
      <c r="G41" s="77"/>
      <c r="H41" s="77"/>
      <c r="I41" s="77"/>
    </row>
    <row r="42" spans="1:9" ht="14.25">
      <c r="A42" s="77"/>
      <c r="B42" s="77"/>
      <c r="C42" s="77"/>
      <c r="D42" s="77"/>
      <c r="E42" s="77"/>
      <c r="F42" s="77"/>
      <c r="G42" s="77"/>
      <c r="H42" s="77"/>
      <c r="I42" s="77"/>
    </row>
    <row r="43" spans="1:9" ht="14.25">
      <c r="A43" s="77"/>
      <c r="B43" s="77"/>
      <c r="C43" s="77"/>
      <c r="D43" s="77"/>
      <c r="E43" s="77"/>
      <c r="F43" s="77"/>
      <c r="G43" s="77"/>
      <c r="H43" s="77"/>
      <c r="I43" s="77"/>
    </row>
    <row r="44" spans="1:9" ht="14.25">
      <c r="A44" s="77"/>
      <c r="B44" s="77"/>
      <c r="C44" s="77"/>
      <c r="D44" s="77"/>
      <c r="E44" s="77"/>
      <c r="F44" s="77"/>
      <c r="G44" s="77"/>
      <c r="H44" s="77"/>
      <c r="I44" s="77"/>
    </row>
    <row r="45" spans="1:9" ht="14.25">
      <c r="A45" s="77"/>
      <c r="B45" s="77"/>
      <c r="C45" s="77"/>
      <c r="D45" s="77"/>
      <c r="E45" s="77"/>
      <c r="F45" s="77"/>
      <c r="G45" s="77"/>
      <c r="H45" s="77"/>
      <c r="I45" s="77"/>
    </row>
    <row r="46" spans="1:9" ht="14.25">
      <c r="A46" s="77"/>
      <c r="B46" s="77"/>
      <c r="C46" s="77"/>
      <c r="D46" s="77"/>
      <c r="E46" s="77"/>
      <c r="F46" s="77"/>
      <c r="G46" s="77"/>
      <c r="H46" s="77"/>
      <c r="I46" s="77"/>
    </row>
    <row r="47" spans="1:9" ht="14.25">
      <c r="A47" s="77"/>
      <c r="B47" s="77"/>
      <c r="C47" s="77"/>
      <c r="D47" s="77"/>
      <c r="E47" s="77"/>
      <c r="F47" s="77"/>
      <c r="G47" s="77"/>
      <c r="H47" s="77"/>
      <c r="I47" s="77"/>
    </row>
    <row r="48" spans="1:9" ht="14.25">
      <c r="A48" s="77"/>
      <c r="B48" s="77"/>
      <c r="C48" s="77"/>
      <c r="D48" s="77"/>
      <c r="E48" s="77"/>
      <c r="F48" s="77"/>
      <c r="G48" s="77"/>
      <c r="H48" s="77"/>
      <c r="I48" s="77"/>
    </row>
    <row r="49" spans="1:9" ht="14.25">
      <c r="A49" s="77"/>
      <c r="B49" s="77"/>
      <c r="C49" s="77"/>
      <c r="D49" s="77"/>
      <c r="E49" s="77"/>
      <c r="F49" s="77"/>
      <c r="G49" s="77"/>
      <c r="H49" s="77"/>
      <c r="I49" s="77"/>
    </row>
    <row r="50" spans="1:9" ht="15.75">
      <c r="A50" s="694" t="s">
        <v>1775</v>
      </c>
      <c r="B50" s="694"/>
      <c r="C50" s="694"/>
      <c r="D50" s="694"/>
      <c r="E50" s="694"/>
      <c r="F50" s="694"/>
      <c r="G50" s="694"/>
      <c r="H50" s="694"/>
      <c r="I50" s="77"/>
    </row>
  </sheetData>
  <mergeCells count="6">
    <mergeCell ref="A50:H50"/>
    <mergeCell ref="A4:H4"/>
    <mergeCell ref="A36:H36"/>
    <mergeCell ref="A37:H37"/>
    <mergeCell ref="A38:H38"/>
    <mergeCell ref="A39:H39"/>
  </mergeCells>
  <printOptions horizontalCentered="1"/>
  <pageMargins left="0.75" right="0.75" top="0.5" bottom="0.5" header="0.5" footer="0.5"/>
  <pageSetup fitToHeight="1" fitToWidth="1"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I51"/>
  <sheetViews>
    <sheetView zoomScale="75" zoomScaleNormal="75" workbookViewId="0" topLeftCell="A3">
      <selection activeCell="D60" sqref="D60"/>
    </sheetView>
  </sheetViews>
  <sheetFormatPr defaultColWidth="8.88671875" defaultRowHeight="15"/>
  <cols>
    <col min="1" max="1" width="11.77734375" style="82" customWidth="1"/>
    <col min="2" max="2" width="6.21484375" style="82" customWidth="1"/>
    <col min="3" max="3" width="2.99609375" style="82" customWidth="1"/>
    <col min="4" max="4" width="3.4453125" style="82" customWidth="1"/>
    <col min="5" max="5" width="12.21484375" style="82" customWidth="1"/>
    <col min="6" max="6" width="5.21484375" style="82" customWidth="1"/>
    <col min="7" max="7" width="9.77734375" style="82" customWidth="1"/>
    <col min="8" max="8" width="2.88671875" style="82" customWidth="1"/>
    <col min="9" max="9" width="2.4453125" style="82" customWidth="1"/>
    <col min="10" max="16384" width="8.77734375" style="82" customWidth="1"/>
  </cols>
  <sheetData>
    <row r="1" spans="1:9" ht="18">
      <c r="A1" s="729" t="s">
        <v>1612</v>
      </c>
      <c r="B1" s="729"/>
      <c r="C1" s="729"/>
      <c r="D1" s="729"/>
      <c r="E1" s="729"/>
      <c r="F1" s="729"/>
      <c r="G1" s="729"/>
      <c r="H1" s="729"/>
      <c r="I1" s="729"/>
    </row>
    <row r="2" spans="1:9" ht="12.75">
      <c r="A2" s="338"/>
      <c r="B2" s="338"/>
      <c r="C2" s="338"/>
      <c r="D2" s="338"/>
      <c r="E2" s="338"/>
      <c r="F2" s="338"/>
      <c r="G2" s="338"/>
      <c r="H2" s="338"/>
      <c r="I2" s="338"/>
    </row>
    <row r="4" spans="1:5" ht="15" customHeight="1">
      <c r="A4" s="82" t="s">
        <v>1613</v>
      </c>
      <c r="B4" s="724" t="s">
        <v>1569</v>
      </c>
      <c r="C4" s="724"/>
      <c r="D4" s="724"/>
      <c r="E4" s="82" t="s">
        <v>1614</v>
      </c>
    </row>
    <row r="5" ht="12.75">
      <c r="E5" s="82" t="s">
        <v>1614</v>
      </c>
    </row>
    <row r="6" spans="1:5" ht="12.75">
      <c r="A6" s="152" t="s">
        <v>1615</v>
      </c>
      <c r="B6" s="724" t="s">
        <v>1570</v>
      </c>
      <c r="C6" s="724"/>
      <c r="D6" s="724"/>
      <c r="E6" s="82" t="s">
        <v>1614</v>
      </c>
    </row>
    <row r="9" spans="3:9" ht="12.75">
      <c r="C9" s="724" t="s">
        <v>1609</v>
      </c>
      <c r="D9" s="724"/>
      <c r="E9" s="724"/>
      <c r="F9" s="724"/>
      <c r="G9" s="713" t="s">
        <v>1626</v>
      </c>
      <c r="H9" s="713"/>
      <c r="I9" s="713"/>
    </row>
    <row r="10" spans="3:9" ht="12.75">
      <c r="C10" s="725" t="s">
        <v>1252</v>
      </c>
      <c r="D10" s="725"/>
      <c r="E10" s="725"/>
      <c r="F10" s="725"/>
      <c r="G10" s="152"/>
      <c r="H10" s="152"/>
      <c r="I10" s="152"/>
    </row>
    <row r="12" spans="1:9" ht="12.75">
      <c r="A12" s="152" t="s">
        <v>1627</v>
      </c>
      <c r="B12" s="724" t="s">
        <v>1610</v>
      </c>
      <c r="C12" s="724"/>
      <c r="D12" s="724"/>
      <c r="E12" s="724"/>
      <c r="F12" s="724"/>
      <c r="G12" s="724"/>
      <c r="H12" s="713" t="s">
        <v>1628</v>
      </c>
      <c r="I12" s="713"/>
    </row>
    <row r="13" spans="2:8" ht="12.75">
      <c r="B13" s="725" t="s">
        <v>1253</v>
      </c>
      <c r="C13" s="725"/>
      <c r="D13" s="725"/>
      <c r="E13" s="725"/>
      <c r="F13" s="725"/>
      <c r="G13" s="725"/>
      <c r="H13" s="339"/>
    </row>
    <row r="15" spans="1:9" ht="12.75">
      <c r="A15" s="724" t="s">
        <v>940</v>
      </c>
      <c r="B15" s="724"/>
      <c r="C15" s="724"/>
      <c r="D15" s="724"/>
      <c r="E15" s="724"/>
      <c r="F15" s="724"/>
      <c r="G15" s="724"/>
      <c r="H15" s="724"/>
      <c r="I15" s="724"/>
    </row>
    <row r="16" spans="1:9" ht="12.75">
      <c r="A16" s="725" t="s">
        <v>1629</v>
      </c>
      <c r="B16" s="725"/>
      <c r="C16" s="725"/>
      <c r="D16" s="725"/>
      <c r="E16" s="725"/>
      <c r="F16" s="725"/>
      <c r="G16" s="725"/>
      <c r="H16" s="725"/>
      <c r="I16" s="725"/>
    </row>
    <row r="18" spans="1:9" ht="12.75">
      <c r="A18" s="727" t="s">
        <v>1634</v>
      </c>
      <c r="B18" s="727"/>
      <c r="C18" s="727"/>
      <c r="D18" s="727"/>
      <c r="E18" s="727"/>
      <c r="F18" s="727"/>
      <c r="G18" s="727"/>
      <c r="H18" s="727"/>
      <c r="I18" s="727"/>
    </row>
    <row r="19" spans="1:9" ht="12.75">
      <c r="A19" s="727"/>
      <c r="B19" s="727"/>
      <c r="C19" s="727"/>
      <c r="D19" s="727"/>
      <c r="E19" s="727"/>
      <c r="F19" s="727"/>
      <c r="G19" s="727"/>
      <c r="H19" s="727"/>
      <c r="I19" s="727"/>
    </row>
    <row r="20" spans="1:9" ht="12.75">
      <c r="A20" s="727"/>
      <c r="B20" s="727"/>
      <c r="C20" s="727"/>
      <c r="D20" s="727"/>
      <c r="E20" s="727"/>
      <c r="F20" s="727"/>
      <c r="G20" s="727"/>
      <c r="H20" s="727"/>
      <c r="I20" s="727"/>
    </row>
    <row r="21" spans="1:9" ht="12.75">
      <c r="A21" s="727"/>
      <c r="B21" s="727"/>
      <c r="C21" s="727"/>
      <c r="D21" s="727"/>
      <c r="E21" s="727"/>
      <c r="F21" s="727"/>
      <c r="G21" s="727"/>
      <c r="H21" s="727"/>
      <c r="I21" s="727"/>
    </row>
    <row r="22" spans="1:9" ht="12.75">
      <c r="A22" s="727"/>
      <c r="B22" s="727"/>
      <c r="C22" s="727"/>
      <c r="D22" s="727"/>
      <c r="E22" s="727"/>
      <c r="F22" s="727"/>
      <c r="G22" s="727"/>
      <c r="H22" s="727"/>
      <c r="I22" s="727"/>
    </row>
    <row r="23" spans="1:9" ht="12.75">
      <c r="A23" s="727"/>
      <c r="B23" s="727"/>
      <c r="C23" s="727"/>
      <c r="D23" s="727"/>
      <c r="E23" s="727"/>
      <c r="F23" s="727"/>
      <c r="G23" s="727"/>
      <c r="H23" s="727"/>
      <c r="I23" s="727"/>
    </row>
    <row r="24" spans="1:9" ht="12.75">
      <c r="A24" s="727"/>
      <c r="B24" s="727"/>
      <c r="C24" s="727"/>
      <c r="D24" s="727"/>
      <c r="E24" s="727"/>
      <c r="F24" s="727"/>
      <c r="G24" s="727"/>
      <c r="H24" s="727"/>
      <c r="I24" s="727"/>
    </row>
    <row r="25" spans="1:9" ht="12.75">
      <c r="A25" s="727"/>
      <c r="B25" s="727"/>
      <c r="C25" s="727"/>
      <c r="D25" s="727"/>
      <c r="E25" s="727"/>
      <c r="F25" s="727"/>
      <c r="G25" s="727"/>
      <c r="H25" s="727"/>
      <c r="I25" s="727"/>
    </row>
    <row r="26" spans="1:9" ht="12.75">
      <c r="A26" s="727"/>
      <c r="B26" s="727"/>
      <c r="C26" s="727"/>
      <c r="D26" s="727"/>
      <c r="E26" s="727"/>
      <c r="F26" s="727"/>
      <c r="G26" s="727"/>
      <c r="H26" s="727"/>
      <c r="I26" s="727"/>
    </row>
    <row r="27" spans="1:9" ht="12.75">
      <c r="A27" s="727"/>
      <c r="B27" s="727"/>
      <c r="C27" s="727"/>
      <c r="D27" s="727"/>
      <c r="E27" s="727"/>
      <c r="F27" s="727"/>
      <c r="G27" s="727"/>
      <c r="H27" s="727"/>
      <c r="I27" s="727"/>
    </row>
    <row r="28" spans="1:9" ht="12.75">
      <c r="A28" s="727"/>
      <c r="B28" s="727"/>
      <c r="C28" s="727"/>
      <c r="D28" s="727"/>
      <c r="E28" s="727"/>
      <c r="F28" s="727"/>
      <c r="G28" s="727"/>
      <c r="H28" s="727"/>
      <c r="I28" s="727"/>
    </row>
    <row r="30" spans="1:9" ht="12.75">
      <c r="A30" s="728" t="s">
        <v>1571</v>
      </c>
      <c r="B30" s="724"/>
      <c r="C30" s="152" t="s">
        <v>1639</v>
      </c>
      <c r="D30" s="404" t="s">
        <v>322</v>
      </c>
      <c r="E30" s="82" t="s">
        <v>1635</v>
      </c>
      <c r="F30" s="728" t="s">
        <v>1572</v>
      </c>
      <c r="G30" s="724"/>
      <c r="H30" s="152" t="s">
        <v>1639</v>
      </c>
      <c r="I30" s="404" t="s">
        <v>322</v>
      </c>
    </row>
    <row r="32" spans="5:9" ht="12.75">
      <c r="E32" s="340"/>
      <c r="F32" s="340"/>
      <c r="G32" s="340"/>
      <c r="H32" s="340"/>
      <c r="I32" s="340"/>
    </row>
    <row r="33" spans="5:9" ht="12.75">
      <c r="E33" s="725" t="s">
        <v>1636</v>
      </c>
      <c r="F33" s="725"/>
      <c r="G33" s="725"/>
      <c r="H33" s="725"/>
      <c r="I33" s="725"/>
    </row>
    <row r="36" spans="1:9" ht="12.75">
      <c r="A36" s="82" t="s">
        <v>1637</v>
      </c>
      <c r="E36" s="724" t="s">
        <v>1573</v>
      </c>
      <c r="F36" s="724"/>
      <c r="G36" s="713" t="s">
        <v>1638</v>
      </c>
      <c r="H36" s="713"/>
      <c r="I36" s="713"/>
    </row>
    <row r="38" spans="1:9" ht="12.75">
      <c r="A38" s="82" t="s">
        <v>1640</v>
      </c>
      <c r="E38" s="340"/>
      <c r="F38" s="152" t="s">
        <v>1641</v>
      </c>
      <c r="G38" s="337"/>
      <c r="H38" s="82" t="s">
        <v>124</v>
      </c>
      <c r="I38" s="404" t="s">
        <v>354</v>
      </c>
    </row>
    <row r="41" spans="1:9" ht="12.75">
      <c r="A41" s="726" t="s">
        <v>1642</v>
      </c>
      <c r="B41" s="726"/>
      <c r="C41" s="726"/>
      <c r="D41" s="726"/>
      <c r="E41" s="726"/>
      <c r="F41" s="726"/>
      <c r="G41" s="726"/>
      <c r="H41" s="726"/>
      <c r="I41" s="726"/>
    </row>
    <row r="42" spans="1:9" ht="12.75">
      <c r="A42" s="338"/>
      <c r="B42" s="338"/>
      <c r="C42" s="338"/>
      <c r="D42" s="338"/>
      <c r="E42" s="338"/>
      <c r="F42" s="338"/>
      <c r="G42" s="338"/>
      <c r="H42" s="338"/>
      <c r="I42" s="338"/>
    </row>
    <row r="43" spans="1:9" ht="12.75">
      <c r="A43" s="338"/>
      <c r="B43" s="338"/>
      <c r="C43" s="338"/>
      <c r="D43" s="338"/>
      <c r="E43" s="338"/>
      <c r="F43" s="338"/>
      <c r="G43" s="338"/>
      <c r="H43" s="338"/>
      <c r="I43" s="338"/>
    </row>
    <row r="47" spans="1:9" ht="12.75">
      <c r="A47" s="713" t="s">
        <v>1643</v>
      </c>
      <c r="B47" s="713"/>
      <c r="C47" s="724"/>
      <c r="D47" s="724"/>
      <c r="E47" s="724"/>
      <c r="F47" s="724"/>
      <c r="G47" s="724"/>
      <c r="H47" s="724"/>
      <c r="I47" s="724"/>
    </row>
    <row r="50" spans="5:9" ht="12.75">
      <c r="E50" s="337"/>
      <c r="F50" s="337"/>
      <c r="G50" s="337"/>
      <c r="H50" s="337"/>
      <c r="I50" s="337"/>
    </row>
    <row r="51" spans="5:9" ht="12.75">
      <c r="E51" s="725" t="s">
        <v>1644</v>
      </c>
      <c r="F51" s="725"/>
      <c r="G51" s="725"/>
      <c r="H51" s="725"/>
      <c r="I51" s="725"/>
    </row>
  </sheetData>
  <mergeCells count="21">
    <mergeCell ref="A1:I1"/>
    <mergeCell ref="B6:D6"/>
    <mergeCell ref="C9:F9"/>
    <mergeCell ref="G9:I9"/>
    <mergeCell ref="A18:I28"/>
    <mergeCell ref="A30:B30"/>
    <mergeCell ref="F30:G30"/>
    <mergeCell ref="C10:F10"/>
    <mergeCell ref="B12:G12"/>
    <mergeCell ref="H12:I12"/>
    <mergeCell ref="B13:G13"/>
    <mergeCell ref="A47:B47"/>
    <mergeCell ref="C47:I47"/>
    <mergeCell ref="E51:I51"/>
    <mergeCell ref="B4:D4"/>
    <mergeCell ref="E33:I33"/>
    <mergeCell ref="E36:F36"/>
    <mergeCell ref="G36:I36"/>
    <mergeCell ref="A41:I41"/>
    <mergeCell ref="A15:I15"/>
    <mergeCell ref="A16:I16"/>
  </mergeCells>
  <printOptions horizontalCentered="1" verticalCentered="1"/>
  <pageMargins left="0.75" right="0.75" top="0.53" bottom="0.52" header="0.5" footer="0.5"/>
  <pageSetup horizontalDpi="300" verticalDpi="300" orientation="portrait" r:id="rId1"/>
</worksheet>
</file>

<file path=xl/worksheets/sheet51.xml><?xml version="1.0" encoding="utf-8"?>
<worksheet xmlns="http://schemas.openxmlformats.org/spreadsheetml/2006/main" xmlns:r="http://schemas.openxmlformats.org/officeDocument/2006/relationships">
  <dimension ref="A4:A4"/>
  <sheetViews>
    <sheetView workbookViewId="0" topLeftCell="A1">
      <selection activeCell="A4" sqref="A4"/>
    </sheetView>
  </sheetViews>
  <sheetFormatPr defaultColWidth="8.88671875" defaultRowHeight="15"/>
  <cols>
    <col min="1" max="1" width="78.10546875" style="670" customWidth="1"/>
    <col min="2" max="16384" width="7.10546875" style="670" customWidth="1"/>
  </cols>
  <sheetData>
    <row r="4" ht="105">
      <c r="A4" s="671" t="s">
        <v>963</v>
      </c>
    </row>
  </sheetData>
  <printOptions/>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1:J630"/>
  <sheetViews>
    <sheetView view="pageBreakPreview" zoomScale="60" workbookViewId="0" topLeftCell="A1">
      <selection activeCell="H20" sqref="H20"/>
    </sheetView>
  </sheetViews>
  <sheetFormatPr defaultColWidth="8.88671875" defaultRowHeight="15"/>
  <cols>
    <col min="1" max="1" width="34.6640625" style="601" customWidth="1"/>
    <col min="2" max="2" width="10.4453125" style="601" customWidth="1"/>
    <col min="3" max="3" width="8.77734375" style="601" customWidth="1"/>
    <col min="4" max="4" width="7.88671875" style="601" customWidth="1"/>
    <col min="5" max="5" width="7.99609375" style="601" bestFit="1" customWidth="1"/>
    <col min="6" max="9" width="8.88671875" style="601" customWidth="1"/>
    <col min="10" max="10" width="10.6640625" style="0" customWidth="1"/>
  </cols>
  <sheetData>
    <row r="1" spans="1:8" ht="23.25" customHeight="1">
      <c r="A1" s="730" t="s">
        <v>1000</v>
      </c>
      <c r="B1" s="605"/>
      <c r="C1" s="605"/>
      <c r="D1" s="605"/>
      <c r="E1" s="605"/>
      <c r="F1" s="605"/>
      <c r="G1" s="605"/>
      <c r="H1" s="605"/>
    </row>
    <row r="2" spans="1:9" ht="20.25" customHeight="1">
      <c r="A2" s="608"/>
      <c r="B2" s="609" t="s">
        <v>53</v>
      </c>
      <c r="C2" s="610"/>
      <c r="D2" s="338"/>
      <c r="E2"/>
      <c r="F2"/>
      <c r="G2"/>
      <c r="H2"/>
      <c r="I2"/>
    </row>
    <row r="3" spans="1:9" ht="20.25">
      <c r="A3" s="611" t="s">
        <v>1001</v>
      </c>
      <c r="B3" s="612" t="s">
        <v>54</v>
      </c>
      <c r="C3"/>
      <c r="D3"/>
      <c r="E3"/>
      <c r="F3"/>
      <c r="G3"/>
      <c r="H3"/>
      <c r="I3"/>
    </row>
    <row r="4" spans="1:9" ht="15">
      <c r="A4" s="613" t="s">
        <v>1002</v>
      </c>
      <c r="B4" s="614"/>
      <c r="C4"/>
      <c r="D4"/>
      <c r="E4"/>
      <c r="F4"/>
      <c r="G4"/>
      <c r="H4"/>
      <c r="I4"/>
    </row>
    <row r="5" spans="1:9" ht="15">
      <c r="A5" s="615" t="s">
        <v>1003</v>
      </c>
      <c r="B5" s="616" t="s">
        <v>55</v>
      </c>
      <c r="C5"/>
      <c r="D5"/>
      <c r="E5"/>
      <c r="F5"/>
      <c r="G5"/>
      <c r="H5"/>
      <c r="I5"/>
    </row>
    <row r="6" spans="1:9" ht="15">
      <c r="A6" s="617" t="s">
        <v>1004</v>
      </c>
      <c r="B6" s="616" t="s">
        <v>55</v>
      </c>
      <c r="C6"/>
      <c r="D6"/>
      <c r="E6"/>
      <c r="F6"/>
      <c r="G6"/>
      <c r="H6"/>
      <c r="I6"/>
    </row>
    <row r="7" spans="1:9" ht="15">
      <c r="A7" s="618" t="s">
        <v>1005</v>
      </c>
      <c r="B7" s="616" t="s">
        <v>55</v>
      </c>
      <c r="C7"/>
      <c r="D7"/>
      <c r="E7"/>
      <c r="F7"/>
      <c r="G7"/>
      <c r="H7"/>
      <c r="I7"/>
    </row>
    <row r="8" spans="1:9" ht="15">
      <c r="A8" s="617" t="s">
        <v>1006</v>
      </c>
      <c r="B8" s="616" t="s">
        <v>55</v>
      </c>
      <c r="C8"/>
      <c r="D8"/>
      <c r="E8"/>
      <c r="F8"/>
      <c r="G8"/>
      <c r="H8"/>
      <c r="I8"/>
    </row>
    <row r="9" spans="1:9" ht="14.25" customHeight="1">
      <c r="A9" s="618" t="s">
        <v>56</v>
      </c>
      <c r="B9" s="616" t="s">
        <v>57</v>
      </c>
      <c r="C9"/>
      <c r="D9"/>
      <c r="E9"/>
      <c r="F9"/>
      <c r="G9"/>
      <c r="H9"/>
      <c r="I9"/>
    </row>
    <row r="10" spans="1:9" ht="15">
      <c r="A10" s="618" t="s">
        <v>1165</v>
      </c>
      <c r="B10" s="616" t="s">
        <v>55</v>
      </c>
      <c r="C10"/>
      <c r="D10"/>
      <c r="E10"/>
      <c r="F10"/>
      <c r="G10"/>
      <c r="H10"/>
      <c r="I10"/>
    </row>
    <row r="11" spans="1:9" ht="15">
      <c r="A11" s="619" t="s">
        <v>1007</v>
      </c>
      <c r="B11" s="620" t="s">
        <v>55</v>
      </c>
      <c r="C11"/>
      <c r="D11"/>
      <c r="E11"/>
      <c r="F11"/>
      <c r="G11"/>
      <c r="H11"/>
      <c r="I11"/>
    </row>
    <row r="12" spans="1:9" ht="15">
      <c r="A12" s="621" t="s">
        <v>1008</v>
      </c>
      <c r="B12" s="622"/>
      <c r="C12"/>
      <c r="D12"/>
      <c r="E12"/>
      <c r="F12"/>
      <c r="G12"/>
      <c r="H12"/>
      <c r="I12"/>
    </row>
    <row r="13" spans="1:9" ht="15">
      <c r="A13" s="618" t="s">
        <v>1009</v>
      </c>
      <c r="B13" s="623">
        <v>0.06</v>
      </c>
      <c r="C13"/>
      <c r="D13"/>
      <c r="E13"/>
      <c r="F13"/>
      <c r="G13"/>
      <c r="H13"/>
      <c r="I13"/>
    </row>
    <row r="14" spans="1:9" ht="15">
      <c r="A14" s="619" t="s">
        <v>1010</v>
      </c>
      <c r="B14" s="624">
        <v>0.08</v>
      </c>
      <c r="C14"/>
      <c r="D14"/>
      <c r="E14"/>
      <c r="F14"/>
      <c r="G14"/>
      <c r="H14"/>
      <c r="I14"/>
    </row>
    <row r="15" spans="1:9" ht="15">
      <c r="A15" s="621" t="s">
        <v>1011</v>
      </c>
      <c r="B15" s="632"/>
      <c r="C15"/>
      <c r="D15"/>
      <c r="E15"/>
      <c r="F15"/>
      <c r="G15"/>
      <c r="H15"/>
      <c r="I15"/>
    </row>
    <row r="16" spans="1:9" ht="15.75">
      <c r="A16" s="633" t="s">
        <v>58</v>
      </c>
      <c r="B16" s="634" t="s">
        <v>59</v>
      </c>
      <c r="C16"/>
      <c r="D16"/>
      <c r="E16"/>
      <c r="F16"/>
      <c r="G16"/>
      <c r="H16"/>
      <c r="I16"/>
    </row>
    <row r="17" spans="1:9" ht="15.75">
      <c r="A17" s="618" t="s">
        <v>60</v>
      </c>
      <c r="B17" s="634" t="s">
        <v>59</v>
      </c>
      <c r="C17"/>
      <c r="D17"/>
      <c r="E17"/>
      <c r="F17"/>
      <c r="G17"/>
      <c r="H17"/>
      <c r="I17"/>
    </row>
    <row r="18" spans="1:9" ht="15">
      <c r="A18" s="635" t="s">
        <v>1012</v>
      </c>
      <c r="B18" s="636"/>
      <c r="C18"/>
      <c r="D18"/>
      <c r="E18"/>
      <c r="F18"/>
      <c r="G18"/>
      <c r="H18"/>
      <c r="I18"/>
    </row>
    <row r="19" spans="1:9" ht="15">
      <c r="A19" s="618" t="s">
        <v>1013</v>
      </c>
      <c r="B19" s="623">
        <v>0.006</v>
      </c>
      <c r="C19"/>
      <c r="D19"/>
      <c r="E19"/>
      <c r="F19"/>
      <c r="G19"/>
      <c r="H19"/>
      <c r="I19"/>
    </row>
    <row r="20" spans="1:9" ht="15">
      <c r="A20" s="619" t="s">
        <v>1014</v>
      </c>
      <c r="B20" s="637">
        <v>0.01</v>
      </c>
      <c r="C20"/>
      <c r="D20"/>
      <c r="E20"/>
      <c r="F20"/>
      <c r="G20"/>
      <c r="H20"/>
      <c r="I20"/>
    </row>
    <row r="21" spans="1:9" ht="14.25" customHeight="1">
      <c r="A21" s="619" t="s">
        <v>1015</v>
      </c>
      <c r="B21" s="637" t="s">
        <v>1016</v>
      </c>
      <c r="C21"/>
      <c r="D21"/>
      <c r="E21"/>
      <c r="F21"/>
      <c r="G21"/>
      <c r="H21"/>
      <c r="I21"/>
    </row>
    <row r="22" spans="1:9" ht="15">
      <c r="A22" s="618" t="s">
        <v>1017</v>
      </c>
      <c r="B22" s="623">
        <v>2</v>
      </c>
      <c r="C22"/>
      <c r="D22"/>
      <c r="E22"/>
      <c r="F22"/>
      <c r="G22"/>
      <c r="H22"/>
      <c r="I22"/>
    </row>
    <row r="23" spans="1:9" ht="15">
      <c r="A23" s="618" t="s">
        <v>1018</v>
      </c>
      <c r="B23" s="623">
        <v>0.004</v>
      </c>
      <c r="C23"/>
      <c r="D23"/>
      <c r="E23"/>
      <c r="F23"/>
      <c r="G23"/>
      <c r="H23"/>
      <c r="I23"/>
    </row>
    <row r="24" spans="1:9" ht="15">
      <c r="A24" s="618" t="s">
        <v>1019</v>
      </c>
      <c r="B24" s="623">
        <v>0.005</v>
      </c>
      <c r="C24"/>
      <c r="D24"/>
      <c r="E24"/>
      <c r="F24"/>
      <c r="G24"/>
      <c r="H24"/>
      <c r="I24"/>
    </row>
    <row r="25" spans="1:9" ht="15">
      <c r="A25" s="618" t="s">
        <v>1020</v>
      </c>
      <c r="B25" s="623">
        <v>0.1</v>
      </c>
      <c r="C25"/>
      <c r="D25"/>
      <c r="E25"/>
      <c r="F25"/>
      <c r="G25"/>
      <c r="H25"/>
      <c r="I25"/>
    </row>
    <row r="26" spans="1:9" ht="15">
      <c r="A26" s="619" t="s">
        <v>1021</v>
      </c>
      <c r="B26" s="634" t="s">
        <v>61</v>
      </c>
      <c r="C26"/>
      <c r="D26"/>
      <c r="E26"/>
      <c r="F26"/>
      <c r="G26"/>
      <c r="H26"/>
      <c r="I26"/>
    </row>
    <row r="27" spans="1:9" ht="15">
      <c r="A27" s="618" t="s">
        <v>1022</v>
      </c>
      <c r="B27" s="623">
        <v>0.2</v>
      </c>
      <c r="C27"/>
      <c r="D27"/>
      <c r="E27"/>
      <c r="F27"/>
      <c r="G27"/>
      <c r="H27"/>
      <c r="I27"/>
    </row>
    <row r="28" spans="1:9" ht="15">
      <c r="A28" s="618" t="s">
        <v>1228</v>
      </c>
      <c r="B28" s="623">
        <v>4</v>
      </c>
      <c r="C28"/>
      <c r="D28"/>
      <c r="E28"/>
      <c r="F28"/>
      <c r="G28"/>
      <c r="H28"/>
      <c r="I28"/>
    </row>
    <row r="29" spans="1:9" ht="15">
      <c r="A29" s="619" t="s">
        <v>1023</v>
      </c>
      <c r="B29" s="634" t="s">
        <v>61</v>
      </c>
      <c r="C29"/>
      <c r="D29"/>
      <c r="E29"/>
      <c r="F29"/>
      <c r="G29"/>
      <c r="H29"/>
      <c r="I29"/>
    </row>
    <row r="30" spans="1:9" ht="15">
      <c r="A30" s="618" t="s">
        <v>1024</v>
      </c>
      <c r="B30" s="623">
        <v>0.002</v>
      </c>
      <c r="C30"/>
      <c r="D30"/>
      <c r="E30"/>
      <c r="F30"/>
      <c r="G30"/>
      <c r="H30"/>
      <c r="I30"/>
    </row>
    <row r="31" spans="1:9" ht="15">
      <c r="A31" s="618" t="s">
        <v>1025</v>
      </c>
      <c r="B31" s="623">
        <v>10</v>
      </c>
      <c r="C31"/>
      <c r="D31"/>
      <c r="E31"/>
      <c r="F31"/>
      <c r="G31"/>
      <c r="H31"/>
      <c r="I31"/>
    </row>
    <row r="32" spans="1:9" ht="15">
      <c r="A32" s="618" t="s">
        <v>1026</v>
      </c>
      <c r="B32" s="623">
        <v>1</v>
      </c>
      <c r="C32"/>
      <c r="D32"/>
      <c r="E32"/>
      <c r="F32"/>
      <c r="G32"/>
      <c r="H32"/>
      <c r="I32"/>
    </row>
    <row r="33" spans="1:9" ht="15">
      <c r="A33" s="618" t="s">
        <v>1027</v>
      </c>
      <c r="B33" s="623">
        <v>0.05</v>
      </c>
      <c r="C33"/>
      <c r="D33"/>
      <c r="E33"/>
      <c r="F33"/>
      <c r="G33"/>
      <c r="H33"/>
      <c r="I33"/>
    </row>
    <row r="34" spans="1:9" ht="15">
      <c r="A34" s="619" t="s">
        <v>1028</v>
      </c>
      <c r="B34" s="637">
        <v>0.002</v>
      </c>
      <c r="C34"/>
      <c r="D34"/>
      <c r="E34"/>
      <c r="F34"/>
      <c r="G34"/>
      <c r="H34"/>
      <c r="I34"/>
    </row>
    <row r="35" spans="1:9" ht="15">
      <c r="A35" s="621" t="s">
        <v>1029</v>
      </c>
      <c r="B35" s="622"/>
      <c r="C35"/>
      <c r="D35"/>
      <c r="E35"/>
      <c r="F35"/>
      <c r="G35"/>
      <c r="H35"/>
      <c r="I35"/>
    </row>
    <row r="36" spans="1:9" ht="15">
      <c r="A36" s="638" t="s">
        <v>1030</v>
      </c>
      <c r="B36" s="634" t="s">
        <v>62</v>
      </c>
      <c r="C36"/>
      <c r="D36"/>
      <c r="E36"/>
      <c r="F36"/>
      <c r="G36"/>
      <c r="H36"/>
      <c r="I36"/>
    </row>
    <row r="37" spans="1:9" ht="15">
      <c r="A37" s="639" t="s">
        <v>1031</v>
      </c>
      <c r="B37" s="623">
        <v>0.002</v>
      </c>
      <c r="C37"/>
      <c r="D37"/>
      <c r="E37"/>
      <c r="F37"/>
      <c r="G37"/>
      <c r="H37"/>
      <c r="I37"/>
    </row>
    <row r="38" spans="1:9" ht="15">
      <c r="A38" s="639" t="s">
        <v>1032</v>
      </c>
      <c r="B38" s="623">
        <v>0.003</v>
      </c>
      <c r="C38"/>
      <c r="D38"/>
      <c r="E38"/>
      <c r="F38"/>
      <c r="G38"/>
      <c r="H38"/>
      <c r="I38"/>
    </row>
    <row r="39" spans="1:9" ht="15">
      <c r="A39" s="639" t="s">
        <v>1033</v>
      </c>
      <c r="B39" s="623">
        <v>0.005</v>
      </c>
      <c r="C39"/>
      <c r="D39"/>
      <c r="E39"/>
      <c r="F39"/>
      <c r="G39"/>
      <c r="H39"/>
      <c r="I39"/>
    </row>
    <row r="40" spans="1:9" ht="15">
      <c r="A40" s="639" t="s">
        <v>1034</v>
      </c>
      <c r="B40" s="623">
        <v>0.0002</v>
      </c>
      <c r="C40"/>
      <c r="D40"/>
      <c r="E40"/>
      <c r="F40"/>
      <c r="G40"/>
      <c r="H40"/>
      <c r="I40"/>
    </row>
    <row r="41" spans="1:9" ht="15">
      <c r="A41" s="639" t="s">
        <v>1035</v>
      </c>
      <c r="B41" s="623">
        <v>0.04</v>
      </c>
      <c r="C41"/>
      <c r="D41"/>
      <c r="E41"/>
      <c r="F41"/>
      <c r="G41"/>
      <c r="H41"/>
      <c r="I41"/>
    </row>
    <row r="42" spans="1:9" ht="15">
      <c r="A42" s="640" t="s">
        <v>1036</v>
      </c>
      <c r="B42" s="637">
        <v>0.005</v>
      </c>
      <c r="C42"/>
      <c r="D42"/>
      <c r="E42"/>
      <c r="F42"/>
      <c r="G42"/>
      <c r="H42"/>
      <c r="I42"/>
    </row>
    <row r="43" spans="1:9" ht="15">
      <c r="A43" s="639" t="s">
        <v>1037</v>
      </c>
      <c r="B43" s="623">
        <v>0.002</v>
      </c>
      <c r="C43"/>
      <c r="D43"/>
      <c r="E43"/>
      <c r="F43"/>
      <c r="G43"/>
      <c r="H43"/>
      <c r="I43"/>
    </row>
    <row r="44" spans="1:9" ht="15">
      <c r="A44" s="639" t="s">
        <v>1038</v>
      </c>
      <c r="B44" s="623">
        <v>0.1</v>
      </c>
      <c r="C44"/>
      <c r="D44"/>
      <c r="E44"/>
      <c r="F44"/>
      <c r="G44"/>
      <c r="H44"/>
      <c r="I44"/>
    </row>
    <row r="45" spans="1:9" ht="15">
      <c r="A45" s="639" t="s">
        <v>1039</v>
      </c>
      <c r="B45" s="623">
        <v>0.07</v>
      </c>
      <c r="C45"/>
      <c r="D45"/>
      <c r="E45"/>
      <c r="F45"/>
      <c r="G45"/>
      <c r="H45"/>
      <c r="I45"/>
    </row>
    <row r="46" spans="1:9" ht="15">
      <c r="A46" s="639" t="s">
        <v>1040</v>
      </c>
      <c r="B46" s="623">
        <v>0.2</v>
      </c>
      <c r="C46"/>
      <c r="D46"/>
      <c r="E46"/>
      <c r="F46"/>
      <c r="G46"/>
      <c r="H46"/>
      <c r="I46"/>
    </row>
    <row r="47" spans="1:9" ht="14.25" customHeight="1">
      <c r="A47" s="639" t="s">
        <v>1041</v>
      </c>
      <c r="B47" s="623">
        <v>0.0002</v>
      </c>
      <c r="C47"/>
      <c r="D47"/>
      <c r="E47"/>
      <c r="F47"/>
      <c r="G47"/>
      <c r="H47"/>
      <c r="I47"/>
    </row>
    <row r="48" spans="1:9" ht="15">
      <c r="A48" s="639" t="s">
        <v>1042</v>
      </c>
      <c r="B48" s="623">
        <v>0.6</v>
      </c>
      <c r="C48"/>
      <c r="D48"/>
      <c r="E48"/>
      <c r="F48"/>
      <c r="G48"/>
      <c r="H48"/>
      <c r="I48"/>
    </row>
    <row r="49" spans="1:9" ht="15">
      <c r="A49" s="639" t="s">
        <v>1043</v>
      </c>
      <c r="B49" s="623">
        <v>0.075</v>
      </c>
      <c r="C49"/>
      <c r="D49"/>
      <c r="E49"/>
      <c r="F49"/>
      <c r="G49"/>
      <c r="H49"/>
      <c r="I49"/>
    </row>
    <row r="50" spans="1:9" ht="15">
      <c r="A50" s="639" t="s">
        <v>1044</v>
      </c>
      <c r="B50" s="623">
        <v>0.005</v>
      </c>
      <c r="C50"/>
      <c r="D50"/>
      <c r="E50"/>
      <c r="F50"/>
      <c r="G50"/>
      <c r="H50"/>
      <c r="I50"/>
    </row>
    <row r="51" spans="1:9" ht="15">
      <c r="A51" s="639" t="s">
        <v>1045</v>
      </c>
      <c r="B51" s="623">
        <v>0.007</v>
      </c>
      <c r="C51"/>
      <c r="D51"/>
      <c r="E51"/>
      <c r="F51"/>
      <c r="G51"/>
      <c r="H51"/>
      <c r="I51"/>
    </row>
    <row r="52" spans="1:9" ht="15">
      <c r="A52" s="639" t="s">
        <v>1046</v>
      </c>
      <c r="B52" s="623">
        <v>0.07</v>
      </c>
      <c r="C52"/>
      <c r="D52"/>
      <c r="E52"/>
      <c r="F52"/>
      <c r="G52"/>
      <c r="H52"/>
      <c r="I52"/>
    </row>
    <row r="53" spans="1:9" ht="15">
      <c r="A53" s="639" t="s">
        <v>1047</v>
      </c>
      <c r="B53" s="623">
        <v>0.1</v>
      </c>
      <c r="C53"/>
      <c r="D53"/>
      <c r="E53"/>
      <c r="F53"/>
      <c r="G53"/>
      <c r="H53"/>
      <c r="I53"/>
    </row>
    <row r="54" spans="1:9" ht="15">
      <c r="A54" s="639" t="s">
        <v>1048</v>
      </c>
      <c r="B54" s="623">
        <v>0.005</v>
      </c>
      <c r="C54"/>
      <c r="D54"/>
      <c r="E54"/>
      <c r="F54"/>
      <c r="G54"/>
      <c r="H54"/>
      <c r="I54"/>
    </row>
    <row r="55" spans="1:9" ht="15">
      <c r="A55" s="639" t="s">
        <v>1049</v>
      </c>
      <c r="B55" s="623">
        <v>0.005</v>
      </c>
      <c r="C55"/>
      <c r="D55"/>
      <c r="E55"/>
      <c r="F55"/>
      <c r="G55"/>
      <c r="H55"/>
      <c r="I55"/>
    </row>
    <row r="56" spans="1:9" ht="15">
      <c r="A56" s="639" t="s">
        <v>1050</v>
      </c>
      <c r="B56" s="623">
        <v>0.4</v>
      </c>
      <c r="C56"/>
      <c r="D56"/>
      <c r="E56"/>
      <c r="F56"/>
      <c r="G56"/>
      <c r="H56"/>
      <c r="I56"/>
    </row>
    <row r="57" spans="1:9" ht="15">
      <c r="A57" s="639" t="s">
        <v>1051</v>
      </c>
      <c r="B57" s="623">
        <v>0.006</v>
      </c>
      <c r="C57"/>
      <c r="D57"/>
      <c r="E57"/>
      <c r="F57"/>
      <c r="G57"/>
      <c r="H57"/>
      <c r="I57"/>
    </row>
    <row r="58" spans="1:9" ht="15">
      <c r="A58" s="639" t="s">
        <v>1052</v>
      </c>
      <c r="B58" s="623">
        <v>0.007</v>
      </c>
      <c r="C58"/>
      <c r="D58"/>
      <c r="E58"/>
      <c r="F58"/>
      <c r="G58"/>
      <c r="H58"/>
      <c r="I58"/>
    </row>
    <row r="59" spans="1:9" ht="15">
      <c r="A59" s="639" t="s">
        <v>1053</v>
      </c>
      <c r="B59" s="623">
        <v>3E-08</v>
      </c>
      <c r="C59"/>
      <c r="D59"/>
      <c r="E59"/>
      <c r="F59"/>
      <c r="G59"/>
      <c r="H59"/>
      <c r="I59"/>
    </row>
    <row r="60" spans="1:9" ht="15">
      <c r="A60" s="639" t="s">
        <v>1054</v>
      </c>
      <c r="B60" s="623">
        <v>0.02</v>
      </c>
      <c r="C60"/>
      <c r="D60"/>
      <c r="E60"/>
      <c r="F60"/>
      <c r="G60"/>
      <c r="H60"/>
      <c r="I60"/>
    </row>
    <row r="61" spans="1:9" ht="15">
      <c r="A61" s="639" t="s">
        <v>1055</v>
      </c>
      <c r="B61" s="623">
        <v>0.1</v>
      </c>
      <c r="C61"/>
      <c r="D61"/>
      <c r="E61"/>
      <c r="F61"/>
      <c r="G61"/>
      <c r="H61"/>
      <c r="I61"/>
    </row>
    <row r="62" spans="1:9" ht="15">
      <c r="A62" s="639" t="s">
        <v>1056</v>
      </c>
      <c r="B62" s="623">
        <v>0.002</v>
      </c>
      <c r="C62"/>
      <c r="D62"/>
      <c r="E62"/>
      <c r="F62"/>
      <c r="G62"/>
      <c r="H62"/>
      <c r="I62"/>
    </row>
    <row r="63" spans="1:9" ht="15">
      <c r="A63" s="639" t="s">
        <v>1057</v>
      </c>
      <c r="B63" s="634" t="s">
        <v>62</v>
      </c>
      <c r="C63"/>
      <c r="D63"/>
      <c r="E63"/>
      <c r="F63"/>
      <c r="G63"/>
      <c r="H63"/>
      <c r="I63"/>
    </row>
    <row r="64" spans="1:9" ht="15">
      <c r="A64" s="639" t="s">
        <v>1058</v>
      </c>
      <c r="B64" s="623">
        <v>0.7</v>
      </c>
      <c r="C64"/>
      <c r="D64"/>
      <c r="E64"/>
      <c r="F64"/>
      <c r="G64"/>
      <c r="H64"/>
      <c r="I64"/>
    </row>
    <row r="65" spans="1:9" ht="15">
      <c r="A65" s="639" t="s">
        <v>1059</v>
      </c>
      <c r="B65" s="623">
        <v>5E-05</v>
      </c>
      <c r="C65"/>
      <c r="D65"/>
      <c r="E65"/>
      <c r="F65"/>
      <c r="G65"/>
      <c r="H65"/>
      <c r="I65"/>
    </row>
    <row r="66" spans="1:9" ht="15">
      <c r="A66" s="639" t="s">
        <v>1060</v>
      </c>
      <c r="B66" s="623">
        <v>0.7</v>
      </c>
      <c r="C66"/>
      <c r="D66"/>
      <c r="E66"/>
      <c r="F66"/>
      <c r="G66"/>
      <c r="H66"/>
      <c r="I66"/>
    </row>
    <row r="67" spans="1:9" ht="15">
      <c r="A67" s="639" t="s">
        <v>1061</v>
      </c>
      <c r="B67" s="623">
        <v>0.0004</v>
      </c>
      <c r="C67"/>
      <c r="D67"/>
      <c r="E67"/>
      <c r="F67"/>
      <c r="G67"/>
      <c r="H67"/>
      <c r="I67"/>
    </row>
    <row r="68" spans="1:9" ht="15">
      <c r="A68" s="639" t="s">
        <v>1062</v>
      </c>
      <c r="B68" s="623">
        <v>0.0002</v>
      </c>
      <c r="C68"/>
      <c r="D68"/>
      <c r="E68"/>
      <c r="F68"/>
      <c r="G68"/>
      <c r="H68"/>
      <c r="I68"/>
    </row>
    <row r="69" spans="1:9" ht="15">
      <c r="A69" s="639" t="s">
        <v>1063</v>
      </c>
      <c r="B69" s="623">
        <v>0.001</v>
      </c>
      <c r="C69"/>
      <c r="D69"/>
      <c r="E69"/>
      <c r="F69"/>
      <c r="G69"/>
      <c r="H69"/>
      <c r="I69"/>
    </row>
    <row r="70" spans="1:9" ht="15">
      <c r="A70" s="639" t="s">
        <v>1064</v>
      </c>
      <c r="B70" s="623">
        <v>0.05</v>
      </c>
      <c r="C70"/>
      <c r="D70"/>
      <c r="E70"/>
      <c r="F70"/>
      <c r="G70"/>
      <c r="H70"/>
      <c r="I70"/>
    </row>
    <row r="71" spans="1:9" ht="15">
      <c r="A71" s="639" t="s">
        <v>1065</v>
      </c>
      <c r="B71" s="623">
        <v>0.0002</v>
      </c>
      <c r="C71"/>
      <c r="D71"/>
      <c r="E71"/>
      <c r="F71"/>
      <c r="G71"/>
      <c r="H71"/>
      <c r="I71"/>
    </row>
    <row r="72" spans="1:9" ht="15">
      <c r="A72" s="639" t="s">
        <v>1066</v>
      </c>
      <c r="B72" s="623">
        <v>0.04</v>
      </c>
      <c r="C72"/>
      <c r="D72"/>
      <c r="E72"/>
      <c r="F72"/>
      <c r="G72"/>
      <c r="H72"/>
      <c r="I72"/>
    </row>
    <row r="73" spans="1:9" ht="15">
      <c r="A73" s="639" t="s">
        <v>1067</v>
      </c>
      <c r="B73" s="623">
        <v>0.2</v>
      </c>
      <c r="C73"/>
      <c r="D73"/>
      <c r="E73"/>
      <c r="F73"/>
      <c r="G73"/>
      <c r="H73"/>
      <c r="I73"/>
    </row>
    <row r="74" spans="1:9" ht="15">
      <c r="A74" s="640" t="s">
        <v>1068</v>
      </c>
      <c r="B74" s="637">
        <v>0.0005</v>
      </c>
      <c r="C74"/>
      <c r="D74"/>
      <c r="E74"/>
      <c r="F74"/>
      <c r="G74"/>
      <c r="H74"/>
      <c r="I74"/>
    </row>
    <row r="75" spans="1:9" ht="15">
      <c r="A75" s="639" t="s">
        <v>1069</v>
      </c>
      <c r="B75" s="623">
        <v>0.001</v>
      </c>
      <c r="C75"/>
      <c r="D75"/>
      <c r="E75"/>
      <c r="F75"/>
      <c r="G75"/>
      <c r="H75"/>
      <c r="I75"/>
    </row>
    <row r="76" spans="1:9" ht="15">
      <c r="A76" s="639" t="s">
        <v>1070</v>
      </c>
      <c r="B76" s="623">
        <v>0.5</v>
      </c>
      <c r="C76"/>
      <c r="D76"/>
      <c r="E76"/>
      <c r="F76"/>
      <c r="G76"/>
      <c r="H76"/>
      <c r="I76"/>
    </row>
    <row r="77" spans="1:9" ht="15">
      <c r="A77" s="639" t="s">
        <v>1071</v>
      </c>
      <c r="B77" s="623">
        <v>0.004</v>
      </c>
      <c r="C77"/>
      <c r="D77"/>
      <c r="E77"/>
      <c r="F77"/>
      <c r="G77"/>
      <c r="H77"/>
      <c r="I77"/>
    </row>
    <row r="78" spans="1:9" ht="15">
      <c r="A78" s="639" t="s">
        <v>1072</v>
      </c>
      <c r="B78" s="623">
        <v>0.1</v>
      </c>
      <c r="C78"/>
      <c r="D78"/>
      <c r="E78"/>
      <c r="F78"/>
      <c r="G78"/>
      <c r="H78"/>
      <c r="I78"/>
    </row>
    <row r="79" spans="1:9" ht="15">
      <c r="A79" s="639" t="s">
        <v>1073</v>
      </c>
      <c r="B79" s="623">
        <v>0.005</v>
      </c>
      <c r="C79"/>
      <c r="D79"/>
      <c r="E79"/>
      <c r="F79"/>
      <c r="G79"/>
      <c r="H79"/>
      <c r="I79"/>
    </row>
    <row r="80" spans="1:9" ht="15">
      <c r="A80" s="639" t="s">
        <v>1074</v>
      </c>
      <c r="B80" s="623">
        <v>1</v>
      </c>
      <c r="C80"/>
      <c r="D80"/>
      <c r="E80"/>
      <c r="F80"/>
      <c r="G80"/>
      <c r="H80"/>
      <c r="I80"/>
    </row>
    <row r="81" spans="1:9" ht="15">
      <c r="A81" s="639" t="s">
        <v>1075</v>
      </c>
      <c r="B81" s="623">
        <v>0.003</v>
      </c>
      <c r="C81"/>
      <c r="D81"/>
      <c r="E81"/>
      <c r="F81"/>
      <c r="G81"/>
      <c r="H81"/>
      <c r="I81"/>
    </row>
    <row r="82" spans="1:9" ht="15">
      <c r="A82" s="639" t="s">
        <v>1076</v>
      </c>
      <c r="B82" s="623">
        <v>0.05</v>
      </c>
      <c r="C82"/>
      <c r="D82"/>
      <c r="E82"/>
      <c r="F82"/>
      <c r="G82"/>
      <c r="H82"/>
      <c r="I82"/>
    </row>
    <row r="83" spans="1:9" ht="15">
      <c r="A83" s="639" t="s">
        <v>1077</v>
      </c>
      <c r="B83" s="623">
        <v>0.07</v>
      </c>
      <c r="C83"/>
      <c r="D83"/>
      <c r="E83"/>
      <c r="F83"/>
      <c r="G83"/>
      <c r="H83"/>
      <c r="I83"/>
    </row>
    <row r="84" spans="1:9" ht="15">
      <c r="A84" s="639" t="s">
        <v>1078</v>
      </c>
      <c r="B84" s="623">
        <v>0.2</v>
      </c>
      <c r="C84"/>
      <c r="D84"/>
      <c r="E84"/>
      <c r="F84"/>
      <c r="G84"/>
      <c r="H84"/>
      <c r="I84"/>
    </row>
    <row r="85" spans="1:9" ht="15">
      <c r="A85" s="639" t="s">
        <v>1079</v>
      </c>
      <c r="B85" s="623">
        <v>0.005</v>
      </c>
      <c r="C85"/>
      <c r="D85"/>
      <c r="E85"/>
      <c r="F85"/>
      <c r="G85"/>
      <c r="H85"/>
      <c r="I85"/>
    </row>
    <row r="86" spans="1:9" ht="15">
      <c r="A86" s="639" t="s">
        <v>1080</v>
      </c>
      <c r="B86" s="623">
        <v>0.005</v>
      </c>
      <c r="C86"/>
      <c r="D86"/>
      <c r="E86"/>
      <c r="F86"/>
      <c r="G86"/>
      <c r="H86"/>
      <c r="I86"/>
    </row>
    <row r="87" spans="1:9" ht="15">
      <c r="A87" s="639" t="s">
        <v>1081</v>
      </c>
      <c r="B87" s="623">
        <v>0.002</v>
      </c>
      <c r="C87"/>
      <c r="D87"/>
      <c r="E87"/>
      <c r="F87"/>
      <c r="G87"/>
      <c r="H87"/>
      <c r="I87"/>
    </row>
    <row r="88" spans="1:9" ht="15">
      <c r="A88" s="639" t="s">
        <v>1082</v>
      </c>
      <c r="B88" s="623">
        <v>10</v>
      </c>
      <c r="C88"/>
      <c r="D88"/>
      <c r="E88"/>
      <c r="F88"/>
      <c r="G88"/>
      <c r="H88"/>
      <c r="I88"/>
    </row>
    <row r="89" spans="1:9" ht="15">
      <c r="A89" s="635" t="s">
        <v>1083</v>
      </c>
      <c r="B89" s="641"/>
      <c r="C89"/>
      <c r="D89"/>
      <c r="E89"/>
      <c r="F89"/>
      <c r="G89"/>
      <c r="H89"/>
      <c r="I89"/>
    </row>
    <row r="90" spans="1:9" ht="15">
      <c r="A90" s="731" t="s">
        <v>1084</v>
      </c>
      <c r="B90" s="733" t="s">
        <v>1085</v>
      </c>
      <c r="C90"/>
      <c r="D90"/>
      <c r="E90"/>
      <c r="F90"/>
      <c r="G90"/>
      <c r="H90"/>
      <c r="I90"/>
    </row>
    <row r="91" spans="1:9" ht="15">
      <c r="A91" s="732"/>
      <c r="B91" s="734"/>
      <c r="C91"/>
      <c r="D91"/>
      <c r="E91"/>
      <c r="F91"/>
      <c r="G91"/>
      <c r="H91"/>
      <c r="I91"/>
    </row>
    <row r="92" spans="1:9" ht="25.5">
      <c r="A92" s="640" t="s">
        <v>1086</v>
      </c>
      <c r="B92" s="637" t="s">
        <v>1087</v>
      </c>
      <c r="C92"/>
      <c r="D92"/>
      <c r="E92"/>
      <c r="F92"/>
      <c r="G92"/>
      <c r="H92"/>
      <c r="I92"/>
    </row>
    <row r="93" spans="1:9" ht="15">
      <c r="A93" s="640" t="s">
        <v>1088</v>
      </c>
      <c r="B93" s="623" t="s">
        <v>1089</v>
      </c>
      <c r="C93"/>
      <c r="D93"/>
      <c r="E93"/>
      <c r="F93"/>
      <c r="G93"/>
      <c r="H93"/>
      <c r="I93"/>
    </row>
    <row r="94" spans="1:4" ht="15">
      <c r="A94" s="735"/>
      <c r="B94" s="735"/>
      <c r="C94" s="642"/>
      <c r="D94" s="642"/>
    </row>
    <row r="95" spans="1:4" ht="18">
      <c r="A95" s="736" t="s">
        <v>1090</v>
      </c>
      <c r="B95" s="736"/>
      <c r="C95" s="643"/>
      <c r="D95" s="643"/>
    </row>
    <row r="96" spans="1:10" ht="15">
      <c r="A96" s="737" t="s">
        <v>63</v>
      </c>
      <c r="B96" s="737"/>
      <c r="C96" s="644"/>
      <c r="D96" s="644"/>
      <c r="J96" s="87"/>
    </row>
    <row r="97" spans="1:10" ht="28.5" customHeight="1">
      <c r="A97" s="738" t="s">
        <v>64</v>
      </c>
      <c r="B97" s="738"/>
      <c r="C97" s="738"/>
      <c r="D97" s="738"/>
      <c r="E97" s="739"/>
      <c r="F97" s="739"/>
      <c r="G97" s="739"/>
      <c r="H97" s="739"/>
      <c r="I97" s="739"/>
      <c r="J97" s="739"/>
    </row>
    <row r="98" spans="1:10" ht="27" customHeight="1">
      <c r="A98" s="738" t="s">
        <v>65</v>
      </c>
      <c r="B98" s="738"/>
      <c r="C98" s="738"/>
      <c r="D98" s="738"/>
      <c r="E98" s="739"/>
      <c r="F98" s="739"/>
      <c r="G98" s="739"/>
      <c r="H98" s="739"/>
      <c r="I98" s="739"/>
      <c r="J98" s="739"/>
    </row>
    <row r="99" spans="1:10" ht="14.25" customHeight="1">
      <c r="A99" s="738" t="s">
        <v>66</v>
      </c>
      <c r="B99" s="738"/>
      <c r="C99" s="738"/>
      <c r="D99" s="738"/>
      <c r="E99" s="739"/>
      <c r="F99" s="739"/>
      <c r="G99" s="739"/>
      <c r="H99" s="739"/>
      <c r="I99" s="739"/>
      <c r="J99" s="739"/>
    </row>
    <row r="100" spans="1:10" ht="15">
      <c r="A100" s="740" t="s">
        <v>67</v>
      </c>
      <c r="B100" s="740"/>
      <c r="C100" s="740"/>
      <c r="D100" s="740"/>
      <c r="E100" s="739"/>
      <c r="F100" s="739"/>
      <c r="G100" s="739"/>
      <c r="H100" s="739"/>
      <c r="I100" s="739"/>
      <c r="J100" s="739"/>
    </row>
    <row r="101" spans="1:10" ht="33" customHeight="1">
      <c r="A101" s="740" t="s">
        <v>68</v>
      </c>
      <c r="B101" s="740"/>
      <c r="C101" s="740"/>
      <c r="D101" s="740"/>
      <c r="E101" s="739"/>
      <c r="F101" s="739"/>
      <c r="G101" s="739"/>
      <c r="H101" s="739"/>
      <c r="I101" s="739"/>
      <c r="J101" s="739"/>
    </row>
    <row r="102" spans="1:10" ht="15.75" customHeight="1">
      <c r="A102" s="741" t="s">
        <v>18</v>
      </c>
      <c r="B102" s="741"/>
      <c r="C102" s="741"/>
      <c r="D102" s="741"/>
      <c r="E102" s="739"/>
      <c r="F102" s="739"/>
      <c r="G102" s="739"/>
      <c r="H102" s="739"/>
      <c r="I102" s="739"/>
      <c r="J102" s="739"/>
    </row>
    <row r="103" spans="1:10" ht="15">
      <c r="A103" s="742" t="s">
        <v>69</v>
      </c>
      <c r="B103" s="742"/>
      <c r="C103" s="648"/>
      <c r="D103" s="648"/>
      <c r="E103" s="645"/>
      <c r="F103" s="645"/>
      <c r="G103" s="645"/>
      <c r="H103" s="645"/>
      <c r="I103" s="645"/>
      <c r="J103" s="645"/>
    </row>
    <row r="104" spans="1:10" ht="15">
      <c r="A104" s="741" t="s">
        <v>19</v>
      </c>
      <c r="B104" s="741"/>
      <c r="C104" s="647"/>
      <c r="D104" s="647"/>
      <c r="E104" s="645"/>
      <c r="F104" s="645"/>
      <c r="G104" s="645"/>
      <c r="H104" s="645"/>
      <c r="I104" s="645"/>
      <c r="J104" s="645"/>
    </row>
    <row r="105" spans="1:10" ht="13.5" customHeight="1">
      <c r="A105" s="742" t="s">
        <v>70</v>
      </c>
      <c r="B105" s="742"/>
      <c r="C105" s="742"/>
      <c r="D105" s="742"/>
      <c r="E105" s="739"/>
      <c r="F105" s="739"/>
      <c r="G105" s="739"/>
      <c r="H105" s="739"/>
      <c r="I105" s="739"/>
      <c r="J105" s="739"/>
    </row>
    <row r="106" spans="1:10" ht="42" customHeight="1">
      <c r="A106" s="741" t="s">
        <v>20</v>
      </c>
      <c r="B106" s="741"/>
      <c r="C106" s="741"/>
      <c r="D106" s="741"/>
      <c r="E106" s="739"/>
      <c r="F106" s="739"/>
      <c r="G106" s="739"/>
      <c r="H106" s="739"/>
      <c r="I106" s="739"/>
      <c r="J106" s="739"/>
    </row>
    <row r="107" spans="1:10" ht="15">
      <c r="A107" s="741" t="s">
        <v>21</v>
      </c>
      <c r="B107" s="741"/>
      <c r="C107" s="741"/>
      <c r="D107" s="741"/>
      <c r="E107" s="739"/>
      <c r="F107" s="739"/>
      <c r="G107" s="739"/>
      <c r="H107" s="739"/>
      <c r="I107" s="739"/>
      <c r="J107" s="739"/>
    </row>
    <row r="108" spans="1:10" ht="44.25" customHeight="1">
      <c r="A108" s="740" t="s">
        <v>71</v>
      </c>
      <c r="B108" s="740"/>
      <c r="C108" s="740"/>
      <c r="D108" s="740"/>
      <c r="E108" s="739"/>
      <c r="F108" s="739"/>
      <c r="G108" s="739"/>
      <c r="H108" s="739"/>
      <c r="I108" s="739"/>
      <c r="J108" s="739"/>
    </row>
    <row r="109" spans="1:10" ht="44.25" customHeight="1">
      <c r="A109" s="740" t="s">
        <v>72</v>
      </c>
      <c r="B109" s="740"/>
      <c r="C109" s="740"/>
      <c r="D109" s="740"/>
      <c r="E109" s="739"/>
      <c r="F109" s="739"/>
      <c r="G109" s="739"/>
      <c r="H109" s="739"/>
      <c r="I109" s="739"/>
      <c r="J109" s="739"/>
    </row>
    <row r="110" spans="1:10" ht="32.25" customHeight="1">
      <c r="A110" s="740" t="s">
        <v>73</v>
      </c>
      <c r="B110" s="740"/>
      <c r="C110" s="740"/>
      <c r="D110" s="740"/>
      <c r="E110" s="739"/>
      <c r="F110" s="739"/>
      <c r="G110" s="739"/>
      <c r="H110" s="739"/>
      <c r="I110" s="739"/>
      <c r="J110" s="739"/>
    </row>
    <row r="111" spans="1:10" ht="40.5" customHeight="1">
      <c r="A111" s="740" t="s">
        <v>74</v>
      </c>
      <c r="B111" s="740"/>
      <c r="C111" s="740"/>
      <c r="D111" s="740"/>
      <c r="E111" s="739"/>
      <c r="F111" s="739"/>
      <c r="G111" s="739"/>
      <c r="H111" s="739"/>
      <c r="I111" s="739"/>
      <c r="J111" s="739"/>
    </row>
    <row r="112" spans="1:10" ht="15.75" customHeight="1">
      <c r="A112" s="646"/>
      <c r="B112" s="646"/>
      <c r="C112" s="646"/>
      <c r="D112" s="646"/>
      <c r="E112" s="645"/>
      <c r="F112" s="645"/>
      <c r="G112" s="645"/>
      <c r="H112" s="645"/>
      <c r="I112" s="645"/>
      <c r="J112" s="645"/>
    </row>
    <row r="113" spans="1:10" ht="18.75" customHeight="1">
      <c r="A113" s="744" t="s">
        <v>22</v>
      </c>
      <c r="B113" s="744"/>
      <c r="C113" s="744"/>
      <c r="D113" s="744"/>
      <c r="E113" s="739"/>
      <c r="F113" s="739"/>
      <c r="G113" s="739"/>
      <c r="H113" s="739"/>
      <c r="I113" s="739"/>
      <c r="J113" s="739"/>
    </row>
    <row r="114" spans="1:10" ht="45" customHeight="1">
      <c r="A114" s="605" t="s">
        <v>23</v>
      </c>
      <c r="B114" s="605"/>
      <c r="C114" s="605"/>
      <c r="D114" s="605"/>
      <c r="E114" s="605"/>
      <c r="F114" s="605"/>
      <c r="G114" s="605"/>
      <c r="H114" s="605"/>
      <c r="I114" s="605"/>
      <c r="J114" s="605"/>
    </row>
    <row r="115" spans="1:9" ht="15.75" customHeight="1">
      <c r="A115" s="745" t="s">
        <v>24</v>
      </c>
      <c r="B115" s="746"/>
      <c r="C115" s="649"/>
      <c r="D115"/>
      <c r="E115"/>
      <c r="F115"/>
      <c r="G115"/>
      <c r="H115"/>
      <c r="I115"/>
    </row>
    <row r="116" spans="1:9" ht="25.5">
      <c r="A116" s="650" t="s">
        <v>25</v>
      </c>
      <c r="B116" s="651" t="s">
        <v>26</v>
      </c>
      <c r="C116"/>
      <c r="D116"/>
      <c r="E116"/>
      <c r="F116"/>
      <c r="G116"/>
      <c r="H116"/>
      <c r="I116"/>
    </row>
    <row r="117" spans="1:9" ht="12.75" customHeight="1">
      <c r="A117" s="652" t="s">
        <v>27</v>
      </c>
      <c r="B117" s="652" t="s">
        <v>28</v>
      </c>
      <c r="C117"/>
      <c r="D117"/>
      <c r="E117"/>
      <c r="F117"/>
      <c r="G117"/>
      <c r="H117"/>
      <c r="I117"/>
    </row>
    <row r="118" spans="1:9" ht="15">
      <c r="A118" s="652" t="s">
        <v>29</v>
      </c>
      <c r="B118" s="652" t="s">
        <v>30</v>
      </c>
      <c r="C118"/>
      <c r="D118"/>
      <c r="E118"/>
      <c r="F118"/>
      <c r="G118"/>
      <c r="H118"/>
      <c r="I118"/>
    </row>
    <row r="119" spans="1:9" ht="15">
      <c r="A119" s="652" t="s">
        <v>31</v>
      </c>
      <c r="B119" s="652" t="s">
        <v>32</v>
      </c>
      <c r="C119"/>
      <c r="D119"/>
      <c r="E119"/>
      <c r="F119"/>
      <c r="G119"/>
      <c r="H119"/>
      <c r="I119"/>
    </row>
    <row r="120" spans="1:9" ht="15">
      <c r="A120" s="652" t="s">
        <v>1021</v>
      </c>
      <c r="B120" s="652" t="s">
        <v>33</v>
      </c>
      <c r="C120"/>
      <c r="D120"/>
      <c r="E120"/>
      <c r="F120"/>
      <c r="G120"/>
      <c r="H120"/>
      <c r="I120"/>
    </row>
    <row r="121" spans="1:9" ht="15">
      <c r="A121" s="652" t="s">
        <v>34</v>
      </c>
      <c r="B121" s="652" t="s">
        <v>35</v>
      </c>
      <c r="C121"/>
      <c r="D121"/>
      <c r="E121"/>
      <c r="F121"/>
      <c r="G121"/>
      <c r="H121"/>
      <c r="I121"/>
    </row>
    <row r="122" spans="1:9" ht="15">
      <c r="A122" s="652" t="s">
        <v>1228</v>
      </c>
      <c r="B122" s="652" t="s">
        <v>36</v>
      </c>
      <c r="C122"/>
      <c r="D122"/>
      <c r="E122"/>
      <c r="F122"/>
      <c r="G122"/>
      <c r="H122"/>
      <c r="I122"/>
    </row>
    <row r="123" spans="1:9" ht="15">
      <c r="A123" s="652" t="s">
        <v>37</v>
      </c>
      <c r="B123" s="652" t="s">
        <v>38</v>
      </c>
      <c r="C123"/>
      <c r="D123"/>
      <c r="E123"/>
      <c r="F123"/>
      <c r="G123"/>
      <c r="H123"/>
      <c r="I123"/>
    </row>
    <row r="124" spans="1:9" ht="15">
      <c r="A124" s="652" t="s">
        <v>39</v>
      </c>
      <c r="B124" s="652" t="s">
        <v>40</v>
      </c>
      <c r="C124"/>
      <c r="D124"/>
      <c r="E124"/>
      <c r="F124"/>
      <c r="G124"/>
      <c r="H124"/>
      <c r="I124"/>
    </row>
    <row r="125" spans="1:9" ht="15">
      <c r="A125" s="652" t="s">
        <v>41</v>
      </c>
      <c r="B125" s="652" t="s">
        <v>42</v>
      </c>
      <c r="C125"/>
      <c r="D125"/>
      <c r="E125"/>
      <c r="F125"/>
      <c r="G125"/>
      <c r="H125"/>
      <c r="I125"/>
    </row>
    <row r="126" spans="1:9" ht="25.5">
      <c r="A126" s="652" t="s">
        <v>43</v>
      </c>
      <c r="B126" s="652" t="s">
        <v>44</v>
      </c>
      <c r="C126"/>
      <c r="D126"/>
      <c r="E126"/>
      <c r="F126"/>
      <c r="G126"/>
      <c r="H126"/>
      <c r="I126"/>
    </row>
    <row r="127" spans="1:9" ht="15">
      <c r="A127" s="652" t="s">
        <v>1217</v>
      </c>
      <c r="B127" s="652" t="s">
        <v>45</v>
      </c>
      <c r="C127"/>
      <c r="D127"/>
      <c r="E127"/>
      <c r="F127"/>
      <c r="G127"/>
      <c r="H127"/>
      <c r="I127"/>
    </row>
    <row r="128" spans="1:9" ht="15">
      <c r="A128" s="652" t="s">
        <v>46</v>
      </c>
      <c r="B128" s="652" t="s">
        <v>47</v>
      </c>
      <c r="C128"/>
      <c r="D128"/>
      <c r="E128"/>
      <c r="F128"/>
      <c r="G128"/>
      <c r="H128"/>
      <c r="I128"/>
    </row>
    <row r="129" spans="1:9" ht="15">
      <c r="A129" s="652" t="s">
        <v>48</v>
      </c>
      <c r="B129" s="652" t="s">
        <v>30</v>
      </c>
      <c r="C129"/>
      <c r="D129"/>
      <c r="E129"/>
      <c r="F129"/>
      <c r="G129"/>
      <c r="H129"/>
      <c r="I129"/>
    </row>
    <row r="130" spans="1:9" ht="16.5" customHeight="1">
      <c r="A130" s="652" t="s">
        <v>49</v>
      </c>
      <c r="B130" s="652" t="s">
        <v>50</v>
      </c>
      <c r="C130"/>
      <c r="D130"/>
      <c r="E130"/>
      <c r="F130"/>
      <c r="G130"/>
      <c r="H130"/>
      <c r="I130"/>
    </row>
    <row r="131" spans="1:9" ht="15">
      <c r="A131" s="652" t="s">
        <v>51</v>
      </c>
      <c r="B131" s="652" t="s">
        <v>52</v>
      </c>
      <c r="C131"/>
      <c r="D131"/>
      <c r="E131"/>
      <c r="F131"/>
      <c r="G131"/>
      <c r="H131"/>
      <c r="I131"/>
    </row>
    <row r="132" spans="1:4" ht="15">
      <c r="A132" s="743"/>
      <c r="B132" s="743"/>
      <c r="C132" s="653"/>
      <c r="D132" s="653"/>
    </row>
    <row r="133" spans="5:9" ht="15">
      <c r="E133"/>
      <c r="F133"/>
      <c r="G133"/>
      <c r="H133"/>
      <c r="I133"/>
    </row>
    <row r="134" spans="5:9" ht="15">
      <c r="E134"/>
      <c r="F134"/>
      <c r="G134"/>
      <c r="H134"/>
      <c r="I134"/>
    </row>
    <row r="135" spans="5:9" ht="15">
      <c r="E135"/>
      <c r="F135"/>
      <c r="G135"/>
      <c r="H135"/>
      <c r="I135"/>
    </row>
    <row r="136" spans="5:9" ht="15">
      <c r="E136"/>
      <c r="F136"/>
      <c r="G136"/>
      <c r="H136"/>
      <c r="I136"/>
    </row>
    <row r="137" spans="5:9" ht="15">
      <c r="E137"/>
      <c r="F137"/>
      <c r="G137"/>
      <c r="H137"/>
      <c r="I137"/>
    </row>
    <row r="138" spans="5:9" ht="15">
      <c r="E138"/>
      <c r="F138"/>
      <c r="G138"/>
      <c r="H138"/>
      <c r="I138"/>
    </row>
    <row r="139" spans="5:9" ht="15">
      <c r="E139"/>
      <c r="F139"/>
      <c r="G139"/>
      <c r="H139"/>
      <c r="I139"/>
    </row>
    <row r="140" spans="5:9" ht="15">
      <c r="E140"/>
      <c r="F140"/>
      <c r="G140"/>
      <c r="H140"/>
      <c r="I140"/>
    </row>
    <row r="141" spans="5:9" ht="15">
      <c r="E141"/>
      <c r="F141"/>
      <c r="G141"/>
      <c r="H141"/>
      <c r="I141"/>
    </row>
    <row r="142" spans="5:9" ht="15">
      <c r="E142"/>
      <c r="F142"/>
      <c r="G142"/>
      <c r="H142"/>
      <c r="I142"/>
    </row>
    <row r="143" spans="5:9" ht="15">
      <c r="E143"/>
      <c r="F143"/>
      <c r="G143"/>
      <c r="H143"/>
      <c r="I143"/>
    </row>
    <row r="144" spans="5:9" ht="15">
      <c r="E144"/>
      <c r="F144"/>
      <c r="G144"/>
      <c r="H144"/>
      <c r="I144"/>
    </row>
    <row r="145" spans="5:9" ht="15">
      <c r="E145"/>
      <c r="F145"/>
      <c r="G145"/>
      <c r="H145"/>
      <c r="I145"/>
    </row>
    <row r="146" spans="5:9" ht="15">
      <c r="E146"/>
      <c r="F146"/>
      <c r="G146"/>
      <c r="H146"/>
      <c r="I146"/>
    </row>
    <row r="147" spans="5:9" ht="15">
      <c r="E147"/>
      <c r="F147"/>
      <c r="G147"/>
      <c r="H147"/>
      <c r="I147"/>
    </row>
    <row r="148" spans="5:9" ht="15">
      <c r="E148"/>
      <c r="F148"/>
      <c r="G148"/>
      <c r="H148"/>
      <c r="I148"/>
    </row>
    <row r="149" spans="5:9" ht="15">
      <c r="E149"/>
      <c r="F149"/>
      <c r="G149"/>
      <c r="H149"/>
      <c r="I149"/>
    </row>
    <row r="150" spans="5:9" ht="15">
      <c r="E150"/>
      <c r="F150"/>
      <c r="G150"/>
      <c r="H150"/>
      <c r="I150"/>
    </row>
    <row r="151" spans="5:9" ht="15">
      <c r="E151"/>
      <c r="F151"/>
      <c r="G151"/>
      <c r="H151"/>
      <c r="I151"/>
    </row>
    <row r="152" spans="5:9" ht="15">
      <c r="E152"/>
      <c r="F152"/>
      <c r="G152"/>
      <c r="H152"/>
      <c r="I152"/>
    </row>
    <row r="153" spans="5:9" ht="15">
      <c r="E153"/>
      <c r="F153"/>
      <c r="G153"/>
      <c r="H153"/>
      <c r="I153"/>
    </row>
    <row r="154" spans="5:9" ht="15">
      <c r="E154"/>
      <c r="F154"/>
      <c r="G154"/>
      <c r="H154"/>
      <c r="I154"/>
    </row>
    <row r="155" spans="5:9" ht="15">
      <c r="E155"/>
      <c r="F155"/>
      <c r="G155"/>
      <c r="H155"/>
      <c r="I155"/>
    </row>
    <row r="156" spans="5:9" ht="15">
      <c r="E156"/>
      <c r="F156"/>
      <c r="G156"/>
      <c r="H156"/>
      <c r="I156"/>
    </row>
    <row r="157" spans="5:9" ht="15">
      <c r="E157"/>
      <c r="F157"/>
      <c r="G157"/>
      <c r="H157"/>
      <c r="I157"/>
    </row>
    <row r="158" spans="5:9" ht="15">
      <c r="E158"/>
      <c r="F158"/>
      <c r="G158"/>
      <c r="H158"/>
      <c r="I158"/>
    </row>
    <row r="159" spans="5:9" ht="15">
      <c r="E159"/>
      <c r="F159"/>
      <c r="G159"/>
      <c r="H159"/>
      <c r="I159"/>
    </row>
    <row r="160" spans="5:9" ht="15">
      <c r="E160"/>
      <c r="F160"/>
      <c r="G160"/>
      <c r="H160"/>
      <c r="I160"/>
    </row>
    <row r="161" spans="5:9" ht="15">
      <c r="E161"/>
      <c r="F161"/>
      <c r="G161"/>
      <c r="H161"/>
      <c r="I161"/>
    </row>
    <row r="162" spans="5:9" ht="15">
      <c r="E162"/>
      <c r="F162"/>
      <c r="G162"/>
      <c r="H162"/>
      <c r="I162"/>
    </row>
    <row r="163" spans="5:9" ht="15">
      <c r="E163"/>
      <c r="F163"/>
      <c r="G163"/>
      <c r="H163"/>
      <c r="I163"/>
    </row>
    <row r="164" spans="5:9" ht="15">
      <c r="E164"/>
      <c r="F164"/>
      <c r="G164"/>
      <c r="H164"/>
      <c r="I164"/>
    </row>
    <row r="165" spans="5:9" ht="15">
      <c r="E165"/>
      <c r="F165"/>
      <c r="G165"/>
      <c r="H165"/>
      <c r="I165"/>
    </row>
    <row r="166" spans="5:9" ht="15">
      <c r="E166"/>
      <c r="F166"/>
      <c r="G166"/>
      <c r="H166"/>
      <c r="I166"/>
    </row>
    <row r="167" spans="5:9" ht="15">
      <c r="E167"/>
      <c r="F167"/>
      <c r="G167"/>
      <c r="H167"/>
      <c r="I167"/>
    </row>
    <row r="168" spans="5:9" ht="15">
      <c r="E168"/>
      <c r="F168"/>
      <c r="G168"/>
      <c r="H168"/>
      <c r="I168"/>
    </row>
    <row r="169" spans="5:9" ht="15">
      <c r="E169"/>
      <c r="F169"/>
      <c r="G169"/>
      <c r="H169"/>
      <c r="I169"/>
    </row>
    <row r="170" spans="5:9" ht="15">
      <c r="E170"/>
      <c r="F170"/>
      <c r="G170"/>
      <c r="H170"/>
      <c r="I170"/>
    </row>
    <row r="171" spans="5:9" ht="15">
      <c r="E171"/>
      <c r="F171"/>
      <c r="G171"/>
      <c r="H171"/>
      <c r="I171"/>
    </row>
    <row r="172" spans="5:9" ht="15">
      <c r="E172"/>
      <c r="F172"/>
      <c r="G172"/>
      <c r="H172"/>
      <c r="I172"/>
    </row>
    <row r="173" spans="5:9" ht="15">
      <c r="E173"/>
      <c r="F173"/>
      <c r="G173"/>
      <c r="H173"/>
      <c r="I173"/>
    </row>
    <row r="174" spans="5:9" ht="15">
      <c r="E174"/>
      <c r="F174"/>
      <c r="G174"/>
      <c r="H174"/>
      <c r="I174"/>
    </row>
    <row r="175" spans="5:9" ht="15">
      <c r="E175"/>
      <c r="F175"/>
      <c r="G175"/>
      <c r="H175"/>
      <c r="I175"/>
    </row>
    <row r="176" spans="5:9" ht="15">
      <c r="E176"/>
      <c r="F176"/>
      <c r="G176"/>
      <c r="H176"/>
      <c r="I176"/>
    </row>
    <row r="177" spans="5:9" ht="15">
      <c r="E177"/>
      <c r="F177"/>
      <c r="G177"/>
      <c r="H177"/>
      <c r="I177"/>
    </row>
    <row r="178" spans="5:9" ht="15">
      <c r="E178"/>
      <c r="F178"/>
      <c r="G178"/>
      <c r="H178"/>
      <c r="I178"/>
    </row>
    <row r="179" spans="5:9" ht="15">
      <c r="E179"/>
      <c r="F179"/>
      <c r="G179"/>
      <c r="H179"/>
      <c r="I179"/>
    </row>
    <row r="180" spans="5:9" ht="15">
      <c r="E180"/>
      <c r="F180"/>
      <c r="G180"/>
      <c r="H180"/>
      <c r="I180"/>
    </row>
    <row r="181" spans="5:9" ht="15">
      <c r="E181"/>
      <c r="F181"/>
      <c r="G181"/>
      <c r="H181"/>
      <c r="I181"/>
    </row>
    <row r="182" spans="5:9" ht="15">
      <c r="E182"/>
      <c r="F182"/>
      <c r="G182"/>
      <c r="H182"/>
      <c r="I182"/>
    </row>
    <row r="183" spans="5:9" ht="15">
      <c r="E183"/>
      <c r="F183"/>
      <c r="G183"/>
      <c r="H183"/>
      <c r="I183"/>
    </row>
    <row r="184" spans="5:9" ht="15">
      <c r="E184"/>
      <c r="F184"/>
      <c r="G184"/>
      <c r="H184"/>
      <c r="I184"/>
    </row>
    <row r="185" spans="5:9" ht="15">
      <c r="E185"/>
      <c r="F185"/>
      <c r="G185"/>
      <c r="H185"/>
      <c r="I185"/>
    </row>
    <row r="186" spans="5:9" ht="15">
      <c r="E186"/>
      <c r="F186"/>
      <c r="G186"/>
      <c r="H186"/>
      <c r="I186"/>
    </row>
    <row r="187" spans="5:9" ht="15">
      <c r="E187"/>
      <c r="F187"/>
      <c r="G187"/>
      <c r="H187"/>
      <c r="I187"/>
    </row>
    <row r="188" spans="5:9" ht="15">
      <c r="E188"/>
      <c r="F188"/>
      <c r="G188"/>
      <c r="H188"/>
      <c r="I188"/>
    </row>
    <row r="189" spans="5:9" ht="15">
      <c r="E189"/>
      <c r="F189"/>
      <c r="G189"/>
      <c r="H189"/>
      <c r="I189"/>
    </row>
    <row r="190" spans="5:9" ht="15">
      <c r="E190"/>
      <c r="F190"/>
      <c r="G190"/>
      <c r="H190"/>
      <c r="I190"/>
    </row>
    <row r="191" spans="5:9" ht="15">
      <c r="E191"/>
      <c r="F191"/>
      <c r="G191"/>
      <c r="H191"/>
      <c r="I191"/>
    </row>
    <row r="192" spans="5:9" ht="15">
      <c r="E192"/>
      <c r="F192"/>
      <c r="G192"/>
      <c r="H192"/>
      <c r="I192"/>
    </row>
    <row r="193" spans="5:9" ht="15">
      <c r="E193"/>
      <c r="F193"/>
      <c r="G193"/>
      <c r="H193"/>
      <c r="I193"/>
    </row>
    <row r="194" spans="5:9" ht="15">
      <c r="E194"/>
      <c r="F194"/>
      <c r="G194"/>
      <c r="H194"/>
      <c r="I194"/>
    </row>
    <row r="195" spans="5:9" ht="15">
      <c r="E195"/>
      <c r="F195"/>
      <c r="G195"/>
      <c r="H195"/>
      <c r="I195"/>
    </row>
    <row r="196" spans="5:9" ht="15">
      <c r="E196"/>
      <c r="F196"/>
      <c r="G196"/>
      <c r="H196"/>
      <c r="I196"/>
    </row>
    <row r="197" spans="5:9" ht="15">
      <c r="E197"/>
      <c r="F197"/>
      <c r="G197"/>
      <c r="H197"/>
      <c r="I197"/>
    </row>
    <row r="198" spans="5:9" ht="15">
      <c r="E198"/>
      <c r="F198"/>
      <c r="G198"/>
      <c r="H198"/>
      <c r="I198"/>
    </row>
    <row r="199" spans="5:9" ht="15">
      <c r="E199"/>
      <c r="F199"/>
      <c r="G199"/>
      <c r="H199"/>
      <c r="I199"/>
    </row>
    <row r="200" spans="5:9" ht="15">
      <c r="E200"/>
      <c r="F200"/>
      <c r="G200"/>
      <c r="H200"/>
      <c r="I200"/>
    </row>
    <row r="201" spans="5:9" ht="15">
      <c r="E201"/>
      <c r="F201"/>
      <c r="G201"/>
      <c r="H201"/>
      <c r="I201"/>
    </row>
    <row r="202" spans="5:9" ht="15">
      <c r="E202"/>
      <c r="F202"/>
      <c r="G202"/>
      <c r="H202"/>
      <c r="I202"/>
    </row>
    <row r="203" spans="5:9" ht="15">
      <c r="E203"/>
      <c r="F203"/>
      <c r="G203"/>
      <c r="H203"/>
      <c r="I203"/>
    </row>
    <row r="204" spans="5:9" ht="15">
      <c r="E204"/>
      <c r="F204"/>
      <c r="G204"/>
      <c r="H204"/>
      <c r="I204"/>
    </row>
    <row r="205" spans="5:9" ht="15">
      <c r="E205"/>
      <c r="F205"/>
      <c r="G205"/>
      <c r="H205"/>
      <c r="I205"/>
    </row>
    <row r="206" spans="5:9" ht="15">
      <c r="E206"/>
      <c r="F206"/>
      <c r="G206"/>
      <c r="H206"/>
      <c r="I206"/>
    </row>
    <row r="207" spans="5:9" ht="15">
      <c r="E207"/>
      <c r="F207"/>
      <c r="G207"/>
      <c r="H207"/>
      <c r="I207"/>
    </row>
    <row r="208" spans="5:9" ht="15">
      <c r="E208"/>
      <c r="F208"/>
      <c r="G208"/>
      <c r="H208"/>
      <c r="I208"/>
    </row>
    <row r="209" spans="5:9" ht="15">
      <c r="E209"/>
      <c r="F209"/>
      <c r="G209"/>
      <c r="H209"/>
      <c r="I209"/>
    </row>
    <row r="210" spans="5:9" ht="15">
      <c r="E210"/>
      <c r="F210"/>
      <c r="G210"/>
      <c r="H210"/>
      <c r="I210"/>
    </row>
    <row r="211" spans="5:9" ht="15">
      <c r="E211"/>
      <c r="F211"/>
      <c r="G211"/>
      <c r="H211"/>
      <c r="I211"/>
    </row>
    <row r="212" spans="5:9" ht="15">
      <c r="E212"/>
      <c r="F212"/>
      <c r="G212"/>
      <c r="H212"/>
      <c r="I212"/>
    </row>
    <row r="213" spans="5:9" ht="15">
      <c r="E213"/>
      <c r="F213"/>
      <c r="G213"/>
      <c r="H213"/>
      <c r="I213"/>
    </row>
    <row r="214" spans="5:9" ht="15">
      <c r="E214"/>
      <c r="F214"/>
      <c r="G214"/>
      <c r="H214"/>
      <c r="I214"/>
    </row>
    <row r="215" spans="5:9" ht="15">
      <c r="E215"/>
      <c r="F215"/>
      <c r="G215"/>
      <c r="H215"/>
      <c r="I215"/>
    </row>
    <row r="216" spans="5:9" ht="15">
      <c r="E216"/>
      <c r="F216"/>
      <c r="G216"/>
      <c r="H216"/>
      <c r="I216"/>
    </row>
    <row r="217" spans="5:9" ht="15">
      <c r="E217"/>
      <c r="F217"/>
      <c r="G217"/>
      <c r="H217"/>
      <c r="I217"/>
    </row>
    <row r="218" spans="5:9" ht="15">
      <c r="E218"/>
      <c r="F218"/>
      <c r="G218"/>
      <c r="H218"/>
      <c r="I218"/>
    </row>
    <row r="219" spans="5:9" ht="15">
      <c r="E219"/>
      <c r="F219"/>
      <c r="G219"/>
      <c r="H219"/>
      <c r="I219"/>
    </row>
    <row r="220" spans="5:9" ht="15">
      <c r="E220"/>
      <c r="F220"/>
      <c r="G220"/>
      <c r="H220"/>
      <c r="I220"/>
    </row>
    <row r="221" spans="5:9" ht="15">
      <c r="E221"/>
      <c r="F221"/>
      <c r="G221"/>
      <c r="H221"/>
      <c r="I221"/>
    </row>
    <row r="222" spans="5:9" ht="15">
      <c r="E222"/>
      <c r="F222"/>
      <c r="G222"/>
      <c r="H222"/>
      <c r="I222"/>
    </row>
    <row r="223" spans="5:9" ht="15">
      <c r="E223"/>
      <c r="F223"/>
      <c r="G223"/>
      <c r="H223"/>
      <c r="I223"/>
    </row>
    <row r="224" spans="5:9" ht="15">
      <c r="E224"/>
      <c r="F224"/>
      <c r="G224"/>
      <c r="H224"/>
      <c r="I224"/>
    </row>
    <row r="225" spans="5:9" ht="15">
      <c r="E225"/>
      <c r="F225"/>
      <c r="G225"/>
      <c r="H225"/>
      <c r="I225"/>
    </row>
    <row r="226" spans="5:9" ht="15">
      <c r="E226"/>
      <c r="F226"/>
      <c r="G226"/>
      <c r="H226"/>
      <c r="I226"/>
    </row>
    <row r="227" spans="5:9" ht="15">
      <c r="E227"/>
      <c r="F227"/>
      <c r="G227"/>
      <c r="H227"/>
      <c r="I227"/>
    </row>
    <row r="228" spans="5:9" ht="15">
      <c r="E228"/>
      <c r="F228"/>
      <c r="G228"/>
      <c r="H228"/>
      <c r="I228"/>
    </row>
    <row r="229" spans="5:9" ht="15">
      <c r="E229"/>
      <c r="F229"/>
      <c r="G229"/>
      <c r="H229"/>
      <c r="I229"/>
    </row>
    <row r="230" spans="5:9" ht="15">
      <c r="E230"/>
      <c r="F230"/>
      <c r="G230"/>
      <c r="H230"/>
      <c r="I230"/>
    </row>
    <row r="231" spans="5:9" ht="15">
      <c r="E231"/>
      <c r="F231"/>
      <c r="G231"/>
      <c r="H231"/>
      <c r="I231"/>
    </row>
    <row r="232" spans="5:9" ht="15">
      <c r="E232"/>
      <c r="F232"/>
      <c r="G232"/>
      <c r="H232"/>
      <c r="I232"/>
    </row>
    <row r="233" spans="5:9" ht="15">
      <c r="E233"/>
      <c r="F233"/>
      <c r="G233"/>
      <c r="H233"/>
      <c r="I233"/>
    </row>
    <row r="234" spans="5:9" ht="15">
      <c r="E234"/>
      <c r="F234"/>
      <c r="G234"/>
      <c r="H234"/>
      <c r="I234"/>
    </row>
    <row r="235" spans="5:9" ht="15">
      <c r="E235"/>
      <c r="F235"/>
      <c r="G235"/>
      <c r="H235"/>
      <c r="I235"/>
    </row>
    <row r="236" spans="5:9" ht="15">
      <c r="E236"/>
      <c r="F236"/>
      <c r="G236"/>
      <c r="H236"/>
      <c r="I236"/>
    </row>
    <row r="237" spans="5:9" ht="15">
      <c r="E237"/>
      <c r="F237"/>
      <c r="G237"/>
      <c r="H237"/>
      <c r="I237"/>
    </row>
    <row r="238" spans="5:9" ht="15">
      <c r="E238"/>
      <c r="F238"/>
      <c r="G238"/>
      <c r="H238"/>
      <c r="I238"/>
    </row>
    <row r="239" spans="5:9" ht="15">
      <c r="E239"/>
      <c r="F239"/>
      <c r="G239"/>
      <c r="H239"/>
      <c r="I239"/>
    </row>
    <row r="240" spans="5:9" ht="15">
      <c r="E240"/>
      <c r="F240"/>
      <c r="G240"/>
      <c r="H240"/>
      <c r="I240"/>
    </row>
    <row r="241" spans="5:9" ht="15">
      <c r="E241"/>
      <c r="F241"/>
      <c r="G241"/>
      <c r="H241"/>
      <c r="I241"/>
    </row>
    <row r="242" spans="5:9" ht="15">
      <c r="E242"/>
      <c r="F242"/>
      <c r="G242"/>
      <c r="H242"/>
      <c r="I242"/>
    </row>
    <row r="243" spans="5:9" ht="15">
      <c r="E243"/>
      <c r="F243"/>
      <c r="G243"/>
      <c r="H243"/>
      <c r="I243"/>
    </row>
    <row r="244" spans="5:9" ht="15">
      <c r="E244"/>
      <c r="F244"/>
      <c r="G244"/>
      <c r="H244"/>
      <c r="I244"/>
    </row>
    <row r="245" spans="5:9" ht="15">
      <c r="E245"/>
      <c r="F245"/>
      <c r="G245"/>
      <c r="H245"/>
      <c r="I245"/>
    </row>
    <row r="246" spans="5:9" ht="15">
      <c r="E246"/>
      <c r="F246"/>
      <c r="G246"/>
      <c r="H246"/>
      <c r="I246"/>
    </row>
    <row r="247" spans="5:9" ht="15">
      <c r="E247"/>
      <c r="F247"/>
      <c r="G247"/>
      <c r="H247"/>
      <c r="I247"/>
    </row>
    <row r="248" spans="5:9" ht="15">
      <c r="E248"/>
      <c r="F248"/>
      <c r="G248"/>
      <c r="H248"/>
      <c r="I248"/>
    </row>
    <row r="249" spans="5:9" ht="15">
      <c r="E249"/>
      <c r="F249"/>
      <c r="G249"/>
      <c r="H249"/>
      <c r="I249"/>
    </row>
    <row r="250" spans="5:9" ht="15">
      <c r="E250"/>
      <c r="F250"/>
      <c r="G250"/>
      <c r="H250"/>
      <c r="I250"/>
    </row>
    <row r="251" spans="5:9" ht="15">
      <c r="E251"/>
      <c r="F251"/>
      <c r="G251"/>
      <c r="H251"/>
      <c r="I251"/>
    </row>
    <row r="252" spans="5:9" ht="15">
      <c r="E252"/>
      <c r="F252"/>
      <c r="G252"/>
      <c r="H252"/>
      <c r="I252"/>
    </row>
    <row r="253" spans="5:9" ht="15">
      <c r="E253"/>
      <c r="F253"/>
      <c r="G253"/>
      <c r="H253"/>
      <c r="I253"/>
    </row>
    <row r="254" spans="5:9" ht="15">
      <c r="E254"/>
      <c r="F254"/>
      <c r="G254"/>
      <c r="H254"/>
      <c r="I254"/>
    </row>
    <row r="255" spans="5:9" ht="15">
      <c r="E255"/>
      <c r="F255"/>
      <c r="G255"/>
      <c r="H255"/>
      <c r="I255"/>
    </row>
    <row r="256" spans="5:9" ht="15">
      <c r="E256"/>
      <c r="F256"/>
      <c r="G256"/>
      <c r="H256"/>
      <c r="I256"/>
    </row>
    <row r="257" spans="5:9" ht="15">
      <c r="E257"/>
      <c r="F257"/>
      <c r="G257"/>
      <c r="H257"/>
      <c r="I257"/>
    </row>
    <row r="258" spans="5:9" ht="15">
      <c r="E258"/>
      <c r="F258"/>
      <c r="G258"/>
      <c r="H258"/>
      <c r="I258"/>
    </row>
    <row r="259" spans="5:9" ht="15">
      <c r="E259"/>
      <c r="F259"/>
      <c r="G259"/>
      <c r="H259"/>
      <c r="I259"/>
    </row>
    <row r="260" spans="5:9" ht="15">
      <c r="E260"/>
      <c r="F260"/>
      <c r="G260"/>
      <c r="H260"/>
      <c r="I260"/>
    </row>
    <row r="261" spans="5:9" ht="15">
      <c r="E261"/>
      <c r="F261"/>
      <c r="G261"/>
      <c r="H261"/>
      <c r="I261"/>
    </row>
    <row r="262" spans="5:9" ht="15">
      <c r="E262"/>
      <c r="F262"/>
      <c r="G262"/>
      <c r="H262"/>
      <c r="I262"/>
    </row>
    <row r="263" spans="5:9" ht="15">
      <c r="E263"/>
      <c r="F263"/>
      <c r="G263"/>
      <c r="H263"/>
      <c r="I263"/>
    </row>
    <row r="264" spans="5:9" ht="15">
      <c r="E264"/>
      <c r="F264"/>
      <c r="G264"/>
      <c r="H264"/>
      <c r="I264"/>
    </row>
    <row r="265" spans="5:9" ht="15">
      <c r="E265"/>
      <c r="F265"/>
      <c r="G265"/>
      <c r="H265"/>
      <c r="I265"/>
    </row>
    <row r="266" spans="5:9" ht="15">
      <c r="E266"/>
      <c r="F266"/>
      <c r="G266"/>
      <c r="H266"/>
      <c r="I266"/>
    </row>
    <row r="267" spans="5:9" ht="15">
      <c r="E267"/>
      <c r="F267"/>
      <c r="G267"/>
      <c r="H267"/>
      <c r="I267"/>
    </row>
    <row r="268" spans="5:9" ht="15">
      <c r="E268"/>
      <c r="F268"/>
      <c r="G268"/>
      <c r="H268"/>
      <c r="I268"/>
    </row>
    <row r="269" spans="5:9" ht="15">
      <c r="E269"/>
      <c r="F269"/>
      <c r="G269"/>
      <c r="H269"/>
      <c r="I269"/>
    </row>
    <row r="270" spans="5:9" ht="15">
      <c r="E270"/>
      <c r="F270"/>
      <c r="G270"/>
      <c r="H270"/>
      <c r="I270"/>
    </row>
    <row r="271" spans="5:9" ht="15">
      <c r="E271"/>
      <c r="F271"/>
      <c r="G271"/>
      <c r="H271"/>
      <c r="I271"/>
    </row>
    <row r="272" spans="5:9" ht="15">
      <c r="E272"/>
      <c r="F272"/>
      <c r="G272"/>
      <c r="H272"/>
      <c r="I272"/>
    </row>
    <row r="273" spans="5:9" ht="15">
      <c r="E273"/>
      <c r="F273"/>
      <c r="G273"/>
      <c r="H273"/>
      <c r="I273"/>
    </row>
    <row r="274" spans="5:9" ht="15">
      <c r="E274"/>
      <c r="F274"/>
      <c r="G274"/>
      <c r="H274"/>
      <c r="I274"/>
    </row>
    <row r="275" spans="5:9" ht="15">
      <c r="E275"/>
      <c r="F275"/>
      <c r="G275"/>
      <c r="H275"/>
      <c r="I275"/>
    </row>
    <row r="276" spans="5:9" ht="15">
      <c r="E276"/>
      <c r="F276"/>
      <c r="G276"/>
      <c r="H276"/>
      <c r="I276"/>
    </row>
    <row r="277" spans="5:9" ht="15">
      <c r="E277"/>
      <c r="F277"/>
      <c r="G277"/>
      <c r="H277"/>
      <c r="I277"/>
    </row>
    <row r="278" spans="5:9" ht="15">
      <c r="E278"/>
      <c r="F278"/>
      <c r="G278"/>
      <c r="H278"/>
      <c r="I278"/>
    </row>
    <row r="279" spans="5:9" ht="15">
      <c r="E279"/>
      <c r="F279"/>
      <c r="G279"/>
      <c r="H279"/>
      <c r="I279"/>
    </row>
    <row r="280" spans="5:9" ht="15">
      <c r="E280"/>
      <c r="F280"/>
      <c r="G280"/>
      <c r="H280"/>
      <c r="I280"/>
    </row>
    <row r="281" spans="5:9" ht="15">
      <c r="E281"/>
      <c r="F281"/>
      <c r="G281"/>
      <c r="H281"/>
      <c r="I281"/>
    </row>
    <row r="282" spans="5:9" ht="15">
      <c r="E282"/>
      <c r="F282"/>
      <c r="G282"/>
      <c r="H282"/>
      <c r="I282"/>
    </row>
    <row r="283" spans="5:9" ht="15">
      <c r="E283"/>
      <c r="F283"/>
      <c r="G283"/>
      <c r="H283"/>
      <c r="I283"/>
    </row>
    <row r="284" spans="5:9" ht="15">
      <c r="E284"/>
      <c r="F284"/>
      <c r="G284"/>
      <c r="H284"/>
      <c r="I284"/>
    </row>
    <row r="285" spans="5:9" ht="15">
      <c r="E285"/>
      <c r="F285"/>
      <c r="G285"/>
      <c r="H285"/>
      <c r="I285"/>
    </row>
    <row r="286" spans="5:9" ht="15">
      <c r="E286"/>
      <c r="F286"/>
      <c r="G286"/>
      <c r="H286"/>
      <c r="I286"/>
    </row>
    <row r="287" spans="5:9" ht="15">
      <c r="E287"/>
      <c r="F287"/>
      <c r="G287"/>
      <c r="H287"/>
      <c r="I287"/>
    </row>
    <row r="288" spans="5:9" ht="15">
      <c r="E288"/>
      <c r="F288"/>
      <c r="G288"/>
      <c r="H288"/>
      <c r="I288"/>
    </row>
    <row r="289" spans="5:9" ht="15">
      <c r="E289"/>
      <c r="F289"/>
      <c r="G289"/>
      <c r="H289"/>
      <c r="I289"/>
    </row>
    <row r="290" spans="5:9" ht="15">
      <c r="E290"/>
      <c r="F290"/>
      <c r="G290"/>
      <c r="H290"/>
      <c r="I290"/>
    </row>
    <row r="291" spans="5:9" ht="15">
      <c r="E291"/>
      <c r="F291"/>
      <c r="G291"/>
      <c r="H291"/>
      <c r="I291"/>
    </row>
    <row r="292" spans="5:9" ht="15">
      <c r="E292"/>
      <c r="F292"/>
      <c r="G292"/>
      <c r="H292"/>
      <c r="I292"/>
    </row>
    <row r="293" spans="5:9" ht="15">
      <c r="E293"/>
      <c r="F293"/>
      <c r="G293"/>
      <c r="H293"/>
      <c r="I293"/>
    </row>
    <row r="294" spans="5:9" ht="15">
      <c r="E294"/>
      <c r="F294"/>
      <c r="G294"/>
      <c r="H294"/>
      <c r="I294"/>
    </row>
    <row r="295" spans="5:9" ht="15">
      <c r="E295"/>
      <c r="F295"/>
      <c r="G295"/>
      <c r="H295"/>
      <c r="I295"/>
    </row>
    <row r="296" spans="5:9" ht="15">
      <c r="E296"/>
      <c r="F296"/>
      <c r="G296"/>
      <c r="H296"/>
      <c r="I296"/>
    </row>
    <row r="297" spans="5:9" ht="15">
      <c r="E297"/>
      <c r="F297"/>
      <c r="G297"/>
      <c r="H297"/>
      <c r="I297"/>
    </row>
    <row r="298" spans="5:9" ht="15">
      <c r="E298"/>
      <c r="F298"/>
      <c r="G298"/>
      <c r="H298"/>
      <c r="I298"/>
    </row>
    <row r="299" spans="5:9" ht="15">
      <c r="E299"/>
      <c r="F299"/>
      <c r="G299"/>
      <c r="H299"/>
      <c r="I299"/>
    </row>
    <row r="300" spans="5:9" ht="15">
      <c r="E300"/>
      <c r="F300"/>
      <c r="G300"/>
      <c r="H300"/>
      <c r="I300"/>
    </row>
    <row r="301" spans="5:9" ht="15">
      <c r="E301"/>
      <c r="F301"/>
      <c r="G301"/>
      <c r="H301"/>
      <c r="I301"/>
    </row>
    <row r="302" spans="5:9" ht="15">
      <c r="E302"/>
      <c r="F302"/>
      <c r="G302"/>
      <c r="H302"/>
      <c r="I302"/>
    </row>
    <row r="303" spans="5:9" ht="15">
      <c r="E303"/>
      <c r="F303"/>
      <c r="G303"/>
      <c r="H303"/>
      <c r="I303"/>
    </row>
    <row r="304" spans="5:9" ht="15">
      <c r="E304"/>
      <c r="F304"/>
      <c r="G304"/>
      <c r="H304"/>
      <c r="I304"/>
    </row>
    <row r="305" spans="5:9" ht="15">
      <c r="E305"/>
      <c r="F305"/>
      <c r="G305"/>
      <c r="H305"/>
      <c r="I305"/>
    </row>
    <row r="306" spans="5:9" ht="15">
      <c r="E306"/>
      <c r="F306"/>
      <c r="G306"/>
      <c r="H306"/>
      <c r="I306"/>
    </row>
    <row r="307" spans="5:9" ht="15">
      <c r="E307"/>
      <c r="F307"/>
      <c r="G307"/>
      <c r="H307"/>
      <c r="I307"/>
    </row>
    <row r="308" spans="5:9" ht="15">
      <c r="E308"/>
      <c r="F308"/>
      <c r="G308"/>
      <c r="H308"/>
      <c r="I308"/>
    </row>
    <row r="309" spans="5:9" ht="15">
      <c r="E309"/>
      <c r="F309"/>
      <c r="G309"/>
      <c r="H309"/>
      <c r="I309"/>
    </row>
    <row r="310" spans="5:9" ht="15">
      <c r="E310"/>
      <c r="F310"/>
      <c r="G310"/>
      <c r="H310"/>
      <c r="I310"/>
    </row>
    <row r="311" spans="5:9" ht="15">
      <c r="E311"/>
      <c r="F311"/>
      <c r="G311"/>
      <c r="H311"/>
      <c r="I311"/>
    </row>
    <row r="312" spans="5:9" ht="15">
      <c r="E312"/>
      <c r="F312"/>
      <c r="G312"/>
      <c r="H312"/>
      <c r="I312"/>
    </row>
    <row r="313" spans="5:9" ht="15">
      <c r="E313"/>
      <c r="F313"/>
      <c r="G313"/>
      <c r="H313"/>
      <c r="I313"/>
    </row>
    <row r="314" spans="5:9" ht="15">
      <c r="E314"/>
      <c r="F314"/>
      <c r="G314"/>
      <c r="H314"/>
      <c r="I314"/>
    </row>
    <row r="315" spans="5:9" ht="15">
      <c r="E315"/>
      <c r="F315"/>
      <c r="G315"/>
      <c r="H315"/>
      <c r="I315"/>
    </row>
    <row r="316" spans="5:9" ht="15">
      <c r="E316"/>
      <c r="F316"/>
      <c r="G316"/>
      <c r="H316"/>
      <c r="I316"/>
    </row>
    <row r="317" spans="5:9" ht="15">
      <c r="E317"/>
      <c r="F317"/>
      <c r="G317"/>
      <c r="H317"/>
      <c r="I317"/>
    </row>
    <row r="318" spans="5:9" ht="15">
      <c r="E318"/>
      <c r="F318"/>
      <c r="G318"/>
      <c r="H318"/>
      <c r="I318"/>
    </row>
    <row r="319" spans="5:9" ht="15">
      <c r="E319"/>
      <c r="F319"/>
      <c r="G319"/>
      <c r="H319"/>
      <c r="I319"/>
    </row>
    <row r="320" spans="5:9" ht="15">
      <c r="E320"/>
      <c r="F320"/>
      <c r="G320"/>
      <c r="H320"/>
      <c r="I320"/>
    </row>
    <row r="321" spans="5:9" ht="15">
      <c r="E321"/>
      <c r="F321"/>
      <c r="G321"/>
      <c r="H321"/>
      <c r="I321"/>
    </row>
    <row r="322" spans="5:9" ht="15">
      <c r="E322"/>
      <c r="F322"/>
      <c r="G322"/>
      <c r="H322"/>
      <c r="I322"/>
    </row>
    <row r="323" spans="5:9" ht="15">
      <c r="E323"/>
      <c r="F323"/>
      <c r="G323"/>
      <c r="H323"/>
      <c r="I323"/>
    </row>
    <row r="324" spans="5:9" ht="15">
      <c r="E324"/>
      <c r="F324"/>
      <c r="G324"/>
      <c r="H324"/>
      <c r="I324"/>
    </row>
    <row r="325" spans="5:9" ht="15">
      <c r="E325"/>
      <c r="F325"/>
      <c r="G325"/>
      <c r="H325"/>
      <c r="I325"/>
    </row>
    <row r="326" spans="5:9" ht="15">
      <c r="E326"/>
      <c r="F326"/>
      <c r="G326"/>
      <c r="H326"/>
      <c r="I326"/>
    </row>
    <row r="327" spans="5:9" ht="15">
      <c r="E327"/>
      <c r="F327"/>
      <c r="G327"/>
      <c r="H327"/>
      <c r="I327"/>
    </row>
    <row r="328" spans="5:9" ht="15">
      <c r="E328"/>
      <c r="F328"/>
      <c r="G328"/>
      <c r="H328"/>
      <c r="I328"/>
    </row>
    <row r="329" spans="5:9" ht="15">
      <c r="E329"/>
      <c r="F329"/>
      <c r="G329"/>
      <c r="H329"/>
      <c r="I329"/>
    </row>
    <row r="330" spans="5:9" ht="15">
      <c r="E330"/>
      <c r="F330"/>
      <c r="G330"/>
      <c r="H330"/>
      <c r="I330"/>
    </row>
    <row r="331" spans="5:9" ht="15">
      <c r="E331"/>
      <c r="F331"/>
      <c r="G331"/>
      <c r="H331"/>
      <c r="I331"/>
    </row>
    <row r="332" spans="5:9" ht="15">
      <c r="E332"/>
      <c r="F332"/>
      <c r="G332"/>
      <c r="H332"/>
      <c r="I332"/>
    </row>
    <row r="333" spans="5:9" ht="15">
      <c r="E333"/>
      <c r="F333"/>
      <c r="G333"/>
      <c r="H333"/>
      <c r="I333"/>
    </row>
    <row r="334" spans="5:9" ht="15">
      <c r="E334"/>
      <c r="F334"/>
      <c r="G334"/>
      <c r="H334"/>
      <c r="I334"/>
    </row>
    <row r="335" spans="5:9" ht="15">
      <c r="E335"/>
      <c r="F335"/>
      <c r="G335"/>
      <c r="H335"/>
      <c r="I335"/>
    </row>
    <row r="336" spans="5:9" ht="15">
      <c r="E336"/>
      <c r="F336"/>
      <c r="G336"/>
      <c r="H336"/>
      <c r="I336"/>
    </row>
    <row r="337" spans="5:9" ht="15">
      <c r="E337"/>
      <c r="F337"/>
      <c r="G337"/>
      <c r="H337"/>
      <c r="I337"/>
    </row>
    <row r="338" spans="5:9" ht="15">
      <c r="E338"/>
      <c r="F338"/>
      <c r="G338"/>
      <c r="H338"/>
      <c r="I338"/>
    </row>
    <row r="339" spans="5:9" ht="15">
      <c r="E339"/>
      <c r="F339"/>
      <c r="G339"/>
      <c r="H339"/>
      <c r="I339"/>
    </row>
    <row r="340" spans="5:9" ht="15">
      <c r="E340"/>
      <c r="F340"/>
      <c r="G340"/>
      <c r="H340"/>
      <c r="I340"/>
    </row>
    <row r="341" spans="5:9" ht="15">
      <c r="E341"/>
      <c r="F341"/>
      <c r="G341"/>
      <c r="H341"/>
      <c r="I341"/>
    </row>
    <row r="342" spans="5:9" ht="15">
      <c r="E342"/>
      <c r="F342"/>
      <c r="G342"/>
      <c r="H342"/>
      <c r="I342"/>
    </row>
    <row r="343" spans="5:9" ht="15">
      <c r="E343"/>
      <c r="F343"/>
      <c r="G343"/>
      <c r="H343"/>
      <c r="I343"/>
    </row>
    <row r="344" spans="5:9" ht="15">
      <c r="E344"/>
      <c r="F344"/>
      <c r="G344"/>
      <c r="H344"/>
      <c r="I344"/>
    </row>
    <row r="345" spans="5:9" ht="15">
      <c r="E345"/>
      <c r="F345"/>
      <c r="G345"/>
      <c r="H345"/>
      <c r="I345"/>
    </row>
    <row r="346" spans="5:9" ht="15">
      <c r="E346"/>
      <c r="F346"/>
      <c r="G346"/>
      <c r="H346"/>
      <c r="I346"/>
    </row>
    <row r="347" spans="5:9" ht="15">
      <c r="E347"/>
      <c r="F347"/>
      <c r="G347"/>
      <c r="H347"/>
      <c r="I347"/>
    </row>
    <row r="348" spans="5:9" ht="15">
      <c r="E348"/>
      <c r="F348"/>
      <c r="G348"/>
      <c r="H348"/>
      <c r="I348"/>
    </row>
    <row r="349" spans="5:9" ht="15">
      <c r="E349"/>
      <c r="F349"/>
      <c r="G349"/>
      <c r="H349"/>
      <c r="I349"/>
    </row>
    <row r="350" spans="5:9" ht="15">
      <c r="E350"/>
      <c r="F350"/>
      <c r="G350"/>
      <c r="H350"/>
      <c r="I350"/>
    </row>
    <row r="351" spans="5:9" ht="15">
      <c r="E351"/>
      <c r="F351"/>
      <c r="G351"/>
      <c r="H351"/>
      <c r="I351"/>
    </row>
    <row r="352" spans="5:9" ht="15">
      <c r="E352"/>
      <c r="F352"/>
      <c r="G352"/>
      <c r="H352"/>
      <c r="I352"/>
    </row>
    <row r="353" spans="5:9" ht="15">
      <c r="E353"/>
      <c r="F353"/>
      <c r="G353"/>
      <c r="H353"/>
      <c r="I353"/>
    </row>
    <row r="354" spans="5:9" ht="15">
      <c r="E354"/>
      <c r="F354"/>
      <c r="G354"/>
      <c r="H354"/>
      <c r="I354"/>
    </row>
    <row r="355" spans="5:9" ht="15">
      <c r="E355"/>
      <c r="F355"/>
      <c r="G355"/>
      <c r="H355"/>
      <c r="I355"/>
    </row>
    <row r="356" spans="5:9" ht="15">
      <c r="E356"/>
      <c r="F356"/>
      <c r="G356"/>
      <c r="H356"/>
      <c r="I356"/>
    </row>
    <row r="357" spans="5:9" ht="15">
      <c r="E357"/>
      <c r="F357"/>
      <c r="G357"/>
      <c r="H357"/>
      <c r="I357"/>
    </row>
    <row r="358" spans="5:9" ht="15">
      <c r="E358"/>
      <c r="F358"/>
      <c r="G358"/>
      <c r="H358"/>
      <c r="I358"/>
    </row>
    <row r="359" spans="5:9" ht="15">
      <c r="E359"/>
      <c r="F359"/>
      <c r="G359"/>
      <c r="H359"/>
      <c r="I359"/>
    </row>
    <row r="360" spans="5:9" ht="15">
      <c r="E360"/>
      <c r="F360"/>
      <c r="G360"/>
      <c r="H360"/>
      <c r="I360"/>
    </row>
    <row r="361" spans="5:9" ht="15">
      <c r="E361"/>
      <c r="F361"/>
      <c r="G361"/>
      <c r="H361"/>
      <c r="I361"/>
    </row>
    <row r="362" spans="5:9" ht="15">
      <c r="E362"/>
      <c r="F362"/>
      <c r="G362"/>
      <c r="H362"/>
      <c r="I362"/>
    </row>
    <row r="363" spans="5:9" ht="15">
      <c r="E363"/>
      <c r="F363"/>
      <c r="G363"/>
      <c r="H363"/>
      <c r="I363"/>
    </row>
    <row r="364" spans="5:9" ht="15">
      <c r="E364"/>
      <c r="F364"/>
      <c r="G364"/>
      <c r="H364"/>
      <c r="I364"/>
    </row>
    <row r="365" spans="5:9" ht="15">
      <c r="E365"/>
      <c r="F365"/>
      <c r="G365"/>
      <c r="H365"/>
      <c r="I365"/>
    </row>
    <row r="366" spans="5:9" ht="15">
      <c r="E366"/>
      <c r="F366"/>
      <c r="G366"/>
      <c r="H366"/>
      <c r="I366"/>
    </row>
    <row r="367" spans="5:9" ht="15">
      <c r="E367"/>
      <c r="F367"/>
      <c r="G367"/>
      <c r="H367"/>
      <c r="I367"/>
    </row>
    <row r="368" spans="5:9" ht="15">
      <c r="E368"/>
      <c r="F368"/>
      <c r="G368"/>
      <c r="H368"/>
      <c r="I368"/>
    </row>
    <row r="369" spans="5:9" ht="15">
      <c r="E369"/>
      <c r="F369"/>
      <c r="G369"/>
      <c r="H369"/>
      <c r="I369"/>
    </row>
    <row r="370" spans="5:9" ht="15">
      <c r="E370"/>
      <c r="F370"/>
      <c r="G370"/>
      <c r="H370"/>
      <c r="I370"/>
    </row>
    <row r="371" spans="5:9" ht="15">
      <c r="E371"/>
      <c r="F371"/>
      <c r="G371"/>
      <c r="H371"/>
      <c r="I371"/>
    </row>
    <row r="372" spans="5:9" ht="15">
      <c r="E372"/>
      <c r="F372"/>
      <c r="G372"/>
      <c r="H372"/>
      <c r="I372"/>
    </row>
    <row r="373" spans="5:9" ht="15">
      <c r="E373"/>
      <c r="F373"/>
      <c r="G373"/>
      <c r="H373"/>
      <c r="I373"/>
    </row>
    <row r="374" spans="5:9" ht="15">
      <c r="E374"/>
      <c r="F374"/>
      <c r="G374"/>
      <c r="H374"/>
      <c r="I374"/>
    </row>
    <row r="375" spans="5:9" ht="15">
      <c r="E375"/>
      <c r="F375"/>
      <c r="G375"/>
      <c r="H375"/>
      <c r="I375"/>
    </row>
    <row r="376" spans="5:9" ht="15">
      <c r="E376"/>
      <c r="F376"/>
      <c r="G376"/>
      <c r="H376"/>
      <c r="I376"/>
    </row>
    <row r="377" spans="5:9" ht="15">
      <c r="E377"/>
      <c r="F377"/>
      <c r="G377"/>
      <c r="H377"/>
      <c r="I377"/>
    </row>
    <row r="378" spans="5:9" ht="15">
      <c r="E378"/>
      <c r="F378"/>
      <c r="G378"/>
      <c r="H378"/>
      <c r="I378"/>
    </row>
    <row r="379" spans="5:9" ht="15">
      <c r="E379"/>
      <c r="F379"/>
      <c r="G379"/>
      <c r="H379"/>
      <c r="I379"/>
    </row>
    <row r="380" spans="5:9" ht="15">
      <c r="E380"/>
      <c r="F380"/>
      <c r="G380"/>
      <c r="H380"/>
      <c r="I380"/>
    </row>
    <row r="381" spans="5:9" ht="15">
      <c r="E381"/>
      <c r="F381"/>
      <c r="G381"/>
      <c r="H381"/>
      <c r="I381"/>
    </row>
    <row r="382" spans="5:9" ht="15">
      <c r="E382"/>
      <c r="F382"/>
      <c r="G382"/>
      <c r="H382"/>
      <c r="I382"/>
    </row>
    <row r="383" spans="5:9" ht="15">
      <c r="E383"/>
      <c r="F383"/>
      <c r="G383"/>
      <c r="H383"/>
      <c r="I383"/>
    </row>
    <row r="384" spans="5:9" ht="15">
      <c r="E384"/>
      <c r="F384"/>
      <c r="G384"/>
      <c r="H384"/>
      <c r="I384"/>
    </row>
    <row r="385" spans="5:9" ht="15">
      <c r="E385"/>
      <c r="F385"/>
      <c r="G385"/>
      <c r="H385"/>
      <c r="I385"/>
    </row>
    <row r="386" spans="5:9" ht="15">
      <c r="E386"/>
      <c r="F386"/>
      <c r="G386"/>
      <c r="H386"/>
      <c r="I386"/>
    </row>
    <row r="387" spans="5:9" ht="15">
      <c r="E387"/>
      <c r="F387"/>
      <c r="G387"/>
      <c r="H387"/>
      <c r="I387"/>
    </row>
    <row r="388" spans="5:9" ht="15">
      <c r="E388"/>
      <c r="F388"/>
      <c r="G388"/>
      <c r="H388"/>
      <c r="I388"/>
    </row>
    <row r="389" spans="5:9" ht="15">
      <c r="E389"/>
      <c r="F389"/>
      <c r="G389"/>
      <c r="H389"/>
      <c r="I389"/>
    </row>
    <row r="390" spans="5:9" ht="15">
      <c r="E390"/>
      <c r="F390"/>
      <c r="G390"/>
      <c r="H390"/>
      <c r="I390"/>
    </row>
    <row r="391" spans="5:9" ht="15">
      <c r="E391"/>
      <c r="F391"/>
      <c r="G391"/>
      <c r="H391"/>
      <c r="I391"/>
    </row>
    <row r="392" spans="5:9" ht="15">
      <c r="E392"/>
      <c r="F392"/>
      <c r="G392"/>
      <c r="H392"/>
      <c r="I392"/>
    </row>
    <row r="393" spans="5:9" ht="15">
      <c r="E393"/>
      <c r="F393"/>
      <c r="G393"/>
      <c r="H393"/>
      <c r="I393"/>
    </row>
    <row r="394" spans="5:9" ht="15">
      <c r="E394"/>
      <c r="F394"/>
      <c r="G394"/>
      <c r="H394"/>
      <c r="I394"/>
    </row>
    <row r="395" spans="5:9" ht="15">
      <c r="E395"/>
      <c r="F395"/>
      <c r="G395"/>
      <c r="H395"/>
      <c r="I395"/>
    </row>
    <row r="396" spans="5:9" ht="15">
      <c r="E396"/>
      <c r="F396"/>
      <c r="G396"/>
      <c r="H396"/>
      <c r="I396"/>
    </row>
    <row r="397" spans="5:9" ht="15">
      <c r="E397"/>
      <c r="F397"/>
      <c r="G397"/>
      <c r="H397"/>
      <c r="I397"/>
    </row>
    <row r="398" spans="5:9" ht="15">
      <c r="E398"/>
      <c r="F398"/>
      <c r="G398"/>
      <c r="H398"/>
      <c r="I398"/>
    </row>
    <row r="399" spans="5:9" ht="15">
      <c r="E399"/>
      <c r="F399"/>
      <c r="G399"/>
      <c r="H399"/>
      <c r="I399"/>
    </row>
    <row r="400" spans="5:9" ht="15">
      <c r="E400"/>
      <c r="F400"/>
      <c r="G400"/>
      <c r="H400"/>
      <c r="I400"/>
    </row>
    <row r="401" spans="5:9" ht="15">
      <c r="E401"/>
      <c r="F401"/>
      <c r="G401"/>
      <c r="H401"/>
      <c r="I401"/>
    </row>
    <row r="402" spans="5:9" ht="15">
      <c r="E402"/>
      <c r="F402"/>
      <c r="G402"/>
      <c r="H402"/>
      <c r="I402"/>
    </row>
    <row r="403" spans="5:9" ht="15">
      <c r="E403"/>
      <c r="F403"/>
      <c r="G403"/>
      <c r="H403"/>
      <c r="I403"/>
    </row>
    <row r="404" spans="5:9" ht="15">
      <c r="E404"/>
      <c r="F404"/>
      <c r="G404"/>
      <c r="H404"/>
      <c r="I404"/>
    </row>
    <row r="405" spans="5:9" ht="15">
      <c r="E405"/>
      <c r="F405"/>
      <c r="G405"/>
      <c r="H405"/>
      <c r="I405"/>
    </row>
    <row r="406" spans="5:9" ht="15">
      <c r="E406"/>
      <c r="F406"/>
      <c r="G406"/>
      <c r="H406"/>
      <c r="I406"/>
    </row>
    <row r="407" spans="5:9" ht="15">
      <c r="E407"/>
      <c r="F407"/>
      <c r="G407"/>
      <c r="H407"/>
      <c r="I407"/>
    </row>
    <row r="408" spans="5:9" ht="15">
      <c r="E408"/>
      <c r="F408"/>
      <c r="G408"/>
      <c r="H408"/>
      <c r="I408"/>
    </row>
    <row r="409" spans="5:9" ht="15">
      <c r="E409"/>
      <c r="F409"/>
      <c r="G409"/>
      <c r="H409"/>
      <c r="I409"/>
    </row>
    <row r="410" spans="5:9" ht="15">
      <c r="E410"/>
      <c r="F410"/>
      <c r="G410"/>
      <c r="H410"/>
      <c r="I410"/>
    </row>
    <row r="411" spans="5:9" ht="15">
      <c r="E411"/>
      <c r="F411"/>
      <c r="G411"/>
      <c r="H411"/>
      <c r="I411"/>
    </row>
    <row r="412" spans="5:9" ht="15">
      <c r="E412"/>
      <c r="F412"/>
      <c r="G412"/>
      <c r="H412"/>
      <c r="I412"/>
    </row>
    <row r="413" spans="5:9" ht="15">
      <c r="E413"/>
      <c r="F413"/>
      <c r="G413"/>
      <c r="H413"/>
      <c r="I413"/>
    </row>
    <row r="414" spans="5:9" ht="15">
      <c r="E414"/>
      <c r="F414"/>
      <c r="G414"/>
      <c r="H414"/>
      <c r="I414"/>
    </row>
    <row r="415" spans="5:9" ht="15">
      <c r="E415"/>
      <c r="F415"/>
      <c r="G415"/>
      <c r="H415"/>
      <c r="I415"/>
    </row>
    <row r="416" spans="5:9" ht="15">
      <c r="E416"/>
      <c r="F416"/>
      <c r="G416"/>
      <c r="H416"/>
      <c r="I416"/>
    </row>
    <row r="417" spans="5:9" ht="15">
      <c r="E417"/>
      <c r="F417"/>
      <c r="G417"/>
      <c r="H417"/>
      <c r="I417"/>
    </row>
    <row r="418" spans="5:9" ht="15">
      <c r="E418"/>
      <c r="F418"/>
      <c r="G418"/>
      <c r="H418"/>
      <c r="I418"/>
    </row>
    <row r="419" spans="5:9" ht="15">
      <c r="E419"/>
      <c r="F419"/>
      <c r="G419"/>
      <c r="H419"/>
      <c r="I419"/>
    </row>
    <row r="420" spans="5:9" ht="15">
      <c r="E420"/>
      <c r="F420"/>
      <c r="G420"/>
      <c r="H420"/>
      <c r="I420"/>
    </row>
    <row r="421" spans="5:9" ht="15">
      <c r="E421"/>
      <c r="F421"/>
      <c r="G421"/>
      <c r="H421"/>
      <c r="I421"/>
    </row>
    <row r="422" spans="5:9" ht="15">
      <c r="E422"/>
      <c r="F422"/>
      <c r="G422"/>
      <c r="H422"/>
      <c r="I422"/>
    </row>
    <row r="423" spans="5:9" ht="15">
      <c r="E423"/>
      <c r="F423"/>
      <c r="G423"/>
      <c r="H423"/>
      <c r="I423"/>
    </row>
    <row r="424" spans="5:9" ht="15">
      <c r="E424"/>
      <c r="F424"/>
      <c r="G424"/>
      <c r="H424"/>
      <c r="I424"/>
    </row>
    <row r="425" spans="5:9" ht="15">
      <c r="E425"/>
      <c r="F425"/>
      <c r="G425"/>
      <c r="H425"/>
      <c r="I425"/>
    </row>
    <row r="426" spans="5:9" ht="15">
      <c r="E426"/>
      <c r="F426"/>
      <c r="G426"/>
      <c r="H426"/>
      <c r="I426"/>
    </row>
    <row r="427" spans="5:9" ht="15">
      <c r="E427"/>
      <c r="F427"/>
      <c r="G427"/>
      <c r="H427"/>
      <c r="I427"/>
    </row>
    <row r="428" spans="5:9" ht="15">
      <c r="E428"/>
      <c r="F428"/>
      <c r="G428"/>
      <c r="H428"/>
      <c r="I428"/>
    </row>
    <row r="429" spans="5:9" ht="15">
      <c r="E429"/>
      <c r="F429"/>
      <c r="G429"/>
      <c r="H429"/>
      <c r="I429"/>
    </row>
    <row r="430" spans="5:9" ht="15">
      <c r="E430"/>
      <c r="F430"/>
      <c r="G430"/>
      <c r="H430"/>
      <c r="I430"/>
    </row>
    <row r="431" spans="5:9" ht="15">
      <c r="E431"/>
      <c r="F431"/>
      <c r="G431"/>
      <c r="H431"/>
      <c r="I431"/>
    </row>
    <row r="432" spans="5:9" ht="15">
      <c r="E432"/>
      <c r="F432"/>
      <c r="G432"/>
      <c r="H432"/>
      <c r="I432"/>
    </row>
    <row r="433" spans="5:9" ht="15">
      <c r="E433"/>
      <c r="F433"/>
      <c r="G433"/>
      <c r="H433"/>
      <c r="I433"/>
    </row>
    <row r="434" spans="5:9" ht="15">
      <c r="E434"/>
      <c r="F434"/>
      <c r="G434"/>
      <c r="H434"/>
      <c r="I434"/>
    </row>
    <row r="435" spans="5:9" ht="15">
      <c r="E435"/>
      <c r="F435"/>
      <c r="G435"/>
      <c r="H435"/>
      <c r="I435"/>
    </row>
    <row r="436" spans="5:9" ht="15">
      <c r="E436"/>
      <c r="F436"/>
      <c r="G436"/>
      <c r="H436"/>
      <c r="I436"/>
    </row>
    <row r="437" spans="5:9" ht="15">
      <c r="E437"/>
      <c r="F437"/>
      <c r="G437"/>
      <c r="H437"/>
      <c r="I437"/>
    </row>
    <row r="438" spans="5:9" ht="15">
      <c r="E438"/>
      <c r="F438"/>
      <c r="G438"/>
      <c r="H438"/>
      <c r="I438"/>
    </row>
    <row r="439" spans="5:9" ht="15">
      <c r="E439"/>
      <c r="F439"/>
      <c r="G439"/>
      <c r="H439"/>
      <c r="I439"/>
    </row>
    <row r="440" spans="5:9" ht="15">
      <c r="E440"/>
      <c r="F440"/>
      <c r="G440"/>
      <c r="H440"/>
      <c r="I440"/>
    </row>
    <row r="441" spans="5:9" ht="15">
      <c r="E441"/>
      <c r="F441"/>
      <c r="G441"/>
      <c r="H441"/>
      <c r="I441"/>
    </row>
    <row r="442" spans="5:9" ht="15">
      <c r="E442"/>
      <c r="F442"/>
      <c r="G442"/>
      <c r="H442"/>
      <c r="I442"/>
    </row>
    <row r="443" spans="5:9" ht="15">
      <c r="E443"/>
      <c r="F443"/>
      <c r="G443"/>
      <c r="H443"/>
      <c r="I443"/>
    </row>
    <row r="444" spans="5:9" ht="15">
      <c r="E444"/>
      <c r="F444"/>
      <c r="G444"/>
      <c r="H444"/>
      <c r="I444"/>
    </row>
    <row r="445" spans="5:9" ht="15">
      <c r="E445"/>
      <c r="F445"/>
      <c r="G445"/>
      <c r="H445"/>
      <c r="I445"/>
    </row>
    <row r="446" spans="5:9" ht="15">
      <c r="E446"/>
      <c r="F446"/>
      <c r="G446"/>
      <c r="H446"/>
      <c r="I446"/>
    </row>
    <row r="447" spans="5:9" ht="15">
      <c r="E447"/>
      <c r="F447"/>
      <c r="G447"/>
      <c r="H447"/>
      <c r="I447"/>
    </row>
    <row r="448" spans="5:9" ht="15">
      <c r="E448"/>
      <c r="F448"/>
      <c r="G448"/>
      <c r="H448"/>
      <c r="I448"/>
    </row>
    <row r="449" spans="5:9" ht="15">
      <c r="E449"/>
      <c r="F449"/>
      <c r="G449"/>
      <c r="H449"/>
      <c r="I449"/>
    </row>
    <row r="450" spans="5:9" ht="15">
      <c r="E450"/>
      <c r="F450"/>
      <c r="G450"/>
      <c r="H450"/>
      <c r="I450"/>
    </row>
    <row r="451" spans="5:9" ht="15">
      <c r="E451"/>
      <c r="F451"/>
      <c r="G451"/>
      <c r="H451"/>
      <c r="I451"/>
    </row>
    <row r="452" spans="5:9" ht="15">
      <c r="E452"/>
      <c r="F452"/>
      <c r="G452"/>
      <c r="H452"/>
      <c r="I452"/>
    </row>
    <row r="453" spans="5:9" ht="15">
      <c r="E453"/>
      <c r="F453"/>
      <c r="G453"/>
      <c r="H453"/>
      <c r="I453"/>
    </row>
    <row r="454" spans="5:9" ht="15">
      <c r="E454"/>
      <c r="F454"/>
      <c r="G454"/>
      <c r="H454"/>
      <c r="I454"/>
    </row>
    <row r="455" spans="5:9" ht="15">
      <c r="E455"/>
      <c r="F455"/>
      <c r="G455"/>
      <c r="H455"/>
      <c r="I455"/>
    </row>
    <row r="456" spans="5:9" ht="15">
      <c r="E456"/>
      <c r="F456"/>
      <c r="G456"/>
      <c r="H456"/>
      <c r="I456"/>
    </row>
    <row r="457" spans="5:9" ht="15">
      <c r="E457"/>
      <c r="F457"/>
      <c r="G457"/>
      <c r="H457"/>
      <c r="I457"/>
    </row>
    <row r="458" spans="5:9" ht="15">
      <c r="E458"/>
      <c r="F458"/>
      <c r="G458"/>
      <c r="H458"/>
      <c r="I458"/>
    </row>
    <row r="459" spans="5:9" ht="15">
      <c r="E459"/>
      <c r="F459"/>
      <c r="G459"/>
      <c r="H459"/>
      <c r="I459"/>
    </row>
    <row r="460" spans="5:9" ht="15">
      <c r="E460"/>
      <c r="F460"/>
      <c r="G460"/>
      <c r="H460"/>
      <c r="I460"/>
    </row>
    <row r="461" spans="5:9" ht="15">
      <c r="E461"/>
      <c r="F461"/>
      <c r="G461"/>
      <c r="H461"/>
      <c r="I461"/>
    </row>
    <row r="462" spans="5:9" ht="15">
      <c r="E462"/>
      <c r="F462"/>
      <c r="G462"/>
      <c r="H462"/>
      <c r="I462"/>
    </row>
    <row r="463" spans="5:9" ht="15">
      <c r="E463"/>
      <c r="F463"/>
      <c r="G463"/>
      <c r="H463"/>
      <c r="I463"/>
    </row>
    <row r="464" spans="5:9" ht="15">
      <c r="E464"/>
      <c r="F464"/>
      <c r="G464"/>
      <c r="H464"/>
      <c r="I464"/>
    </row>
    <row r="465" spans="5:9" ht="15">
      <c r="E465"/>
      <c r="F465"/>
      <c r="G465"/>
      <c r="H465"/>
      <c r="I465"/>
    </row>
    <row r="466" spans="5:9" ht="15">
      <c r="E466"/>
      <c r="F466"/>
      <c r="G466"/>
      <c r="H466"/>
      <c r="I466"/>
    </row>
    <row r="467" spans="5:9" ht="15">
      <c r="E467"/>
      <c r="F467"/>
      <c r="G467"/>
      <c r="H467"/>
      <c r="I467"/>
    </row>
    <row r="468" spans="5:9" ht="15">
      <c r="E468"/>
      <c r="F468"/>
      <c r="G468"/>
      <c r="H468"/>
      <c r="I468"/>
    </row>
    <row r="469" spans="5:9" ht="15">
      <c r="E469"/>
      <c r="F469"/>
      <c r="G469"/>
      <c r="H469"/>
      <c r="I469"/>
    </row>
    <row r="470" spans="5:9" ht="15">
      <c r="E470"/>
      <c r="F470"/>
      <c r="G470"/>
      <c r="H470"/>
      <c r="I470"/>
    </row>
    <row r="471" spans="5:9" ht="15">
      <c r="E471"/>
      <c r="F471"/>
      <c r="G471"/>
      <c r="H471"/>
      <c r="I471"/>
    </row>
    <row r="472" spans="5:9" ht="15">
      <c r="E472"/>
      <c r="F472"/>
      <c r="G472"/>
      <c r="H472"/>
      <c r="I472"/>
    </row>
    <row r="473" spans="5:9" ht="15">
      <c r="E473"/>
      <c r="F473"/>
      <c r="G473"/>
      <c r="H473"/>
      <c r="I473"/>
    </row>
    <row r="474" spans="5:9" ht="15">
      <c r="E474"/>
      <c r="F474"/>
      <c r="G474"/>
      <c r="H474"/>
      <c r="I474"/>
    </row>
    <row r="475" spans="5:9" ht="15">
      <c r="E475"/>
      <c r="F475"/>
      <c r="G475"/>
      <c r="H475"/>
      <c r="I475"/>
    </row>
    <row r="476" spans="5:9" ht="15">
      <c r="E476"/>
      <c r="F476"/>
      <c r="G476"/>
      <c r="H476"/>
      <c r="I476"/>
    </row>
    <row r="477" spans="5:9" ht="15">
      <c r="E477"/>
      <c r="F477"/>
      <c r="G477"/>
      <c r="H477"/>
      <c r="I477"/>
    </row>
    <row r="478" spans="5:9" ht="15">
      <c r="E478"/>
      <c r="F478"/>
      <c r="G478"/>
      <c r="H478"/>
      <c r="I478"/>
    </row>
    <row r="479" spans="5:9" ht="15">
      <c r="E479"/>
      <c r="F479"/>
      <c r="G479"/>
      <c r="H479"/>
      <c r="I479"/>
    </row>
    <row r="480" spans="5:9" ht="15">
      <c r="E480"/>
      <c r="F480"/>
      <c r="G480"/>
      <c r="H480"/>
      <c r="I480"/>
    </row>
    <row r="481" spans="5:9" ht="15">
      <c r="E481"/>
      <c r="F481"/>
      <c r="G481"/>
      <c r="H481"/>
      <c r="I481"/>
    </row>
    <row r="482" spans="5:9" ht="15">
      <c r="E482"/>
      <c r="F482"/>
      <c r="G482"/>
      <c r="H482"/>
      <c r="I482"/>
    </row>
    <row r="483" spans="5:9" ht="15">
      <c r="E483"/>
      <c r="F483"/>
      <c r="G483"/>
      <c r="H483"/>
      <c r="I483"/>
    </row>
    <row r="484" spans="5:9" ht="15">
      <c r="E484"/>
      <c r="F484"/>
      <c r="G484"/>
      <c r="H484"/>
      <c r="I484"/>
    </row>
    <row r="485" spans="5:9" ht="15">
      <c r="E485"/>
      <c r="F485"/>
      <c r="G485"/>
      <c r="H485"/>
      <c r="I485"/>
    </row>
    <row r="486" spans="5:9" ht="15">
      <c r="E486"/>
      <c r="F486"/>
      <c r="G486"/>
      <c r="H486"/>
      <c r="I486"/>
    </row>
    <row r="487" spans="5:9" ht="15">
      <c r="E487"/>
      <c r="F487"/>
      <c r="G487"/>
      <c r="H487"/>
      <c r="I487"/>
    </row>
    <row r="488" spans="5:9" ht="15">
      <c r="E488"/>
      <c r="F488"/>
      <c r="G488"/>
      <c r="H488"/>
      <c r="I488"/>
    </row>
    <row r="489" spans="5:9" ht="15">
      <c r="E489"/>
      <c r="F489"/>
      <c r="G489"/>
      <c r="H489"/>
      <c r="I489"/>
    </row>
    <row r="490" spans="5:9" ht="15">
      <c r="E490"/>
      <c r="F490"/>
      <c r="G490"/>
      <c r="H490"/>
      <c r="I490"/>
    </row>
    <row r="491" spans="5:9" ht="15">
      <c r="E491"/>
      <c r="F491"/>
      <c r="G491"/>
      <c r="H491"/>
      <c r="I491"/>
    </row>
    <row r="492" spans="5:9" ht="15">
      <c r="E492"/>
      <c r="F492"/>
      <c r="G492"/>
      <c r="H492"/>
      <c r="I492"/>
    </row>
    <row r="493" spans="5:9" ht="15">
      <c r="E493"/>
      <c r="F493"/>
      <c r="G493"/>
      <c r="H493"/>
      <c r="I493"/>
    </row>
    <row r="494" spans="5:9" ht="15">
      <c r="E494"/>
      <c r="F494"/>
      <c r="G494"/>
      <c r="H494"/>
      <c r="I494"/>
    </row>
    <row r="495" spans="5:9" ht="15">
      <c r="E495"/>
      <c r="F495"/>
      <c r="G495"/>
      <c r="H495"/>
      <c r="I495"/>
    </row>
    <row r="496" spans="5:9" ht="15">
      <c r="E496"/>
      <c r="F496"/>
      <c r="G496"/>
      <c r="H496"/>
      <c r="I496"/>
    </row>
    <row r="497" spans="5:9" ht="15">
      <c r="E497"/>
      <c r="F497"/>
      <c r="G497"/>
      <c r="H497"/>
      <c r="I497"/>
    </row>
    <row r="498" spans="5:9" ht="15">
      <c r="E498"/>
      <c r="F498"/>
      <c r="G498"/>
      <c r="H498"/>
      <c r="I498"/>
    </row>
    <row r="499" spans="5:9" ht="15">
      <c r="E499"/>
      <c r="F499"/>
      <c r="G499"/>
      <c r="H499"/>
      <c r="I499"/>
    </row>
    <row r="500" spans="5:9" ht="15">
      <c r="E500"/>
      <c r="F500"/>
      <c r="G500"/>
      <c r="H500"/>
      <c r="I500"/>
    </row>
    <row r="501" spans="5:9" ht="15">
      <c r="E501"/>
      <c r="F501"/>
      <c r="G501"/>
      <c r="H501"/>
      <c r="I501"/>
    </row>
    <row r="502" spans="5:9" ht="15">
      <c r="E502"/>
      <c r="F502"/>
      <c r="G502"/>
      <c r="H502"/>
      <c r="I502"/>
    </row>
    <row r="503" spans="5:9" ht="15">
      <c r="E503"/>
      <c r="F503"/>
      <c r="G503"/>
      <c r="H503"/>
      <c r="I503"/>
    </row>
    <row r="504" spans="5:9" ht="15">
      <c r="E504"/>
      <c r="F504"/>
      <c r="G504"/>
      <c r="H504"/>
      <c r="I504"/>
    </row>
    <row r="505" spans="5:9" ht="15">
      <c r="E505"/>
      <c r="F505"/>
      <c r="G505"/>
      <c r="H505"/>
      <c r="I505"/>
    </row>
    <row r="506" spans="5:9" ht="15">
      <c r="E506"/>
      <c r="F506"/>
      <c r="G506"/>
      <c r="H506"/>
      <c r="I506"/>
    </row>
    <row r="507" spans="5:9" ht="15">
      <c r="E507"/>
      <c r="F507"/>
      <c r="G507"/>
      <c r="H507"/>
      <c r="I507"/>
    </row>
    <row r="508" spans="5:9" ht="15">
      <c r="E508"/>
      <c r="F508"/>
      <c r="G508"/>
      <c r="H508"/>
      <c r="I508"/>
    </row>
    <row r="509" spans="5:9" ht="15">
      <c r="E509"/>
      <c r="F509"/>
      <c r="G509"/>
      <c r="H509"/>
      <c r="I509"/>
    </row>
    <row r="510" spans="5:9" ht="15">
      <c r="E510"/>
      <c r="F510"/>
      <c r="G510"/>
      <c r="H510"/>
      <c r="I510"/>
    </row>
    <row r="511" spans="5:9" ht="15">
      <c r="E511"/>
      <c r="F511"/>
      <c r="G511"/>
      <c r="H511"/>
      <c r="I511"/>
    </row>
    <row r="512" spans="5:9" ht="15">
      <c r="E512"/>
      <c r="F512"/>
      <c r="G512"/>
      <c r="H512"/>
      <c r="I512"/>
    </row>
    <row r="513" spans="5:9" ht="15">
      <c r="E513"/>
      <c r="F513"/>
      <c r="G513"/>
      <c r="H513"/>
      <c r="I513"/>
    </row>
    <row r="514" spans="5:9" ht="15">
      <c r="E514"/>
      <c r="F514"/>
      <c r="G514"/>
      <c r="H514"/>
      <c r="I514"/>
    </row>
    <row r="515" spans="5:9" ht="15">
      <c r="E515"/>
      <c r="F515"/>
      <c r="G515"/>
      <c r="H515"/>
      <c r="I515"/>
    </row>
    <row r="516" spans="5:9" ht="15">
      <c r="E516"/>
      <c r="F516"/>
      <c r="G516"/>
      <c r="H516"/>
      <c r="I516"/>
    </row>
    <row r="517" spans="5:9" ht="15">
      <c r="E517"/>
      <c r="F517"/>
      <c r="G517"/>
      <c r="H517"/>
      <c r="I517"/>
    </row>
    <row r="518" spans="5:9" ht="15">
      <c r="E518"/>
      <c r="F518"/>
      <c r="G518"/>
      <c r="H518"/>
      <c r="I518"/>
    </row>
    <row r="519" spans="5:9" ht="15">
      <c r="E519"/>
      <c r="F519"/>
      <c r="G519"/>
      <c r="H519"/>
      <c r="I519"/>
    </row>
    <row r="520" spans="5:9" ht="15">
      <c r="E520"/>
      <c r="F520"/>
      <c r="G520"/>
      <c r="H520"/>
      <c r="I520"/>
    </row>
    <row r="521" spans="5:9" ht="15">
      <c r="E521"/>
      <c r="F521"/>
      <c r="G521"/>
      <c r="H521"/>
      <c r="I521"/>
    </row>
    <row r="522" spans="5:9" ht="15">
      <c r="E522"/>
      <c r="F522"/>
      <c r="G522"/>
      <c r="H522"/>
      <c r="I522"/>
    </row>
    <row r="523" spans="5:9" ht="15">
      <c r="E523"/>
      <c r="F523"/>
      <c r="G523"/>
      <c r="H523"/>
      <c r="I523"/>
    </row>
    <row r="524" spans="5:9" ht="15">
      <c r="E524"/>
      <c r="F524"/>
      <c r="G524"/>
      <c r="H524"/>
      <c r="I524"/>
    </row>
    <row r="525" spans="5:9" ht="15">
      <c r="E525"/>
      <c r="F525"/>
      <c r="G525"/>
      <c r="H525"/>
      <c r="I525"/>
    </row>
    <row r="526" spans="5:9" ht="15">
      <c r="E526"/>
      <c r="F526"/>
      <c r="G526"/>
      <c r="H526"/>
      <c r="I526"/>
    </row>
    <row r="527" spans="5:9" ht="15">
      <c r="E527"/>
      <c r="F527"/>
      <c r="G527"/>
      <c r="H527"/>
      <c r="I527"/>
    </row>
    <row r="528" spans="5:9" ht="15">
      <c r="E528"/>
      <c r="F528"/>
      <c r="G528"/>
      <c r="H528"/>
      <c r="I528"/>
    </row>
    <row r="529" spans="5:9" ht="15">
      <c r="E529"/>
      <c r="F529"/>
      <c r="G529"/>
      <c r="H529"/>
      <c r="I529"/>
    </row>
    <row r="530" spans="5:9" ht="15">
      <c r="E530"/>
      <c r="F530"/>
      <c r="G530"/>
      <c r="H530"/>
      <c r="I530"/>
    </row>
    <row r="531" spans="5:9" ht="15">
      <c r="E531"/>
      <c r="F531"/>
      <c r="G531"/>
      <c r="H531"/>
      <c r="I531"/>
    </row>
    <row r="532" spans="5:9" ht="15">
      <c r="E532"/>
      <c r="F532"/>
      <c r="G532"/>
      <c r="H532"/>
      <c r="I532"/>
    </row>
    <row r="533" spans="5:9" ht="15">
      <c r="E533"/>
      <c r="F533"/>
      <c r="G533"/>
      <c r="H533"/>
      <c r="I533"/>
    </row>
    <row r="534" spans="5:9" ht="15">
      <c r="E534"/>
      <c r="F534"/>
      <c r="G534"/>
      <c r="H534"/>
      <c r="I534"/>
    </row>
    <row r="535" spans="5:9" ht="15">
      <c r="E535"/>
      <c r="F535"/>
      <c r="G535"/>
      <c r="H535"/>
      <c r="I535"/>
    </row>
    <row r="536" spans="5:9" ht="15">
      <c r="E536"/>
      <c r="F536"/>
      <c r="G536"/>
      <c r="H536"/>
      <c r="I536"/>
    </row>
    <row r="537" spans="5:9" ht="15">
      <c r="E537"/>
      <c r="F537"/>
      <c r="G537"/>
      <c r="H537"/>
      <c r="I537"/>
    </row>
    <row r="538" spans="5:9" ht="15">
      <c r="E538"/>
      <c r="F538"/>
      <c r="G538"/>
      <c r="H538"/>
      <c r="I538"/>
    </row>
    <row r="539" spans="5:9" ht="15">
      <c r="E539"/>
      <c r="F539"/>
      <c r="G539"/>
      <c r="H539"/>
      <c r="I539"/>
    </row>
    <row r="540" spans="5:9" ht="15">
      <c r="E540"/>
      <c r="F540"/>
      <c r="G540"/>
      <c r="H540"/>
      <c r="I540"/>
    </row>
    <row r="541" spans="5:9" ht="15">
      <c r="E541"/>
      <c r="F541"/>
      <c r="G541"/>
      <c r="H541"/>
      <c r="I541"/>
    </row>
    <row r="542" spans="5:9" ht="15">
      <c r="E542"/>
      <c r="F542"/>
      <c r="G542"/>
      <c r="H542"/>
      <c r="I542"/>
    </row>
    <row r="543" spans="5:9" ht="15">
      <c r="E543"/>
      <c r="F543"/>
      <c r="G543"/>
      <c r="H543"/>
      <c r="I543"/>
    </row>
    <row r="544" spans="5:9" ht="15">
      <c r="E544"/>
      <c r="F544"/>
      <c r="G544"/>
      <c r="H544"/>
      <c r="I544"/>
    </row>
    <row r="545" spans="5:9" ht="15">
      <c r="E545"/>
      <c r="F545"/>
      <c r="G545"/>
      <c r="H545"/>
      <c r="I545"/>
    </row>
    <row r="546" spans="5:9" ht="15">
      <c r="E546"/>
      <c r="F546"/>
      <c r="G546"/>
      <c r="H546"/>
      <c r="I546"/>
    </row>
    <row r="547" spans="5:9" ht="15">
      <c r="E547"/>
      <c r="F547"/>
      <c r="G547"/>
      <c r="H547"/>
      <c r="I547"/>
    </row>
    <row r="548" spans="5:9" ht="15">
      <c r="E548"/>
      <c r="F548"/>
      <c r="G548"/>
      <c r="H548"/>
      <c r="I548"/>
    </row>
    <row r="549" spans="5:9" ht="15">
      <c r="E549"/>
      <c r="F549"/>
      <c r="G549"/>
      <c r="H549"/>
      <c r="I549"/>
    </row>
    <row r="550" spans="5:9" ht="15">
      <c r="E550"/>
      <c r="F550"/>
      <c r="G550"/>
      <c r="H550"/>
      <c r="I550"/>
    </row>
    <row r="551" spans="5:9" ht="15">
      <c r="E551"/>
      <c r="F551"/>
      <c r="G551"/>
      <c r="H551"/>
      <c r="I551"/>
    </row>
    <row r="552" spans="5:9" ht="15">
      <c r="E552"/>
      <c r="F552"/>
      <c r="G552"/>
      <c r="H552"/>
      <c r="I552"/>
    </row>
    <row r="553" spans="5:9" ht="15">
      <c r="E553"/>
      <c r="F553"/>
      <c r="G553"/>
      <c r="H553"/>
      <c r="I553"/>
    </row>
    <row r="554" spans="5:9" ht="15">
      <c r="E554"/>
      <c r="F554"/>
      <c r="G554"/>
      <c r="H554"/>
      <c r="I554"/>
    </row>
    <row r="555" spans="5:9" ht="15">
      <c r="E555"/>
      <c r="F555"/>
      <c r="G555"/>
      <c r="H555"/>
      <c r="I555"/>
    </row>
    <row r="556" spans="5:9" ht="15">
      <c r="E556"/>
      <c r="F556"/>
      <c r="G556"/>
      <c r="H556"/>
      <c r="I556"/>
    </row>
    <row r="557" spans="5:9" ht="15">
      <c r="E557"/>
      <c r="F557"/>
      <c r="G557"/>
      <c r="H557"/>
      <c r="I557"/>
    </row>
    <row r="558" spans="5:9" ht="15">
      <c r="E558"/>
      <c r="F558"/>
      <c r="G558"/>
      <c r="H558"/>
      <c r="I558"/>
    </row>
    <row r="559" spans="5:9" ht="15">
      <c r="E559"/>
      <c r="F559"/>
      <c r="G559"/>
      <c r="H559"/>
      <c r="I559"/>
    </row>
    <row r="560" spans="5:9" ht="15">
      <c r="E560"/>
      <c r="F560"/>
      <c r="G560"/>
      <c r="H560"/>
      <c r="I560"/>
    </row>
    <row r="561" spans="5:9" ht="15">
      <c r="E561"/>
      <c r="F561"/>
      <c r="G561"/>
      <c r="H561"/>
      <c r="I561"/>
    </row>
    <row r="562" spans="5:9" ht="15">
      <c r="E562"/>
      <c r="F562"/>
      <c r="G562"/>
      <c r="H562"/>
      <c r="I562"/>
    </row>
    <row r="563" spans="5:9" ht="15">
      <c r="E563"/>
      <c r="F563"/>
      <c r="G563"/>
      <c r="H563"/>
      <c r="I563"/>
    </row>
    <row r="564" spans="5:9" ht="15">
      <c r="E564"/>
      <c r="F564"/>
      <c r="G564"/>
      <c r="H564"/>
      <c r="I564"/>
    </row>
    <row r="565" spans="5:9" ht="15">
      <c r="E565"/>
      <c r="F565"/>
      <c r="G565"/>
      <c r="H565"/>
      <c r="I565"/>
    </row>
    <row r="566" spans="5:9" ht="15">
      <c r="E566"/>
      <c r="F566"/>
      <c r="G566"/>
      <c r="H566"/>
      <c r="I566"/>
    </row>
    <row r="567" spans="5:9" ht="15">
      <c r="E567"/>
      <c r="F567"/>
      <c r="G567"/>
      <c r="H567"/>
      <c r="I567"/>
    </row>
    <row r="568" spans="5:9" ht="15">
      <c r="E568"/>
      <c r="F568"/>
      <c r="G568"/>
      <c r="H568"/>
      <c r="I568"/>
    </row>
    <row r="569" spans="5:9" ht="15">
      <c r="E569"/>
      <c r="F569"/>
      <c r="G569"/>
      <c r="H569"/>
      <c r="I569"/>
    </row>
    <row r="570" spans="5:9" ht="15">
      <c r="E570"/>
      <c r="F570"/>
      <c r="G570"/>
      <c r="H570"/>
      <c r="I570"/>
    </row>
    <row r="571" spans="5:9" ht="15">
      <c r="E571"/>
      <c r="F571"/>
      <c r="G571"/>
      <c r="H571"/>
      <c r="I571"/>
    </row>
    <row r="572" spans="5:9" ht="15">
      <c r="E572"/>
      <c r="F572"/>
      <c r="G572"/>
      <c r="H572"/>
      <c r="I572"/>
    </row>
    <row r="573" spans="5:9" ht="15">
      <c r="E573"/>
      <c r="F573"/>
      <c r="G573"/>
      <c r="H573"/>
      <c r="I573"/>
    </row>
    <row r="574" spans="5:9" ht="15">
      <c r="E574"/>
      <c r="F574"/>
      <c r="G574"/>
      <c r="H574"/>
      <c r="I574"/>
    </row>
    <row r="575" spans="5:9" ht="15">
      <c r="E575"/>
      <c r="F575"/>
      <c r="G575"/>
      <c r="H575"/>
      <c r="I575"/>
    </row>
    <row r="576" spans="5:9" ht="15">
      <c r="E576"/>
      <c r="F576"/>
      <c r="G576"/>
      <c r="H576"/>
      <c r="I576"/>
    </row>
    <row r="577" spans="5:9" ht="15">
      <c r="E577"/>
      <c r="F577"/>
      <c r="G577"/>
      <c r="H577"/>
      <c r="I577"/>
    </row>
    <row r="578" spans="5:9" ht="15">
      <c r="E578"/>
      <c r="F578"/>
      <c r="G578"/>
      <c r="H578"/>
      <c r="I578"/>
    </row>
    <row r="579" spans="5:9" ht="15">
      <c r="E579"/>
      <c r="F579"/>
      <c r="G579"/>
      <c r="H579"/>
      <c r="I579"/>
    </row>
    <row r="580" spans="5:9" ht="15">
      <c r="E580"/>
      <c r="F580"/>
      <c r="G580"/>
      <c r="H580"/>
      <c r="I580"/>
    </row>
    <row r="581" spans="5:9" ht="15">
      <c r="E581"/>
      <c r="F581"/>
      <c r="G581"/>
      <c r="H581"/>
      <c r="I581"/>
    </row>
    <row r="582" spans="5:9" ht="15">
      <c r="E582"/>
      <c r="F582"/>
      <c r="G582"/>
      <c r="H582"/>
      <c r="I582"/>
    </row>
    <row r="583" spans="5:9" ht="15">
      <c r="E583"/>
      <c r="F583"/>
      <c r="G583"/>
      <c r="H583"/>
      <c r="I583"/>
    </row>
    <row r="584" spans="5:9" ht="15">
      <c r="E584"/>
      <c r="F584"/>
      <c r="G584"/>
      <c r="H584"/>
      <c r="I584"/>
    </row>
    <row r="585" spans="5:9" ht="15">
      <c r="E585"/>
      <c r="F585"/>
      <c r="G585"/>
      <c r="H585"/>
      <c r="I585"/>
    </row>
    <row r="586" spans="5:9" ht="15">
      <c r="E586"/>
      <c r="F586"/>
      <c r="G586"/>
      <c r="H586"/>
      <c r="I586"/>
    </row>
    <row r="587" spans="5:9" ht="15">
      <c r="E587"/>
      <c r="F587"/>
      <c r="G587"/>
      <c r="H587"/>
      <c r="I587"/>
    </row>
    <row r="588" spans="5:9" ht="15">
      <c r="E588"/>
      <c r="F588"/>
      <c r="G588"/>
      <c r="H588"/>
      <c r="I588"/>
    </row>
    <row r="589" spans="5:9" ht="15">
      <c r="E589"/>
      <c r="F589"/>
      <c r="G589"/>
      <c r="H589"/>
      <c r="I589"/>
    </row>
    <row r="590" spans="5:9" ht="15">
      <c r="E590"/>
      <c r="F590"/>
      <c r="G590"/>
      <c r="H590"/>
      <c r="I590"/>
    </row>
    <row r="591" spans="5:9" ht="15">
      <c r="E591"/>
      <c r="F591"/>
      <c r="G591"/>
      <c r="H591"/>
      <c r="I591"/>
    </row>
    <row r="592" spans="5:9" ht="15">
      <c r="E592"/>
      <c r="F592"/>
      <c r="G592"/>
      <c r="H592"/>
      <c r="I592"/>
    </row>
    <row r="593" spans="5:9" ht="15">
      <c r="E593"/>
      <c r="F593"/>
      <c r="G593"/>
      <c r="H593"/>
      <c r="I593"/>
    </row>
    <row r="594" spans="5:9" ht="15">
      <c r="E594"/>
      <c r="F594"/>
      <c r="G594"/>
      <c r="H594"/>
      <c r="I594"/>
    </row>
    <row r="595" spans="5:9" ht="15">
      <c r="E595"/>
      <c r="F595"/>
      <c r="G595"/>
      <c r="H595"/>
      <c r="I595"/>
    </row>
    <row r="596" spans="5:9" ht="15">
      <c r="E596"/>
      <c r="F596"/>
      <c r="G596"/>
      <c r="H596"/>
      <c r="I596"/>
    </row>
    <row r="597" spans="5:9" ht="15">
      <c r="E597"/>
      <c r="F597"/>
      <c r="G597"/>
      <c r="H597"/>
      <c r="I597"/>
    </row>
    <row r="598" spans="5:9" ht="15">
      <c r="E598"/>
      <c r="F598"/>
      <c r="G598"/>
      <c r="H598"/>
      <c r="I598"/>
    </row>
    <row r="599" spans="5:9" ht="15">
      <c r="E599"/>
      <c r="F599"/>
      <c r="G599"/>
      <c r="H599"/>
      <c r="I599"/>
    </row>
    <row r="600" spans="5:9" ht="15">
      <c r="E600"/>
      <c r="F600"/>
      <c r="G600"/>
      <c r="H600"/>
      <c r="I600"/>
    </row>
    <row r="601" spans="5:9" ht="15">
      <c r="E601"/>
      <c r="F601"/>
      <c r="G601"/>
      <c r="H601"/>
      <c r="I601"/>
    </row>
    <row r="602" spans="5:9" ht="15">
      <c r="E602"/>
      <c r="F602"/>
      <c r="G602"/>
      <c r="H602"/>
      <c r="I602"/>
    </row>
    <row r="603" spans="5:9" ht="15">
      <c r="E603"/>
      <c r="F603"/>
      <c r="G603"/>
      <c r="H603"/>
      <c r="I603"/>
    </row>
    <row r="604" spans="5:9" ht="15">
      <c r="E604"/>
      <c r="F604"/>
      <c r="G604"/>
      <c r="H604"/>
      <c r="I604"/>
    </row>
    <row r="605" spans="5:9" ht="15">
      <c r="E605"/>
      <c r="F605"/>
      <c r="G605"/>
      <c r="H605"/>
      <c r="I605"/>
    </row>
    <row r="606" spans="5:9" ht="15">
      <c r="E606"/>
      <c r="F606"/>
      <c r="G606"/>
      <c r="H606"/>
      <c r="I606"/>
    </row>
    <row r="607" spans="5:9" ht="15">
      <c r="E607"/>
      <c r="F607"/>
      <c r="G607"/>
      <c r="H607"/>
      <c r="I607"/>
    </row>
    <row r="608" spans="5:9" ht="15">
      <c r="E608"/>
      <c r="F608"/>
      <c r="G608"/>
      <c r="H608"/>
      <c r="I608"/>
    </row>
    <row r="609" spans="5:9" ht="15">
      <c r="E609"/>
      <c r="F609"/>
      <c r="G609"/>
      <c r="H609"/>
      <c r="I609"/>
    </row>
    <row r="610" spans="5:9" ht="15">
      <c r="E610"/>
      <c r="F610"/>
      <c r="G610"/>
      <c r="H610"/>
      <c r="I610"/>
    </row>
    <row r="611" spans="5:9" ht="15">
      <c r="E611"/>
      <c r="F611"/>
      <c r="G611"/>
      <c r="H611"/>
      <c r="I611"/>
    </row>
    <row r="612" spans="5:9" ht="15">
      <c r="E612"/>
      <c r="F612"/>
      <c r="G612"/>
      <c r="H612"/>
      <c r="I612"/>
    </row>
    <row r="613" spans="5:9" ht="15">
      <c r="E613"/>
      <c r="F613"/>
      <c r="G613"/>
      <c r="H613"/>
      <c r="I613"/>
    </row>
    <row r="614" spans="5:9" ht="15">
      <c r="E614"/>
      <c r="F614"/>
      <c r="G614"/>
      <c r="H614"/>
      <c r="I614"/>
    </row>
    <row r="615" spans="5:9" ht="15">
      <c r="E615"/>
      <c r="F615"/>
      <c r="G615"/>
      <c r="H615"/>
      <c r="I615"/>
    </row>
    <row r="616" spans="5:9" ht="15">
      <c r="E616"/>
      <c r="F616"/>
      <c r="G616"/>
      <c r="H616"/>
      <c r="I616"/>
    </row>
    <row r="617" spans="5:9" ht="15">
      <c r="E617"/>
      <c r="F617"/>
      <c r="G617"/>
      <c r="H617"/>
      <c r="I617"/>
    </row>
    <row r="618" spans="5:9" ht="15">
      <c r="E618"/>
      <c r="F618"/>
      <c r="G618"/>
      <c r="H618"/>
      <c r="I618"/>
    </row>
    <row r="619" spans="5:9" ht="15">
      <c r="E619"/>
      <c r="F619"/>
      <c r="G619"/>
      <c r="H619"/>
      <c r="I619"/>
    </row>
    <row r="620" spans="5:9" ht="15">
      <c r="E620"/>
      <c r="F620"/>
      <c r="G620"/>
      <c r="H620"/>
      <c r="I620"/>
    </row>
    <row r="621" spans="5:9" ht="15">
      <c r="E621"/>
      <c r="F621"/>
      <c r="G621"/>
      <c r="H621"/>
      <c r="I621"/>
    </row>
    <row r="622" spans="5:9" ht="15">
      <c r="E622"/>
      <c r="F622"/>
      <c r="G622"/>
      <c r="H622"/>
      <c r="I622"/>
    </row>
    <row r="623" spans="5:9" ht="15">
      <c r="E623"/>
      <c r="F623"/>
      <c r="G623"/>
      <c r="H623"/>
      <c r="I623"/>
    </row>
    <row r="624" spans="5:9" ht="15">
      <c r="E624"/>
      <c r="F624"/>
      <c r="G624"/>
      <c r="H624"/>
      <c r="I624"/>
    </row>
    <row r="625" spans="5:9" ht="15">
      <c r="E625"/>
      <c r="F625"/>
      <c r="G625"/>
      <c r="H625"/>
      <c r="I625"/>
    </row>
    <row r="626" spans="5:9" ht="15">
      <c r="E626"/>
      <c r="F626"/>
      <c r="G626"/>
      <c r="H626"/>
      <c r="I626"/>
    </row>
    <row r="627" spans="5:9" ht="15">
      <c r="E627"/>
      <c r="F627"/>
      <c r="G627"/>
      <c r="H627"/>
      <c r="I627"/>
    </row>
    <row r="628" spans="5:9" ht="15">
      <c r="E628"/>
      <c r="F628"/>
      <c r="G628"/>
      <c r="H628"/>
      <c r="I628"/>
    </row>
    <row r="629" spans="5:9" ht="15">
      <c r="E629"/>
      <c r="F629"/>
      <c r="G629"/>
      <c r="H629"/>
      <c r="I629"/>
    </row>
    <row r="630" spans="5:9" ht="15">
      <c r="E630"/>
      <c r="F630"/>
      <c r="G630"/>
      <c r="H630"/>
      <c r="I630"/>
    </row>
  </sheetData>
  <mergeCells count="25">
    <mergeCell ref="A132:B132"/>
    <mergeCell ref="A111:J111"/>
    <mergeCell ref="A113:J113"/>
    <mergeCell ref="A114:J114"/>
    <mergeCell ref="A115:B115"/>
    <mergeCell ref="A107:J107"/>
    <mergeCell ref="A108:J108"/>
    <mergeCell ref="A109:J109"/>
    <mergeCell ref="A110:J110"/>
    <mergeCell ref="A103:B103"/>
    <mergeCell ref="A104:B104"/>
    <mergeCell ref="A105:J105"/>
    <mergeCell ref="A106:J106"/>
    <mergeCell ref="A99:J99"/>
    <mergeCell ref="A100:J100"/>
    <mergeCell ref="A101:J101"/>
    <mergeCell ref="A102:J102"/>
    <mergeCell ref="A95:B95"/>
    <mergeCell ref="A96:B96"/>
    <mergeCell ref="A97:J97"/>
    <mergeCell ref="A98:J98"/>
    <mergeCell ref="A1:H1"/>
    <mergeCell ref="A90:A91"/>
    <mergeCell ref="B90:B91"/>
    <mergeCell ref="A94:B94"/>
  </mergeCells>
  <printOptions/>
  <pageMargins left="0.75" right="0.75" top="1" bottom="1" header="0.5" footer="0.5"/>
  <pageSetup horizontalDpi="600" verticalDpi="600" orientation="portrait" scale="64" r:id="rId2"/>
  <headerFooter alignWithMargins="0">
    <oddFooter>&amp;L&amp;F/&amp;A
Page &amp;P &amp;N</oddFooter>
  </headerFooter>
  <drawing r:id="rId1"/>
</worksheet>
</file>

<file path=xl/worksheets/sheet53.xml><?xml version="1.0" encoding="utf-8"?>
<worksheet xmlns="http://schemas.openxmlformats.org/spreadsheetml/2006/main" xmlns:r="http://schemas.openxmlformats.org/officeDocument/2006/relationships">
  <sheetPr>
    <pageSetUpPr fitToPage="1"/>
  </sheetPr>
  <dimension ref="A1:H17"/>
  <sheetViews>
    <sheetView tabSelected="1" workbookViewId="0" topLeftCell="A13">
      <selection activeCell="C22" sqref="C22"/>
    </sheetView>
  </sheetViews>
  <sheetFormatPr defaultColWidth="8.88671875" defaultRowHeight="15"/>
  <cols>
    <col min="1" max="1" width="4.4453125" style="0" customWidth="1"/>
    <col min="2" max="2" width="19.99609375" style="0" customWidth="1"/>
    <col min="3" max="3" width="10.77734375" style="0" customWidth="1"/>
  </cols>
  <sheetData>
    <row r="1" spans="1:8" ht="15">
      <c r="A1" s="726" t="s">
        <v>75</v>
      </c>
      <c r="B1" s="726"/>
      <c r="C1" s="726"/>
      <c r="D1" s="726"/>
      <c r="E1" s="726"/>
      <c r="F1" s="726"/>
      <c r="G1" s="726"/>
      <c r="H1" s="726"/>
    </row>
    <row r="3" spans="1:8" ht="15">
      <c r="A3" s="654"/>
      <c r="B3" s="654" t="s">
        <v>76</v>
      </c>
      <c r="C3" s="165">
        <v>2002</v>
      </c>
      <c r="D3" s="165">
        <v>2003</v>
      </c>
      <c r="E3" s="165">
        <v>2004</v>
      </c>
      <c r="F3" s="165">
        <v>2005</v>
      </c>
      <c r="G3" s="165">
        <v>2006</v>
      </c>
      <c r="H3" s="165">
        <v>2007</v>
      </c>
    </row>
    <row r="4" spans="1:8" ht="45" customHeight="1">
      <c r="A4" s="654">
        <v>1</v>
      </c>
      <c r="B4" s="655" t="s">
        <v>77</v>
      </c>
      <c r="C4" s="654">
        <v>163</v>
      </c>
      <c r="D4" s="654"/>
      <c r="E4" s="654"/>
      <c r="F4" s="654"/>
      <c r="G4" s="654"/>
      <c r="H4" s="654"/>
    </row>
    <row r="5" spans="1:8" ht="45" customHeight="1">
      <c r="A5" s="654">
        <v>2</v>
      </c>
      <c r="B5" s="655" t="s">
        <v>78</v>
      </c>
      <c r="C5" s="654">
        <v>24.14</v>
      </c>
      <c r="D5" s="654"/>
      <c r="E5" s="654"/>
      <c r="F5" s="654"/>
      <c r="G5" s="654"/>
      <c r="H5" s="654"/>
    </row>
    <row r="6" spans="1:8" ht="45" customHeight="1">
      <c r="A6" s="654">
        <v>3</v>
      </c>
      <c r="B6" s="655" t="s">
        <v>79</v>
      </c>
      <c r="C6" s="654" t="s">
        <v>80</v>
      </c>
      <c r="D6" s="654"/>
      <c r="E6" s="654"/>
      <c r="F6" s="654"/>
      <c r="G6" s="654"/>
      <c r="H6" s="654"/>
    </row>
    <row r="7" spans="1:8" ht="45" customHeight="1">
      <c r="A7" s="654">
        <v>4</v>
      </c>
      <c r="B7" s="655" t="s">
        <v>81</v>
      </c>
      <c r="C7" s="654">
        <v>26</v>
      </c>
      <c r="D7" s="654"/>
      <c r="E7" s="654"/>
      <c r="F7" s="654"/>
      <c r="G7" s="654"/>
      <c r="H7" s="654"/>
    </row>
    <row r="8" spans="1:8" ht="45" customHeight="1">
      <c r="A8" s="654">
        <v>5</v>
      </c>
      <c r="B8" s="655" t="s">
        <v>82</v>
      </c>
      <c r="C8" s="654" t="s">
        <v>83</v>
      </c>
      <c r="D8" s="654"/>
      <c r="E8" s="654"/>
      <c r="F8" s="654"/>
      <c r="G8" s="654"/>
      <c r="H8" s="654"/>
    </row>
    <row r="9" spans="1:8" ht="45" customHeight="1">
      <c r="A9" s="654">
        <v>6</v>
      </c>
      <c r="B9" s="655" t="s">
        <v>84</v>
      </c>
      <c r="C9" s="656">
        <v>168441</v>
      </c>
      <c r="D9" s="654"/>
      <c r="E9" s="654"/>
      <c r="F9" s="654"/>
      <c r="G9" s="654"/>
      <c r="H9" s="654"/>
    </row>
    <row r="11" spans="1:2" ht="15">
      <c r="A11" t="s">
        <v>85</v>
      </c>
      <c r="B11" s="87" t="s">
        <v>86</v>
      </c>
    </row>
    <row r="12" ht="15">
      <c r="B12" s="657" t="s">
        <v>87</v>
      </c>
    </row>
    <row r="13" ht="15">
      <c r="B13" s="87" t="s">
        <v>88</v>
      </c>
    </row>
    <row r="14" ht="15">
      <c r="B14" s="87" t="s">
        <v>89</v>
      </c>
    </row>
    <row r="15" spans="2:8" ht="30" customHeight="1">
      <c r="B15" s="747" t="s">
        <v>90</v>
      </c>
      <c r="C15" s="747"/>
      <c r="D15" s="747"/>
      <c r="E15" s="747"/>
      <c r="F15" s="747"/>
      <c r="G15" s="747"/>
      <c r="H15" s="747"/>
    </row>
    <row r="16" spans="2:8" ht="30" customHeight="1">
      <c r="B16" s="747" t="s">
        <v>91</v>
      </c>
      <c r="C16" s="747"/>
      <c r="D16" s="747"/>
      <c r="E16" s="747"/>
      <c r="F16" s="747"/>
      <c r="G16" s="747"/>
      <c r="H16" s="748"/>
    </row>
    <row r="17" ht="15">
      <c r="B17" s="87" t="s">
        <v>92</v>
      </c>
    </row>
  </sheetData>
  <mergeCells count="3">
    <mergeCell ref="A1:H1"/>
    <mergeCell ref="B15:H15"/>
    <mergeCell ref="B16:G16"/>
  </mergeCells>
  <printOptions/>
  <pageMargins left="0.75" right="0.75" top="1" bottom="1" header="0.5" footer="0.5"/>
  <pageSetup fitToHeight="1" fitToWidth="1" horizontalDpi="600" verticalDpi="600" orientation="landscape" r:id="rId1"/>
  <headerFooter alignWithMargins="0">
    <oddFooter>&amp;L&amp;F/&amp;A
Page &amp;P of &amp;N</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D55"/>
  <sheetViews>
    <sheetView defaultGridColor="0" zoomScale="75" zoomScaleNormal="75" zoomScaleSheetLayoutView="75" colorId="22" workbookViewId="0" topLeftCell="A3">
      <selection activeCell="A1" sqref="A1"/>
    </sheetView>
  </sheetViews>
  <sheetFormatPr defaultColWidth="9.77734375" defaultRowHeight="15"/>
  <cols>
    <col min="1" max="1" width="27.6640625" style="82" customWidth="1"/>
    <col min="2" max="2" width="8.6640625" style="82" customWidth="1"/>
    <col min="3" max="3" width="27.6640625" style="82" customWidth="1"/>
    <col min="4" max="4" width="8.6640625" style="82" customWidth="1"/>
    <col min="5" max="16384" width="9.77734375" style="82" customWidth="1"/>
  </cols>
  <sheetData>
    <row r="1" spans="1:4" ht="12.75">
      <c r="A1" s="46" t="s">
        <v>1776</v>
      </c>
      <c r="B1" s="36"/>
      <c r="C1" s="36"/>
      <c r="D1" s="36"/>
    </row>
    <row r="2" spans="1:4" ht="12.75">
      <c r="A2" s="46"/>
      <c r="B2" s="36"/>
      <c r="C2" s="36"/>
      <c r="D2" s="36"/>
    </row>
    <row r="3" spans="1:4" ht="12.75">
      <c r="A3" s="51"/>
      <c r="B3" s="51"/>
      <c r="C3" s="51"/>
      <c r="D3" s="51"/>
    </row>
    <row r="4" spans="1:4" ht="12.75">
      <c r="A4" s="89" t="s">
        <v>1777</v>
      </c>
      <c r="B4" s="90" t="s">
        <v>1778</v>
      </c>
      <c r="C4" s="90" t="s">
        <v>1779</v>
      </c>
      <c r="D4" s="90" t="s">
        <v>1778</v>
      </c>
    </row>
    <row r="5" spans="1:4" ht="12.75">
      <c r="A5" s="83" t="s">
        <v>1780</v>
      </c>
      <c r="B5" s="23" t="s">
        <v>1781</v>
      </c>
      <c r="C5" s="20" t="s">
        <v>1782</v>
      </c>
      <c r="D5" s="23">
        <v>30</v>
      </c>
    </row>
    <row r="6" spans="1:4" ht="12.75">
      <c r="A6" s="83" t="s">
        <v>1783</v>
      </c>
      <c r="B6" s="23"/>
      <c r="C6" s="20" t="s">
        <v>1518</v>
      </c>
      <c r="D6" s="23" t="s">
        <v>1519</v>
      </c>
    </row>
    <row r="7" spans="1:4" ht="12.75">
      <c r="A7" s="83" t="s">
        <v>1784</v>
      </c>
      <c r="B7" s="23" t="s">
        <v>1785</v>
      </c>
      <c r="C7" s="20" t="s">
        <v>1786</v>
      </c>
      <c r="D7" s="23">
        <v>31</v>
      </c>
    </row>
    <row r="8" spans="1:4" ht="12.75">
      <c r="A8" s="83" t="s">
        <v>1787</v>
      </c>
      <c r="B8" s="23"/>
      <c r="C8" s="20" t="s">
        <v>1790</v>
      </c>
      <c r="D8" s="23">
        <v>32</v>
      </c>
    </row>
    <row r="9" spans="1:4" ht="12.75">
      <c r="A9" s="83" t="s">
        <v>1788</v>
      </c>
      <c r="B9" s="23" t="s">
        <v>1789</v>
      </c>
      <c r="C9" s="20" t="s">
        <v>1520</v>
      </c>
      <c r="D9" s="23"/>
    </row>
    <row r="10" spans="1:4" ht="12.75">
      <c r="A10" s="83" t="s">
        <v>1791</v>
      </c>
      <c r="B10" s="23" t="s">
        <v>1792</v>
      </c>
      <c r="C10" s="20" t="s">
        <v>1795</v>
      </c>
      <c r="D10" s="23">
        <v>33</v>
      </c>
    </row>
    <row r="11" spans="1:4" ht="12.75">
      <c r="A11" s="83" t="s">
        <v>1793</v>
      </c>
      <c r="B11" s="23">
        <v>13</v>
      </c>
      <c r="C11" s="20" t="s">
        <v>1295</v>
      </c>
      <c r="D11" s="23">
        <v>34</v>
      </c>
    </row>
    <row r="12" spans="1:4" ht="12.75">
      <c r="A12" s="83" t="s">
        <v>1794</v>
      </c>
      <c r="B12" s="23">
        <v>13</v>
      </c>
      <c r="C12" s="20" t="s">
        <v>1521</v>
      </c>
      <c r="D12" s="23">
        <v>35</v>
      </c>
    </row>
    <row r="13" spans="1:4" ht="12.75">
      <c r="A13" s="83" t="s">
        <v>1796</v>
      </c>
      <c r="B13" s="23"/>
      <c r="C13" s="20" t="s">
        <v>1522</v>
      </c>
      <c r="D13" s="23">
        <v>36</v>
      </c>
    </row>
    <row r="14" spans="1:4" ht="12.75">
      <c r="A14" s="83" t="s">
        <v>1797</v>
      </c>
      <c r="B14" s="23">
        <v>14</v>
      </c>
      <c r="C14" s="20"/>
      <c r="D14" s="23"/>
    </row>
    <row r="15" spans="1:4" ht="12.75">
      <c r="A15" s="83" t="s">
        <v>1813</v>
      </c>
      <c r="B15" s="23">
        <v>15</v>
      </c>
      <c r="C15" s="20"/>
      <c r="D15" s="23"/>
    </row>
    <row r="16" spans="1:4" ht="12.75">
      <c r="A16" s="83" t="s">
        <v>1814</v>
      </c>
      <c r="B16" s="23">
        <v>15</v>
      </c>
      <c r="C16" s="20"/>
      <c r="D16" s="23"/>
    </row>
    <row r="17" spans="1:4" ht="12.75">
      <c r="A17" s="83" t="s">
        <v>1815</v>
      </c>
      <c r="B17" s="23">
        <v>16</v>
      </c>
      <c r="C17" s="20"/>
      <c r="D17" s="23"/>
    </row>
    <row r="18" spans="1:4" ht="12.75">
      <c r="A18" s="83" t="s">
        <v>1816</v>
      </c>
      <c r="B18" s="23">
        <v>17</v>
      </c>
      <c r="C18" s="20"/>
      <c r="D18" s="23"/>
    </row>
    <row r="19" spans="1:4" ht="12.75">
      <c r="A19" s="83" t="s">
        <v>1817</v>
      </c>
      <c r="B19" s="23">
        <v>18</v>
      </c>
      <c r="C19" s="20"/>
      <c r="D19" s="23"/>
    </row>
    <row r="20" spans="1:4" ht="12.75">
      <c r="A20" s="83" t="s">
        <v>1818</v>
      </c>
      <c r="B20" s="23">
        <v>18</v>
      </c>
      <c r="C20" s="20"/>
      <c r="D20" s="23"/>
    </row>
    <row r="21" spans="1:4" ht="12.75">
      <c r="A21" s="83" t="s">
        <v>1819</v>
      </c>
      <c r="B21" s="23">
        <v>18</v>
      </c>
      <c r="C21" s="20"/>
      <c r="D21" s="23"/>
    </row>
    <row r="22" spans="1:4" ht="12.75">
      <c r="A22" s="83" t="s">
        <v>1820</v>
      </c>
      <c r="B22" s="23"/>
      <c r="C22" s="20"/>
      <c r="D22" s="23"/>
    </row>
    <row r="23" spans="1:4" ht="12.75">
      <c r="A23" s="83" t="s">
        <v>1821</v>
      </c>
      <c r="B23" s="23">
        <v>19</v>
      </c>
      <c r="C23" s="20"/>
      <c r="D23" s="23"/>
    </row>
    <row r="24" spans="1:4" ht="12.75">
      <c r="A24" s="83" t="s">
        <v>1822</v>
      </c>
      <c r="B24" s="23">
        <v>19</v>
      </c>
      <c r="C24" s="20"/>
      <c r="D24" s="23"/>
    </row>
    <row r="25" spans="1:4" ht="12.75">
      <c r="A25" s="83" t="s">
        <v>1823</v>
      </c>
      <c r="B25" s="23">
        <v>19</v>
      </c>
      <c r="C25" s="20"/>
      <c r="D25" s="23"/>
    </row>
    <row r="26" spans="1:4" ht="12.75">
      <c r="A26" s="83" t="s">
        <v>1824</v>
      </c>
      <c r="B26" s="23">
        <v>20</v>
      </c>
      <c r="C26" s="20"/>
      <c r="D26" s="23"/>
    </row>
    <row r="27" spans="1:4" ht="12.75">
      <c r="A27" s="83" t="s">
        <v>1825</v>
      </c>
      <c r="B27" s="23">
        <v>20</v>
      </c>
      <c r="C27" s="20"/>
      <c r="D27" s="23"/>
    </row>
    <row r="28" spans="1:4" ht="12.75">
      <c r="A28" s="83" t="s">
        <v>13</v>
      </c>
      <c r="B28" s="23">
        <v>21</v>
      </c>
      <c r="C28" s="20"/>
      <c r="D28" s="23"/>
    </row>
    <row r="29" spans="1:4" ht="12.75">
      <c r="A29" s="83" t="s">
        <v>106</v>
      </c>
      <c r="B29" s="23">
        <v>22</v>
      </c>
      <c r="C29" s="20"/>
      <c r="D29" s="23"/>
    </row>
    <row r="30" spans="1:4" ht="12.75">
      <c r="A30" s="83" t="s">
        <v>1517</v>
      </c>
      <c r="B30" s="23">
        <v>22</v>
      </c>
      <c r="C30" s="20"/>
      <c r="D30" s="23"/>
    </row>
    <row r="31" spans="1:4" ht="12.75">
      <c r="A31" s="83" t="s">
        <v>14</v>
      </c>
      <c r="B31" s="23">
        <v>23</v>
      </c>
      <c r="C31" s="20"/>
      <c r="D31" s="23"/>
    </row>
    <row r="32" spans="1:4" ht="12.75">
      <c r="A32" s="83" t="s">
        <v>15</v>
      </c>
      <c r="B32" s="23">
        <v>24</v>
      </c>
      <c r="C32" s="20"/>
      <c r="D32" s="23"/>
    </row>
    <row r="33" spans="1:4" ht="12.75">
      <c r="A33" s="83" t="s">
        <v>16</v>
      </c>
      <c r="B33" s="23">
        <v>24</v>
      </c>
      <c r="C33" s="20"/>
      <c r="D33" s="23"/>
    </row>
    <row r="34" spans="1:4" ht="12.75">
      <c r="A34" s="83" t="s">
        <v>17</v>
      </c>
      <c r="B34" s="23">
        <v>25</v>
      </c>
      <c r="C34" s="20"/>
      <c r="D34" s="23"/>
    </row>
    <row r="35" spans="1:4" ht="12.75">
      <c r="A35" s="83" t="s">
        <v>830</v>
      </c>
      <c r="B35" s="23">
        <v>26</v>
      </c>
      <c r="C35" s="20"/>
      <c r="D35" s="23"/>
    </row>
    <row r="36" spans="1:4" ht="12.75">
      <c r="A36" s="83" t="s">
        <v>831</v>
      </c>
      <c r="B36" s="23">
        <v>27</v>
      </c>
      <c r="C36" s="20"/>
      <c r="D36" s="23"/>
    </row>
    <row r="37" spans="1:4" ht="12.75">
      <c r="A37" s="83" t="s">
        <v>832</v>
      </c>
      <c r="B37" s="23"/>
      <c r="C37" s="20"/>
      <c r="D37" s="23"/>
    </row>
    <row r="38" spans="1:4" ht="12.75">
      <c r="A38" s="83" t="s">
        <v>833</v>
      </c>
      <c r="B38" s="23">
        <v>28</v>
      </c>
      <c r="C38" s="20"/>
      <c r="D38" s="23"/>
    </row>
    <row r="39" spans="1:4" ht="12.75">
      <c r="A39" s="83" t="s">
        <v>834</v>
      </c>
      <c r="B39" s="23">
        <v>28</v>
      </c>
      <c r="C39" s="20"/>
      <c r="D39" s="23"/>
    </row>
    <row r="40" spans="1:4" ht="12.75">
      <c r="A40" s="83" t="s">
        <v>835</v>
      </c>
      <c r="B40" s="23"/>
      <c r="C40" s="20"/>
      <c r="D40" s="23"/>
    </row>
    <row r="41" spans="1:4" ht="12.75">
      <c r="A41" s="83" t="s">
        <v>1523</v>
      </c>
      <c r="B41" s="23"/>
      <c r="C41" s="20"/>
      <c r="D41" s="23"/>
    </row>
    <row r="42" spans="1:4" ht="12.75">
      <c r="A42" s="83" t="s">
        <v>836</v>
      </c>
      <c r="B42" s="23">
        <v>29</v>
      </c>
      <c r="C42" s="20"/>
      <c r="D42" s="23"/>
    </row>
    <row r="43" spans="1:4" ht="12.75">
      <c r="A43" s="83"/>
      <c r="B43" s="23"/>
      <c r="C43" s="20"/>
      <c r="D43" s="23"/>
    </row>
    <row r="44" spans="1:4" ht="12.75">
      <c r="A44" s="83"/>
      <c r="B44" s="23"/>
      <c r="C44" s="20"/>
      <c r="D44" s="23"/>
    </row>
    <row r="45" spans="1:4" ht="12.75">
      <c r="A45" s="83"/>
      <c r="B45" s="23"/>
      <c r="C45" s="20"/>
      <c r="D45" s="23"/>
    </row>
    <row r="46" spans="1:4" ht="12.75">
      <c r="A46" s="83"/>
      <c r="B46" s="23"/>
      <c r="C46" s="20"/>
      <c r="D46" s="23"/>
    </row>
    <row r="47" spans="1:4" ht="12.75">
      <c r="A47" s="84"/>
      <c r="B47" s="24"/>
      <c r="C47" s="21"/>
      <c r="D47" s="24"/>
    </row>
    <row r="48" spans="1:4" ht="12.75">
      <c r="A48" s="102"/>
      <c r="B48" s="419"/>
      <c r="C48" s="102"/>
      <c r="D48" s="419"/>
    </row>
    <row r="49" spans="1:4" ht="12.75">
      <c r="A49" s="102"/>
      <c r="B49" s="419"/>
      <c r="C49" s="102"/>
      <c r="D49" s="419"/>
    </row>
    <row r="50" spans="1:4" ht="12.75">
      <c r="A50" s="102"/>
      <c r="B50" s="419"/>
      <c r="C50" s="102"/>
      <c r="D50" s="419"/>
    </row>
    <row r="51" spans="1:4" ht="15.75">
      <c r="A51" s="699" t="s">
        <v>837</v>
      </c>
      <c r="B51" s="699"/>
      <c r="C51" s="699"/>
      <c r="D51" s="699"/>
    </row>
    <row r="55" spans="1:4" ht="12.75">
      <c r="A55" s="36"/>
      <c r="B55" s="36"/>
      <c r="C55" s="36"/>
      <c r="D55" s="36"/>
    </row>
  </sheetData>
  <mergeCells count="1">
    <mergeCell ref="A51:D51"/>
  </mergeCells>
  <printOptions horizontalCentered="1"/>
  <pageMargins left="0.75" right="0.75" top="0.5" bottom="0.5"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2:N54"/>
  <sheetViews>
    <sheetView defaultGridColor="0" zoomScale="75" zoomScaleNormal="75" colorId="22" workbookViewId="0" topLeftCell="A1">
      <selection activeCell="B84" sqref="B84"/>
    </sheetView>
  </sheetViews>
  <sheetFormatPr defaultColWidth="9.77734375" defaultRowHeight="15"/>
  <cols>
    <col min="1" max="1" width="4.77734375" style="78" customWidth="1"/>
    <col min="2" max="3" width="5.3359375" style="78" customWidth="1"/>
    <col min="4" max="4" width="5.99609375" style="78" customWidth="1"/>
    <col min="5" max="16384" width="5.3359375" style="78" customWidth="1"/>
  </cols>
  <sheetData>
    <row r="2" spans="1:14" ht="15">
      <c r="A2" s="692" t="s">
        <v>838</v>
      </c>
      <c r="B2" s="692"/>
      <c r="C2" s="692"/>
      <c r="D2" s="692"/>
      <c r="E2" s="692"/>
      <c r="F2" s="692"/>
      <c r="G2" s="692"/>
      <c r="H2" s="692"/>
      <c r="I2" s="692"/>
      <c r="J2" s="692"/>
      <c r="K2" s="692"/>
      <c r="L2" s="692"/>
      <c r="M2" s="692"/>
      <c r="N2" s="692"/>
    </row>
    <row r="5" spans="1:2" ht="14.25">
      <c r="A5" s="79" t="s">
        <v>1727</v>
      </c>
      <c r="B5" s="78" t="s">
        <v>839</v>
      </c>
    </row>
    <row r="6" spans="1:2" ht="14.25">
      <c r="A6" s="79"/>
      <c r="B6" s="78" t="s">
        <v>840</v>
      </c>
    </row>
    <row r="7" ht="14.25">
      <c r="A7" s="79"/>
    </row>
    <row r="8" spans="1:13" ht="13.5" customHeight="1">
      <c r="A8" s="209"/>
      <c r="B8" s="206" t="s">
        <v>940</v>
      </c>
      <c r="C8" s="206"/>
      <c r="D8" s="206"/>
      <c r="E8" s="206"/>
      <c r="F8" s="206"/>
      <c r="G8" s="206"/>
      <c r="H8" s="206"/>
      <c r="I8" s="206"/>
      <c r="J8" s="207"/>
      <c r="K8" s="207"/>
      <c r="L8" s="207"/>
      <c r="M8" s="207"/>
    </row>
    <row r="9" ht="14.25">
      <c r="A9" s="79"/>
    </row>
    <row r="10" spans="1:2" ht="14.25">
      <c r="A10" s="79" t="s">
        <v>1729</v>
      </c>
      <c r="B10" s="78" t="s">
        <v>841</v>
      </c>
    </row>
    <row r="11" ht="14.25">
      <c r="A11" s="79"/>
    </row>
    <row r="12" spans="1:13" ht="14.25">
      <c r="A12" s="79"/>
      <c r="B12" s="210" t="s">
        <v>941</v>
      </c>
      <c r="C12" s="210"/>
      <c r="D12" s="210"/>
      <c r="E12" s="210"/>
      <c r="F12" s="210"/>
      <c r="G12" s="210"/>
      <c r="H12" s="210"/>
      <c r="I12" s="210"/>
      <c r="J12" s="207"/>
      <c r="K12" s="207"/>
      <c r="L12" s="207"/>
      <c r="M12" s="207"/>
    </row>
    <row r="13" spans="1:13" ht="14.25">
      <c r="A13" s="79"/>
      <c r="B13" s="210" t="s">
        <v>942</v>
      </c>
      <c r="C13" s="210"/>
      <c r="D13" s="210"/>
      <c r="E13" s="210"/>
      <c r="F13" s="210"/>
      <c r="G13" s="210"/>
      <c r="H13" s="210"/>
      <c r="I13" s="210"/>
      <c r="J13" s="208"/>
      <c r="K13" s="208"/>
      <c r="L13" s="208"/>
      <c r="M13" s="208"/>
    </row>
    <row r="14" spans="1:13" ht="14.25">
      <c r="A14" s="79"/>
      <c r="B14" s="210"/>
      <c r="C14" s="210"/>
      <c r="D14" s="210"/>
      <c r="E14" s="210"/>
      <c r="F14" s="210"/>
      <c r="G14" s="210"/>
      <c r="H14" s="210"/>
      <c r="I14" s="210"/>
      <c r="J14" s="208"/>
      <c r="K14" s="208"/>
      <c r="L14" s="208"/>
      <c r="M14" s="208"/>
    </row>
    <row r="15" ht="14.25">
      <c r="A15" s="79"/>
    </row>
    <row r="16" spans="1:2" ht="14.25">
      <c r="A16" s="79" t="s">
        <v>1731</v>
      </c>
      <c r="B16" s="78" t="s">
        <v>323</v>
      </c>
    </row>
    <row r="17" spans="1:2" ht="14.25">
      <c r="A17" s="79"/>
      <c r="B17" s="78" t="s">
        <v>842</v>
      </c>
    </row>
    <row r="18" ht="14.25">
      <c r="A18" s="79"/>
    </row>
    <row r="19" spans="1:13" ht="14.25">
      <c r="A19" s="79"/>
      <c r="B19" s="206" t="s">
        <v>943</v>
      </c>
      <c r="C19" s="206"/>
      <c r="D19" s="206"/>
      <c r="E19" s="206"/>
      <c r="F19" s="206"/>
      <c r="G19" s="206"/>
      <c r="H19" s="206"/>
      <c r="I19" s="206"/>
      <c r="J19" s="207"/>
      <c r="K19" s="207"/>
      <c r="L19" s="207"/>
      <c r="M19" s="207"/>
    </row>
    <row r="20" spans="1:13" ht="14.25">
      <c r="A20" s="79"/>
      <c r="B20" s="206"/>
      <c r="C20" s="206"/>
      <c r="D20" s="206"/>
      <c r="E20" s="206"/>
      <c r="F20" s="206"/>
      <c r="G20" s="206"/>
      <c r="H20" s="206"/>
      <c r="I20" s="206"/>
      <c r="J20" s="208"/>
      <c r="K20" s="208"/>
      <c r="L20" s="208"/>
      <c r="M20" s="208"/>
    </row>
    <row r="21" spans="1:13" ht="14.25">
      <c r="A21" s="79"/>
      <c r="B21" s="206"/>
      <c r="C21" s="206"/>
      <c r="D21" s="206"/>
      <c r="E21" s="206"/>
      <c r="F21" s="206"/>
      <c r="G21" s="206"/>
      <c r="H21" s="206"/>
      <c r="I21" s="206"/>
      <c r="J21" s="208"/>
      <c r="K21" s="208"/>
      <c r="L21" s="208"/>
      <c r="M21" s="208"/>
    </row>
    <row r="22" ht="14.25">
      <c r="A22" s="79"/>
    </row>
    <row r="23" spans="1:2" ht="14.25">
      <c r="A23" s="79" t="s">
        <v>1733</v>
      </c>
      <c r="B23" s="78" t="s">
        <v>843</v>
      </c>
    </row>
    <row r="24" ht="14.25">
      <c r="A24" s="79"/>
    </row>
    <row r="25" spans="1:13" ht="14.25">
      <c r="A25" s="79"/>
      <c r="B25" s="206" t="s">
        <v>1559</v>
      </c>
      <c r="C25" s="206"/>
      <c r="D25" s="206"/>
      <c r="E25" s="206"/>
      <c r="F25" s="206"/>
      <c r="G25" s="206"/>
      <c r="H25" s="206"/>
      <c r="I25" s="206"/>
      <c r="J25" s="207"/>
      <c r="K25" s="207"/>
      <c r="L25" s="207"/>
      <c r="M25" s="207"/>
    </row>
    <row r="26" spans="1:13" ht="14.25">
      <c r="A26" s="79"/>
      <c r="B26" s="206" t="s">
        <v>944</v>
      </c>
      <c r="C26" s="206"/>
      <c r="D26" s="206"/>
      <c r="E26" s="206"/>
      <c r="F26" s="206"/>
      <c r="G26" s="206"/>
      <c r="H26" s="206"/>
      <c r="I26" s="206"/>
      <c r="J26" s="208"/>
      <c r="K26" s="208"/>
      <c r="L26" s="208"/>
      <c r="M26" s="208"/>
    </row>
    <row r="27" spans="1:13" ht="14.25">
      <c r="A27" s="79"/>
      <c r="B27" s="206" t="s">
        <v>1807</v>
      </c>
      <c r="C27" s="206"/>
      <c r="D27" s="206"/>
      <c r="E27" s="206"/>
      <c r="F27" s="206"/>
      <c r="G27" s="206"/>
      <c r="H27" s="206"/>
      <c r="I27" s="206"/>
      <c r="J27" s="208"/>
      <c r="K27" s="208"/>
      <c r="L27" s="208"/>
      <c r="M27" s="208"/>
    </row>
    <row r="28" ht="14.25">
      <c r="A28" s="79"/>
    </row>
    <row r="29" spans="1:2" ht="14.25">
      <c r="A29" s="79" t="s">
        <v>1758</v>
      </c>
      <c r="B29" s="78" t="s">
        <v>324</v>
      </c>
    </row>
    <row r="30" spans="1:2" ht="14.25">
      <c r="A30" s="79"/>
      <c r="B30" s="78" t="s">
        <v>846</v>
      </c>
    </row>
    <row r="31" ht="14.25">
      <c r="A31" s="79"/>
    </row>
    <row r="32" spans="1:13" ht="14.25">
      <c r="A32" s="79"/>
      <c r="B32" s="206" t="s">
        <v>943</v>
      </c>
      <c r="C32" s="206"/>
      <c r="D32" s="206"/>
      <c r="E32" s="206"/>
      <c r="F32" s="206"/>
      <c r="G32" s="206"/>
      <c r="H32" s="206"/>
      <c r="I32" s="206"/>
      <c r="J32" s="207"/>
      <c r="K32" s="207"/>
      <c r="L32" s="207"/>
      <c r="M32" s="207"/>
    </row>
    <row r="33" spans="1:13" ht="14.25">
      <c r="A33" s="79"/>
      <c r="B33" s="206"/>
      <c r="C33" s="206"/>
      <c r="D33" s="206"/>
      <c r="E33" s="206"/>
      <c r="F33" s="206"/>
      <c r="G33" s="206"/>
      <c r="H33" s="206"/>
      <c r="I33" s="206"/>
      <c r="J33" s="208"/>
      <c r="K33" s="208"/>
      <c r="L33" s="208"/>
      <c r="M33" s="208"/>
    </row>
    <row r="34" spans="1:13" ht="14.25">
      <c r="A34" s="79"/>
      <c r="B34" s="206"/>
      <c r="C34" s="206"/>
      <c r="D34" s="206"/>
      <c r="E34" s="206"/>
      <c r="F34" s="206"/>
      <c r="G34" s="206"/>
      <c r="H34" s="206"/>
      <c r="I34" s="206"/>
      <c r="J34" s="208"/>
      <c r="K34" s="208"/>
      <c r="L34" s="208"/>
      <c r="M34" s="208"/>
    </row>
    <row r="35" spans="1:13" ht="14.25">
      <c r="A35" s="79"/>
      <c r="B35" s="212"/>
      <c r="C35" s="212"/>
      <c r="D35" s="212"/>
      <c r="E35" s="212"/>
      <c r="F35" s="212"/>
      <c r="G35" s="212"/>
      <c r="H35" s="212"/>
      <c r="I35" s="212"/>
      <c r="J35" s="212"/>
      <c r="K35" s="212"/>
      <c r="L35" s="212"/>
      <c r="M35" s="212"/>
    </row>
    <row r="36" ht="14.25">
      <c r="A36" s="79"/>
    </row>
    <row r="37" spans="1:13" ht="14.25">
      <c r="A37" s="79" t="s">
        <v>1760</v>
      </c>
      <c r="B37" s="86" t="s">
        <v>847</v>
      </c>
      <c r="C37" s="86"/>
      <c r="D37" s="91"/>
      <c r="E37" s="206" t="s">
        <v>1558</v>
      </c>
      <c r="F37" s="206"/>
      <c r="G37" s="206"/>
      <c r="H37" s="206"/>
      <c r="I37" s="206"/>
      <c r="J37" s="207"/>
      <c r="K37" s="207"/>
      <c r="L37" s="207"/>
      <c r="M37" s="207"/>
    </row>
    <row r="38" ht="14.25">
      <c r="A38" s="79"/>
    </row>
    <row r="39" spans="1:2" ht="14.25">
      <c r="A39" s="79" t="s">
        <v>1764</v>
      </c>
      <c r="B39" s="78" t="s">
        <v>1562</v>
      </c>
    </row>
    <row r="40" ht="14.25">
      <c r="B40" s="78" t="s">
        <v>1563</v>
      </c>
    </row>
    <row r="42" spans="1:13" ht="14.25">
      <c r="A42" s="86"/>
      <c r="B42" s="206" t="s">
        <v>945</v>
      </c>
      <c r="C42" s="206"/>
      <c r="D42" s="206"/>
      <c r="E42" s="206"/>
      <c r="F42" s="206"/>
      <c r="G42" s="206"/>
      <c r="H42" s="206"/>
      <c r="I42" s="206"/>
      <c r="J42" s="207"/>
      <c r="K42" s="207"/>
      <c r="L42" s="207"/>
      <c r="M42" s="207"/>
    </row>
    <row r="43" spans="1:13" ht="14.25">
      <c r="A43" s="86"/>
      <c r="B43" s="211" t="s">
        <v>1561</v>
      </c>
      <c r="C43" s="211"/>
      <c r="D43" s="211"/>
      <c r="E43" s="211"/>
      <c r="F43" s="211"/>
      <c r="G43" s="211"/>
      <c r="H43" s="211"/>
      <c r="I43" s="211"/>
      <c r="J43" s="208"/>
      <c r="K43" s="208"/>
      <c r="L43" s="208"/>
      <c r="M43" s="208"/>
    </row>
    <row r="44" spans="1:13" ht="14.25">
      <c r="A44" s="86"/>
      <c r="B44" s="211"/>
      <c r="C44" s="211"/>
      <c r="D44" s="211"/>
      <c r="E44" s="211"/>
      <c r="F44" s="211"/>
      <c r="G44" s="211"/>
      <c r="H44" s="211"/>
      <c r="I44" s="211"/>
      <c r="J44" s="208"/>
      <c r="K44" s="208"/>
      <c r="L44" s="208"/>
      <c r="M44" s="208"/>
    </row>
    <row r="49" spans="1:14" ht="15.75">
      <c r="A49" s="697" t="s">
        <v>854</v>
      </c>
      <c r="B49" s="697"/>
      <c r="C49" s="697"/>
      <c r="D49" s="697"/>
      <c r="E49" s="697"/>
      <c r="F49" s="697"/>
      <c r="G49" s="697"/>
      <c r="H49" s="697"/>
      <c r="I49" s="697"/>
      <c r="J49" s="697"/>
      <c r="K49" s="697"/>
      <c r="L49" s="697"/>
      <c r="M49" s="697"/>
      <c r="N49" s="697"/>
    </row>
    <row r="54" spans="2:9" ht="14.25">
      <c r="B54" s="77"/>
      <c r="C54" s="77"/>
      <c r="D54" s="77"/>
      <c r="E54" s="77"/>
      <c r="F54" s="77"/>
      <c r="G54" s="77"/>
      <c r="H54" s="77"/>
      <c r="I54" s="77"/>
    </row>
  </sheetData>
  <mergeCells count="2">
    <mergeCell ref="A2:N2"/>
    <mergeCell ref="A49:N49"/>
  </mergeCells>
  <printOptions horizontalCentered="1"/>
  <pageMargins left="0.75" right="0.7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4:L50"/>
  <sheetViews>
    <sheetView defaultGridColor="0" zoomScale="75" zoomScaleNormal="75" colorId="22" workbookViewId="0" topLeftCell="A1">
      <selection activeCell="A1" sqref="A1"/>
    </sheetView>
  </sheetViews>
  <sheetFormatPr defaultColWidth="9.77734375" defaultRowHeight="15"/>
  <cols>
    <col min="1" max="1" width="3.6640625" style="78" customWidth="1"/>
    <col min="2" max="11" width="6.21484375" style="78" customWidth="1"/>
    <col min="12" max="12" width="4.6640625" style="78" customWidth="1"/>
    <col min="13" max="16384" width="6.21484375" style="78" customWidth="1"/>
  </cols>
  <sheetData>
    <row r="4" spans="1:2" ht="14.25">
      <c r="A4" s="79" t="s">
        <v>1769</v>
      </c>
      <c r="B4" s="78" t="s">
        <v>855</v>
      </c>
    </row>
    <row r="5" spans="1:2" ht="14.25">
      <c r="A5" s="79"/>
      <c r="B5" s="78" t="s">
        <v>856</v>
      </c>
    </row>
    <row r="6" ht="14.25">
      <c r="A6" s="79"/>
    </row>
    <row r="7" spans="1:12" ht="14.25">
      <c r="A7" s="79"/>
      <c r="B7" s="206" t="s">
        <v>577</v>
      </c>
      <c r="C7" s="206"/>
      <c r="D7" s="206"/>
      <c r="E7" s="206"/>
      <c r="F7" s="206"/>
      <c r="G7" s="206"/>
      <c r="H7" s="206"/>
      <c r="I7" s="206"/>
      <c r="J7" s="207"/>
      <c r="K7" s="207"/>
      <c r="L7" s="207"/>
    </row>
    <row r="8" spans="1:12" ht="14.25">
      <c r="A8" s="79"/>
      <c r="B8" s="211" t="s">
        <v>578</v>
      </c>
      <c r="C8" s="211"/>
      <c r="D8" s="211"/>
      <c r="E8" s="211"/>
      <c r="F8" s="211"/>
      <c r="G8" s="211"/>
      <c r="H8" s="211"/>
      <c r="I8" s="211"/>
      <c r="J8" s="208"/>
      <c r="K8" s="208"/>
      <c r="L8" s="208"/>
    </row>
    <row r="9" spans="1:12" ht="14.25">
      <c r="A9" s="79"/>
      <c r="B9" s="211" t="s">
        <v>579</v>
      </c>
      <c r="C9" s="211"/>
      <c r="D9" s="211"/>
      <c r="E9" s="211"/>
      <c r="F9" s="211"/>
      <c r="G9" s="211"/>
      <c r="H9" s="211"/>
      <c r="I9" s="211"/>
      <c r="J9" s="208"/>
      <c r="K9" s="208"/>
      <c r="L9" s="208"/>
    </row>
    <row r="10" spans="1:12" ht="14.25">
      <c r="A10" s="79"/>
      <c r="B10" s="211" t="s">
        <v>580</v>
      </c>
      <c r="C10" s="211"/>
      <c r="D10" s="211"/>
      <c r="E10" s="211"/>
      <c r="F10" s="211"/>
      <c r="G10" s="211"/>
      <c r="H10" s="211"/>
      <c r="I10" s="211"/>
      <c r="J10" s="208"/>
      <c r="K10" s="208"/>
      <c r="L10" s="208"/>
    </row>
    <row r="11" spans="1:12" ht="14.25">
      <c r="A11" s="79"/>
      <c r="B11" s="211" t="s">
        <v>581</v>
      </c>
      <c r="C11" s="211"/>
      <c r="D11" s="211"/>
      <c r="E11" s="211"/>
      <c r="F11" s="211"/>
      <c r="G11" s="211"/>
      <c r="H11" s="211"/>
      <c r="I11" s="211"/>
      <c r="J11" s="208"/>
      <c r="K11" s="208"/>
      <c r="L11" s="208"/>
    </row>
    <row r="12" spans="1:12" ht="14.25">
      <c r="A12" s="79"/>
      <c r="B12" s="211" t="s">
        <v>582</v>
      </c>
      <c r="C12" s="211"/>
      <c r="D12" s="211"/>
      <c r="E12" s="211"/>
      <c r="F12" s="211"/>
      <c r="G12" s="211"/>
      <c r="H12" s="211"/>
      <c r="I12" s="211"/>
      <c r="J12" s="208"/>
      <c r="K12" s="208"/>
      <c r="L12" s="208"/>
    </row>
    <row r="13" spans="1:12" ht="14.25">
      <c r="A13" s="79"/>
      <c r="B13" s="211"/>
      <c r="C13" s="211"/>
      <c r="D13" s="211"/>
      <c r="E13" s="211"/>
      <c r="F13" s="211"/>
      <c r="G13" s="211"/>
      <c r="H13" s="211"/>
      <c r="I13" s="211"/>
      <c r="J13" s="208"/>
      <c r="K13" s="208"/>
      <c r="L13" s="208"/>
    </row>
    <row r="14" ht="14.25">
      <c r="A14" s="79"/>
    </row>
    <row r="15" spans="1:2" ht="14.25">
      <c r="A15" s="79" t="s">
        <v>857</v>
      </c>
      <c r="B15" s="78" t="s">
        <v>858</v>
      </c>
    </row>
    <row r="16" ht="14.25">
      <c r="A16" s="79"/>
    </row>
    <row r="17" spans="1:12" ht="14.25">
      <c r="A17" s="79"/>
      <c r="B17" s="206" t="s">
        <v>583</v>
      </c>
      <c r="C17" s="206"/>
      <c r="D17" s="206"/>
      <c r="E17" s="206"/>
      <c r="F17" s="206"/>
      <c r="G17" s="206"/>
      <c r="H17" s="206"/>
      <c r="I17" s="206"/>
      <c r="J17" s="207"/>
      <c r="K17" s="207"/>
      <c r="L17" s="207"/>
    </row>
    <row r="18" spans="1:12" ht="14.25">
      <c r="A18" s="79"/>
      <c r="B18" s="211" t="s">
        <v>584</v>
      </c>
      <c r="C18" s="211"/>
      <c r="D18" s="211"/>
      <c r="E18" s="211"/>
      <c r="F18" s="211"/>
      <c r="G18" s="211"/>
      <c r="H18" s="211"/>
      <c r="I18" s="211"/>
      <c r="J18" s="208"/>
      <c r="K18" s="208"/>
      <c r="L18" s="208"/>
    </row>
    <row r="19" spans="1:12" ht="14.25">
      <c r="A19" s="79"/>
      <c r="B19" s="211" t="s">
        <v>586</v>
      </c>
      <c r="C19" s="211"/>
      <c r="D19" s="211"/>
      <c r="E19" s="211"/>
      <c r="F19" s="211"/>
      <c r="G19" s="211"/>
      <c r="H19" s="211"/>
      <c r="I19" s="211"/>
      <c r="J19" s="208"/>
      <c r="K19" s="208"/>
      <c r="L19" s="208"/>
    </row>
    <row r="20" ht="14.25">
      <c r="A20" s="79"/>
    </row>
    <row r="21" spans="1:2" ht="14.25">
      <c r="A21" s="79" t="s">
        <v>859</v>
      </c>
      <c r="B21" s="78" t="s">
        <v>861</v>
      </c>
    </row>
    <row r="22" spans="1:2" ht="14.25">
      <c r="A22" s="79"/>
      <c r="B22" s="78" t="s">
        <v>862</v>
      </c>
    </row>
    <row r="23" ht="14.25">
      <c r="A23" s="79"/>
    </row>
    <row r="24" spans="1:12" ht="14.25">
      <c r="A24" s="79"/>
      <c r="B24" s="206" t="s">
        <v>587</v>
      </c>
      <c r="C24" s="206"/>
      <c r="D24" s="206"/>
      <c r="E24" s="206"/>
      <c r="F24" s="206"/>
      <c r="G24" s="206"/>
      <c r="H24" s="206"/>
      <c r="I24" s="206"/>
      <c r="J24" s="207"/>
      <c r="K24" s="207"/>
      <c r="L24" s="207"/>
    </row>
    <row r="25" spans="1:12" ht="14.25">
      <c r="A25" s="79"/>
      <c r="B25" s="211"/>
      <c r="C25" s="211"/>
      <c r="D25" s="211"/>
      <c r="E25" s="211"/>
      <c r="F25" s="211"/>
      <c r="G25" s="211"/>
      <c r="H25" s="211"/>
      <c r="I25" s="211"/>
      <c r="J25" s="208"/>
      <c r="K25" s="208"/>
      <c r="L25" s="208"/>
    </row>
    <row r="26" spans="1:12" ht="14.25">
      <c r="A26" s="79"/>
      <c r="B26" s="211"/>
      <c r="C26" s="211"/>
      <c r="D26" s="211"/>
      <c r="E26" s="211"/>
      <c r="F26" s="211"/>
      <c r="G26" s="211"/>
      <c r="H26" s="211"/>
      <c r="I26" s="211"/>
      <c r="J26" s="208"/>
      <c r="K26" s="208"/>
      <c r="L26" s="208"/>
    </row>
    <row r="27" ht="14.25">
      <c r="A27" s="79"/>
    </row>
    <row r="28" spans="1:2" ht="14.25">
      <c r="A28" s="79" t="s">
        <v>863</v>
      </c>
      <c r="B28" s="78" t="s">
        <v>864</v>
      </c>
    </row>
    <row r="29" spans="1:2" ht="14.25">
      <c r="A29" s="79"/>
      <c r="B29" s="78" t="s">
        <v>865</v>
      </c>
    </row>
    <row r="30" ht="14.25">
      <c r="A30" s="79"/>
    </row>
    <row r="31" spans="1:12" ht="14.25">
      <c r="A31" s="79"/>
      <c r="B31" s="206" t="s">
        <v>588</v>
      </c>
      <c r="C31" s="206"/>
      <c r="D31" s="206"/>
      <c r="E31" s="206"/>
      <c r="F31" s="206"/>
      <c r="G31" s="206"/>
      <c r="H31" s="206"/>
      <c r="I31" s="206"/>
      <c r="J31" s="207"/>
      <c r="K31" s="207"/>
      <c r="L31" s="207"/>
    </row>
    <row r="32" spans="1:12" ht="14.25">
      <c r="A32" s="79"/>
      <c r="B32" s="211"/>
      <c r="C32" s="211"/>
      <c r="D32" s="211"/>
      <c r="E32" s="211"/>
      <c r="F32" s="211"/>
      <c r="G32" s="211"/>
      <c r="H32" s="211"/>
      <c r="I32" s="211"/>
      <c r="J32" s="208"/>
      <c r="K32" s="208"/>
      <c r="L32" s="208"/>
    </row>
    <row r="33" spans="1:12" ht="14.25">
      <c r="A33" s="79"/>
      <c r="B33" s="211"/>
      <c r="C33" s="211"/>
      <c r="D33" s="211"/>
      <c r="E33" s="211"/>
      <c r="F33" s="211"/>
      <c r="G33" s="211"/>
      <c r="H33" s="211"/>
      <c r="I33" s="211"/>
      <c r="J33" s="208"/>
      <c r="K33" s="208"/>
      <c r="L33" s="208"/>
    </row>
    <row r="34" ht="14.25">
      <c r="A34" s="79"/>
    </row>
    <row r="35" spans="1:2" ht="14.25">
      <c r="A35" s="79" t="s">
        <v>866</v>
      </c>
      <c r="B35" s="78" t="s">
        <v>867</v>
      </c>
    </row>
    <row r="36" ht="14.25">
      <c r="A36" s="79"/>
    </row>
    <row r="37" spans="1:12" ht="14.25">
      <c r="A37" s="79"/>
      <c r="B37" s="206" t="s">
        <v>325</v>
      </c>
      <c r="C37" s="206"/>
      <c r="D37" s="206"/>
      <c r="E37" s="206"/>
      <c r="F37" s="206"/>
      <c r="G37" s="206"/>
      <c r="H37" s="206"/>
      <c r="I37" s="206"/>
      <c r="J37" s="207"/>
      <c r="K37" s="207"/>
      <c r="L37" s="207"/>
    </row>
    <row r="38" spans="1:12" ht="14.25">
      <c r="A38" s="79"/>
      <c r="B38" s="211"/>
      <c r="C38" s="211"/>
      <c r="D38" s="211"/>
      <c r="E38" s="211"/>
      <c r="F38" s="211"/>
      <c r="G38" s="211"/>
      <c r="H38" s="211"/>
      <c r="I38" s="211"/>
      <c r="J38" s="208"/>
      <c r="K38" s="208"/>
      <c r="L38" s="208"/>
    </row>
    <row r="39" spans="1:12" ht="14.25">
      <c r="A39" s="79"/>
      <c r="B39" s="211"/>
      <c r="C39" s="211"/>
      <c r="D39" s="211"/>
      <c r="E39" s="211"/>
      <c r="F39" s="211"/>
      <c r="G39" s="211"/>
      <c r="H39" s="211"/>
      <c r="I39" s="211"/>
      <c r="J39" s="208"/>
      <c r="K39" s="208"/>
      <c r="L39" s="208"/>
    </row>
    <row r="40" ht="14.25">
      <c r="A40" s="79"/>
    </row>
    <row r="41" spans="1:2" ht="14.25">
      <c r="A41" s="79" t="s">
        <v>868</v>
      </c>
      <c r="B41" s="78" t="s">
        <v>869</v>
      </c>
    </row>
    <row r="43" spans="1:12" ht="14.25">
      <c r="A43" s="86"/>
      <c r="B43" s="206" t="s">
        <v>327</v>
      </c>
      <c r="C43" s="206"/>
      <c r="D43" s="206"/>
      <c r="E43" s="206"/>
      <c r="F43" s="206"/>
      <c r="G43" s="206"/>
      <c r="H43" s="206"/>
      <c r="I43" s="206"/>
      <c r="J43" s="207"/>
      <c r="K43" s="207"/>
      <c r="L43" s="207"/>
    </row>
    <row r="44" spans="1:12" ht="14.25">
      <c r="A44" s="86"/>
      <c r="B44" s="211" t="s">
        <v>326</v>
      </c>
      <c r="C44" s="211"/>
      <c r="D44" s="211"/>
      <c r="E44" s="211"/>
      <c r="F44" s="211"/>
      <c r="G44" s="211"/>
      <c r="H44" s="211"/>
      <c r="I44" s="211"/>
      <c r="J44" s="208"/>
      <c r="K44" s="208"/>
      <c r="L44" s="208"/>
    </row>
    <row r="45" spans="1:12" ht="14.25">
      <c r="A45" s="86"/>
      <c r="B45" s="211" t="s">
        <v>1560</v>
      </c>
      <c r="C45" s="211"/>
      <c r="D45" s="211"/>
      <c r="E45" s="211"/>
      <c r="F45" s="211"/>
      <c r="G45" s="211"/>
      <c r="H45" s="211"/>
      <c r="I45" s="211"/>
      <c r="J45" s="208"/>
      <c r="K45" s="208"/>
      <c r="L45" s="208"/>
    </row>
    <row r="46" spans="1:12" ht="14.25">
      <c r="A46" s="86"/>
      <c r="B46" s="91"/>
      <c r="C46" s="91"/>
      <c r="D46" s="91"/>
      <c r="E46" s="91"/>
      <c r="F46" s="91"/>
      <c r="G46" s="91"/>
      <c r="H46" s="91"/>
      <c r="I46" s="91"/>
      <c r="J46" s="92"/>
      <c r="K46" s="92"/>
      <c r="L46" s="92"/>
    </row>
    <row r="47" spans="1:9" ht="14.25">
      <c r="A47" s="105"/>
      <c r="B47" s="91"/>
      <c r="C47" s="91"/>
      <c r="D47" s="91"/>
      <c r="E47" s="91"/>
      <c r="F47" s="91"/>
      <c r="G47" s="91"/>
      <c r="H47" s="91"/>
      <c r="I47" s="91"/>
    </row>
    <row r="48" spans="1:9" ht="14.25">
      <c r="A48" s="86"/>
      <c r="B48" s="91"/>
      <c r="C48" s="91"/>
      <c r="D48" s="91"/>
      <c r="E48" s="91"/>
      <c r="F48" s="91"/>
      <c r="G48" s="91"/>
      <c r="H48" s="91"/>
      <c r="I48" s="91"/>
    </row>
    <row r="50" spans="1:12" ht="15.75">
      <c r="A50" s="697" t="s">
        <v>870</v>
      </c>
      <c r="B50" s="697"/>
      <c r="C50" s="697"/>
      <c r="D50" s="697"/>
      <c r="E50" s="697"/>
      <c r="F50" s="697"/>
      <c r="G50" s="697"/>
      <c r="H50" s="697"/>
      <c r="I50" s="697"/>
      <c r="J50" s="697"/>
      <c r="K50" s="697"/>
      <c r="L50" s="697"/>
    </row>
  </sheetData>
  <mergeCells count="1">
    <mergeCell ref="A50:L50"/>
  </mergeCells>
  <printOptions horizontalCentered="1"/>
  <pageMargins left="0.75" right="0.75" top="0.5" bottom="0.5" header="0.5" footer="0.5"/>
  <pageSetup fitToHeight="1" fitToWidth="1" horizontalDpi="600" verticalDpi="600" orientation="portrait" scale="9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G70"/>
  <sheetViews>
    <sheetView defaultGridColor="0" zoomScale="75" zoomScaleNormal="75" colorId="22" workbookViewId="0" topLeftCell="A8">
      <selection activeCell="G63" sqref="G63"/>
    </sheetView>
  </sheetViews>
  <sheetFormatPr defaultColWidth="9.77734375" defaultRowHeight="15"/>
  <cols>
    <col min="1" max="1" width="9.77734375" style="82" customWidth="1"/>
    <col min="2" max="2" width="9.3359375" style="82" customWidth="1"/>
    <col min="3" max="3" width="17.21484375" style="82" customWidth="1"/>
    <col min="4" max="5" width="9.77734375" style="82" customWidth="1"/>
    <col min="6" max="6" width="7.6640625" style="82" customWidth="1"/>
    <col min="7" max="7" width="11.77734375" style="82" customWidth="1"/>
    <col min="8" max="16384" width="9.77734375" style="82" customWidth="1"/>
  </cols>
  <sheetData>
    <row r="1" spans="1:7" ht="12.75">
      <c r="A1" s="713" t="s">
        <v>871</v>
      </c>
      <c r="B1" s="713"/>
      <c r="C1" s="713"/>
      <c r="D1" s="713"/>
      <c r="E1" s="713"/>
      <c r="F1" s="713"/>
      <c r="G1" s="713"/>
    </row>
    <row r="2" spans="1:7" ht="12.75">
      <c r="A2" s="714" t="s">
        <v>1718</v>
      </c>
      <c r="B2" s="714"/>
      <c r="C2" s="714"/>
      <c r="D2" s="714"/>
      <c r="E2" s="714"/>
      <c r="F2" s="714"/>
      <c r="G2" s="714"/>
    </row>
    <row r="3" spans="1:7" ht="12.75">
      <c r="A3" s="154"/>
      <c r="B3" s="154"/>
      <c r="C3" s="154"/>
      <c r="D3" s="154"/>
      <c r="E3" s="154"/>
      <c r="F3" s="154"/>
      <c r="G3" s="154"/>
    </row>
    <row r="4" spans="1:7" ht="12.75">
      <c r="A4" s="714" t="s">
        <v>987</v>
      </c>
      <c r="B4" s="714"/>
      <c r="C4" s="714"/>
      <c r="D4" s="714"/>
      <c r="E4" s="714"/>
      <c r="F4" s="714"/>
      <c r="G4" s="714"/>
    </row>
    <row r="5" spans="1:7" ht="12.75">
      <c r="A5" s="154"/>
      <c r="B5" s="154"/>
      <c r="C5" s="154"/>
      <c r="D5" s="154"/>
      <c r="E5" s="154"/>
      <c r="F5" s="154"/>
      <c r="G5" s="154"/>
    </row>
    <row r="6" spans="1:7" ht="12.75">
      <c r="A6" s="713" t="s">
        <v>872</v>
      </c>
      <c r="B6" s="713"/>
      <c r="C6" s="713"/>
      <c r="D6" s="713"/>
      <c r="E6" s="152"/>
      <c r="F6" s="214" t="s">
        <v>589</v>
      </c>
      <c r="G6" s="215"/>
    </row>
    <row r="7" spans="6:7" ht="12.75">
      <c r="F7" s="214" t="s">
        <v>328</v>
      </c>
      <c r="G7" s="215"/>
    </row>
    <row r="9" spans="1:7" ht="12.75">
      <c r="A9" s="715" t="s">
        <v>1536</v>
      </c>
      <c r="B9" s="715"/>
      <c r="C9" s="715"/>
      <c r="D9" s="715"/>
      <c r="E9" s="715"/>
      <c r="F9" s="715"/>
      <c r="G9" s="715"/>
    </row>
    <row r="10" spans="1:7" ht="12.75">
      <c r="A10" s="93"/>
      <c r="B10" s="53"/>
      <c r="C10" s="22"/>
      <c r="D10" s="52"/>
      <c r="E10" s="52"/>
      <c r="F10" s="53"/>
      <c r="G10" s="22" t="s">
        <v>1386</v>
      </c>
    </row>
    <row r="11" spans="1:7" ht="12.75">
      <c r="A11" s="38" t="s">
        <v>875</v>
      </c>
      <c r="B11" s="40"/>
      <c r="C11" s="24" t="s">
        <v>876</v>
      </c>
      <c r="D11" s="39" t="s">
        <v>877</v>
      </c>
      <c r="E11" s="39"/>
      <c r="F11" s="40"/>
      <c r="G11" s="24" t="s">
        <v>878</v>
      </c>
    </row>
    <row r="12" spans="1:7" ht="15" customHeight="1">
      <c r="A12" s="94" t="s">
        <v>329</v>
      </c>
      <c r="B12" s="20"/>
      <c r="C12" s="221"/>
      <c r="E12" s="50"/>
      <c r="F12" s="20"/>
      <c r="G12" s="20"/>
    </row>
    <row r="13" spans="1:7" ht="12.75">
      <c r="A13" s="94" t="s">
        <v>330</v>
      </c>
      <c r="B13" s="20"/>
      <c r="C13" s="221"/>
      <c r="D13" s="708" t="s">
        <v>941</v>
      </c>
      <c r="E13" s="716"/>
      <c r="F13" s="710"/>
      <c r="G13" s="20"/>
    </row>
    <row r="14" spans="1:7" ht="12.75">
      <c r="A14" s="703" t="s">
        <v>590</v>
      </c>
      <c r="B14" s="705"/>
      <c r="C14" s="222" t="s">
        <v>591</v>
      </c>
      <c r="D14" s="703" t="s">
        <v>592</v>
      </c>
      <c r="E14" s="704"/>
      <c r="F14" s="705"/>
      <c r="G14" s="358" t="s">
        <v>593</v>
      </c>
    </row>
    <row r="15" spans="1:7" ht="12.75">
      <c r="A15" s="94" t="s">
        <v>331</v>
      </c>
      <c r="B15" s="20"/>
      <c r="C15" s="221"/>
      <c r="D15" s="213"/>
      <c r="E15" s="50"/>
      <c r="F15" s="20"/>
      <c r="G15" s="20"/>
    </row>
    <row r="16" spans="1:7" ht="12.75">
      <c r="A16" s="94"/>
      <c r="B16" s="20"/>
      <c r="C16" s="221"/>
      <c r="D16" s="700" t="s">
        <v>553</v>
      </c>
      <c r="E16" s="701"/>
      <c r="F16" s="702"/>
      <c r="G16" s="23"/>
    </row>
    <row r="17" spans="1:7" ht="12.75">
      <c r="A17" s="703" t="s">
        <v>556</v>
      </c>
      <c r="B17" s="705"/>
      <c r="C17" s="222" t="s">
        <v>557</v>
      </c>
      <c r="D17" s="703" t="s">
        <v>554</v>
      </c>
      <c r="E17" s="704"/>
      <c r="F17" s="705"/>
      <c r="G17" s="358" t="s">
        <v>593</v>
      </c>
    </row>
    <row r="18" spans="1:7" ht="12.75">
      <c r="A18" s="94" t="s">
        <v>879</v>
      </c>
      <c r="B18" s="20"/>
      <c r="C18" s="221"/>
      <c r="D18" s="700" t="s">
        <v>941</v>
      </c>
      <c r="E18" s="701"/>
      <c r="F18" s="702"/>
      <c r="G18" s="20"/>
    </row>
    <row r="19" spans="1:7" ht="12.75">
      <c r="A19" s="706" t="s">
        <v>590</v>
      </c>
      <c r="B19" s="707"/>
      <c r="C19" s="222" t="s">
        <v>591</v>
      </c>
      <c r="D19" s="703" t="s">
        <v>592</v>
      </c>
      <c r="E19" s="704"/>
      <c r="F19" s="705"/>
      <c r="G19" s="343">
        <v>165893</v>
      </c>
    </row>
    <row r="20" spans="1:7" ht="12.75">
      <c r="A20" s="483"/>
      <c r="B20" s="484"/>
      <c r="C20" s="221" t="s">
        <v>597</v>
      </c>
      <c r="D20" s="700" t="s">
        <v>941</v>
      </c>
      <c r="E20" s="701"/>
      <c r="F20" s="702"/>
      <c r="G20" s="20"/>
    </row>
    <row r="21" spans="1:7" ht="12.75">
      <c r="A21" s="706" t="s">
        <v>595</v>
      </c>
      <c r="B21" s="707"/>
      <c r="C21" s="222" t="s">
        <v>607</v>
      </c>
      <c r="D21" s="703" t="s">
        <v>592</v>
      </c>
      <c r="E21" s="704"/>
      <c r="F21" s="705"/>
      <c r="G21" s="343">
        <v>133919</v>
      </c>
    </row>
    <row r="22" spans="1:7" ht="12.75">
      <c r="A22" s="483"/>
      <c r="B22" s="484"/>
      <c r="C22" s="221" t="s">
        <v>600</v>
      </c>
      <c r="D22" s="700" t="s">
        <v>1802</v>
      </c>
      <c r="E22" s="701"/>
      <c r="F22" s="702"/>
      <c r="G22" s="20"/>
    </row>
    <row r="23" spans="1:7" ht="12.75">
      <c r="A23" s="706" t="s">
        <v>1632</v>
      </c>
      <c r="B23" s="707"/>
      <c r="C23" s="222" t="s">
        <v>594</v>
      </c>
      <c r="D23" s="703" t="s">
        <v>1803</v>
      </c>
      <c r="E23" s="704"/>
      <c r="F23" s="705"/>
      <c r="G23" s="405" t="s">
        <v>125</v>
      </c>
    </row>
    <row r="24" spans="1:7" ht="12.75">
      <c r="A24" s="483"/>
      <c r="B24" s="484"/>
      <c r="C24" s="221" t="s">
        <v>545</v>
      </c>
      <c r="D24" s="700" t="s">
        <v>941</v>
      </c>
      <c r="E24" s="701"/>
      <c r="F24" s="702"/>
      <c r="G24" s="20"/>
    </row>
    <row r="25" spans="1:7" ht="12.75">
      <c r="A25" s="706" t="s">
        <v>1805</v>
      </c>
      <c r="B25" s="707"/>
      <c r="C25" s="222" t="s">
        <v>546</v>
      </c>
      <c r="D25" s="703" t="s">
        <v>592</v>
      </c>
      <c r="E25" s="704"/>
      <c r="F25" s="705"/>
      <c r="G25" s="405" t="s">
        <v>125</v>
      </c>
    </row>
    <row r="26" spans="1:7" ht="12.75">
      <c r="A26" s="483"/>
      <c r="B26" s="484"/>
      <c r="C26" s="221"/>
      <c r="D26" s="700" t="s">
        <v>1802</v>
      </c>
      <c r="E26" s="701"/>
      <c r="F26" s="702"/>
      <c r="G26" s="20"/>
    </row>
    <row r="27" spans="1:7" ht="12.75">
      <c r="A27" s="706" t="s">
        <v>547</v>
      </c>
      <c r="B27" s="707"/>
      <c r="C27" s="222" t="s">
        <v>1800</v>
      </c>
      <c r="D27" s="703" t="s">
        <v>1803</v>
      </c>
      <c r="E27" s="704"/>
      <c r="F27" s="705"/>
      <c r="G27" s="405" t="s">
        <v>125</v>
      </c>
    </row>
    <row r="28" spans="1:7" ht="12.75">
      <c r="A28" s="483"/>
      <c r="B28" s="484"/>
      <c r="C28" s="221" t="s">
        <v>545</v>
      </c>
      <c r="D28" s="700" t="s">
        <v>941</v>
      </c>
      <c r="E28" s="701"/>
      <c r="F28" s="702"/>
      <c r="G28" s="20"/>
    </row>
    <row r="29" spans="1:7" ht="12.75">
      <c r="A29" s="706" t="s">
        <v>598</v>
      </c>
      <c r="B29" s="707"/>
      <c r="C29" s="222" t="s">
        <v>606</v>
      </c>
      <c r="D29" s="703" t="s">
        <v>592</v>
      </c>
      <c r="E29" s="704"/>
      <c r="F29" s="705"/>
      <c r="G29" s="403" t="s">
        <v>125</v>
      </c>
    </row>
    <row r="30" spans="1:7" ht="12.75">
      <c r="A30" s="483"/>
      <c r="B30" s="484"/>
      <c r="C30" s="221" t="s">
        <v>599</v>
      </c>
      <c r="D30" s="700" t="s">
        <v>1802</v>
      </c>
      <c r="E30" s="701"/>
      <c r="F30" s="702"/>
      <c r="G30" s="20"/>
    </row>
    <row r="31" spans="1:7" ht="12.75">
      <c r="A31" s="706" t="s">
        <v>1197</v>
      </c>
      <c r="B31" s="707"/>
      <c r="C31" s="222" t="s">
        <v>1800</v>
      </c>
      <c r="D31" s="703" t="s">
        <v>1803</v>
      </c>
      <c r="E31" s="704"/>
      <c r="F31" s="705"/>
      <c r="G31" s="405" t="s">
        <v>125</v>
      </c>
    </row>
    <row r="32" spans="1:7" ht="12.75">
      <c r="A32" s="483"/>
      <c r="B32" s="484"/>
      <c r="C32" s="221"/>
      <c r="D32" s="700" t="s">
        <v>1802</v>
      </c>
      <c r="E32" s="701"/>
      <c r="F32" s="702"/>
      <c r="G32" s="20"/>
    </row>
    <row r="33" spans="1:7" ht="12.75">
      <c r="A33" s="706" t="s">
        <v>1804</v>
      </c>
      <c r="B33" s="707"/>
      <c r="C33" s="222" t="s">
        <v>599</v>
      </c>
      <c r="D33" s="703" t="s">
        <v>1803</v>
      </c>
      <c r="E33" s="704"/>
      <c r="F33" s="705"/>
      <c r="G33" s="405" t="s">
        <v>125</v>
      </c>
    </row>
    <row r="34" spans="1:7" ht="12.75">
      <c r="A34" s="483"/>
      <c r="B34" s="484"/>
      <c r="C34" s="221" t="s">
        <v>600</v>
      </c>
      <c r="D34" s="700" t="s">
        <v>941</v>
      </c>
      <c r="E34" s="701"/>
      <c r="F34" s="702"/>
      <c r="G34" s="20"/>
    </row>
    <row r="35" spans="1:7" ht="12.75">
      <c r="A35" s="706" t="s">
        <v>1633</v>
      </c>
      <c r="B35" s="707"/>
      <c r="C35" s="222" t="s">
        <v>594</v>
      </c>
      <c r="D35" s="703" t="s">
        <v>592</v>
      </c>
      <c r="E35" s="704"/>
      <c r="F35" s="705"/>
      <c r="G35" s="343">
        <v>57008</v>
      </c>
    </row>
    <row r="36" spans="1:7" ht="12.75">
      <c r="A36" s="483"/>
      <c r="B36" s="484"/>
      <c r="C36" s="221" t="s">
        <v>600</v>
      </c>
      <c r="D36" s="700" t="s">
        <v>1802</v>
      </c>
      <c r="E36" s="701"/>
      <c r="F36" s="702"/>
      <c r="G36" s="20"/>
    </row>
    <row r="37" spans="1:7" ht="12.75">
      <c r="A37" s="711" t="s">
        <v>1801</v>
      </c>
      <c r="B37" s="712"/>
      <c r="C37" s="222" t="s">
        <v>608</v>
      </c>
      <c r="D37" s="708" t="s">
        <v>1803</v>
      </c>
      <c r="E37" s="709"/>
      <c r="F37" s="710"/>
      <c r="G37" s="405" t="s">
        <v>125</v>
      </c>
    </row>
    <row r="38" spans="1:7" ht="12.75">
      <c r="A38" s="485"/>
      <c r="B38" s="486"/>
      <c r="C38" s="474" t="s">
        <v>600</v>
      </c>
      <c r="D38" s="700" t="s">
        <v>549</v>
      </c>
      <c r="E38" s="701"/>
      <c r="F38" s="702"/>
      <c r="G38" s="20"/>
    </row>
    <row r="39" spans="1:7" ht="12.75">
      <c r="A39" s="706" t="s">
        <v>548</v>
      </c>
      <c r="B39" s="707"/>
      <c r="C39" s="471" t="s">
        <v>594</v>
      </c>
      <c r="D39" s="703" t="s">
        <v>550</v>
      </c>
      <c r="E39" s="704"/>
      <c r="F39" s="705"/>
      <c r="G39" s="405" t="s">
        <v>125</v>
      </c>
    </row>
    <row r="40" spans="1:7" ht="12.75">
      <c r="A40" s="485"/>
      <c r="B40" s="486"/>
      <c r="C40" s="474" t="s">
        <v>600</v>
      </c>
      <c r="D40" s="700" t="s">
        <v>549</v>
      </c>
      <c r="E40" s="701"/>
      <c r="F40" s="702"/>
      <c r="G40" s="20"/>
    </row>
    <row r="41" spans="1:7" ht="12.75">
      <c r="A41" s="706" t="s">
        <v>551</v>
      </c>
      <c r="B41" s="707"/>
      <c r="C41" s="471" t="s">
        <v>594</v>
      </c>
      <c r="D41" s="703" t="s">
        <v>550</v>
      </c>
      <c r="E41" s="704"/>
      <c r="F41" s="705"/>
      <c r="G41" s="405" t="s">
        <v>125</v>
      </c>
    </row>
    <row r="42" spans="1:7" ht="12.75">
      <c r="A42" s="485"/>
      <c r="B42" s="486"/>
      <c r="C42" s="474" t="s">
        <v>600</v>
      </c>
      <c r="D42" s="700" t="s">
        <v>553</v>
      </c>
      <c r="E42" s="701"/>
      <c r="F42" s="702"/>
      <c r="G42" s="20"/>
    </row>
    <row r="43" spans="1:7" ht="12.75">
      <c r="A43" s="706" t="s">
        <v>552</v>
      </c>
      <c r="B43" s="707"/>
      <c r="C43" s="471" t="s">
        <v>594</v>
      </c>
      <c r="D43" s="703" t="s">
        <v>554</v>
      </c>
      <c r="E43" s="704"/>
      <c r="F43" s="705"/>
      <c r="G43" s="405" t="s">
        <v>125</v>
      </c>
    </row>
    <row r="44" spans="1:7" ht="12.75">
      <c r="A44" s="490"/>
      <c r="B44" s="491"/>
      <c r="C44" s="474" t="s">
        <v>600</v>
      </c>
      <c r="D44" s="700" t="s">
        <v>553</v>
      </c>
      <c r="E44" s="701"/>
      <c r="F44" s="702"/>
      <c r="G44" s="20"/>
    </row>
    <row r="45" spans="1:7" ht="12.75">
      <c r="A45" s="706" t="s">
        <v>1395</v>
      </c>
      <c r="B45" s="707"/>
      <c r="C45" s="471" t="s">
        <v>594</v>
      </c>
      <c r="D45" s="703" t="s">
        <v>554</v>
      </c>
      <c r="E45" s="704"/>
      <c r="F45" s="705"/>
      <c r="G45" s="405" t="s">
        <v>125</v>
      </c>
    </row>
    <row r="46" spans="1:7" ht="12.75">
      <c r="A46" s="485"/>
      <c r="B46" s="486"/>
      <c r="C46" s="474" t="s">
        <v>600</v>
      </c>
      <c r="D46" s="700" t="s">
        <v>553</v>
      </c>
      <c r="E46" s="701"/>
      <c r="F46" s="702"/>
      <c r="G46" s="20"/>
    </row>
    <row r="47" spans="1:7" ht="12.75">
      <c r="A47" s="706" t="s">
        <v>1394</v>
      </c>
      <c r="B47" s="707"/>
      <c r="C47" s="471" t="s">
        <v>594</v>
      </c>
      <c r="D47" s="703" t="s">
        <v>554</v>
      </c>
      <c r="E47" s="704"/>
      <c r="F47" s="705"/>
      <c r="G47" s="405" t="s">
        <v>125</v>
      </c>
    </row>
    <row r="48" spans="1:7" ht="12.75">
      <c r="A48" s="472"/>
      <c r="B48" s="473"/>
      <c r="C48" s="474" t="s">
        <v>600</v>
      </c>
      <c r="D48" s="700" t="s">
        <v>553</v>
      </c>
      <c r="E48" s="701"/>
      <c r="F48" s="702"/>
      <c r="G48" s="20"/>
    </row>
    <row r="49" spans="1:7" ht="12.75">
      <c r="A49" s="703" t="s">
        <v>555</v>
      </c>
      <c r="B49" s="705"/>
      <c r="C49" s="471" t="s">
        <v>594</v>
      </c>
      <c r="D49" s="703" t="s">
        <v>554</v>
      </c>
      <c r="E49" s="704"/>
      <c r="F49" s="705"/>
      <c r="G49" s="405" t="s">
        <v>125</v>
      </c>
    </row>
    <row r="50" spans="1:7" ht="12.75">
      <c r="A50" s="474"/>
      <c r="B50" s="474"/>
      <c r="C50" s="474"/>
      <c r="D50" s="474"/>
      <c r="E50" s="474"/>
      <c r="F50" s="474"/>
      <c r="G50" s="475"/>
    </row>
    <row r="52" ht="12.75">
      <c r="A52" s="82" t="s">
        <v>880</v>
      </c>
    </row>
    <row r="53" ht="12.75">
      <c r="A53" s="82" t="s">
        <v>881</v>
      </c>
    </row>
    <row r="55" spans="1:7" ht="12.75">
      <c r="A55" s="93"/>
      <c r="B55" s="53"/>
      <c r="C55" s="96" t="s">
        <v>882</v>
      </c>
      <c r="D55" s="52"/>
      <c r="E55" s="52"/>
      <c r="F55" s="53"/>
      <c r="G55" s="96" t="s">
        <v>873</v>
      </c>
    </row>
    <row r="56" spans="1:7" ht="12.75">
      <c r="A56" s="94"/>
      <c r="B56" s="20"/>
      <c r="C56" s="37" t="s">
        <v>883</v>
      </c>
      <c r="D56" s="50"/>
      <c r="E56" s="50"/>
      <c r="F56" s="20"/>
      <c r="G56" s="37" t="s">
        <v>874</v>
      </c>
    </row>
    <row r="57" spans="1:7" ht="12.75">
      <c r="A57" s="38" t="s">
        <v>875</v>
      </c>
      <c r="B57" s="40"/>
      <c r="C57" s="40" t="s">
        <v>884</v>
      </c>
      <c r="D57" s="39" t="s">
        <v>877</v>
      </c>
      <c r="E57" s="39"/>
      <c r="F57" s="40"/>
      <c r="G57" s="40" t="s">
        <v>878</v>
      </c>
    </row>
    <row r="58" spans="1:7" ht="12.75">
      <c r="A58" s="700" t="s">
        <v>601</v>
      </c>
      <c r="B58" s="702"/>
      <c r="C58" s="217"/>
      <c r="D58" s="700" t="s">
        <v>602</v>
      </c>
      <c r="E58" s="701"/>
      <c r="F58" s="702"/>
      <c r="G58" s="217"/>
    </row>
    <row r="59" spans="1:7" ht="12.75">
      <c r="A59" s="703" t="s">
        <v>603</v>
      </c>
      <c r="B59" s="705"/>
      <c r="C59" s="220">
        <v>1</v>
      </c>
      <c r="D59" s="703" t="s">
        <v>604</v>
      </c>
      <c r="E59" s="704"/>
      <c r="F59" s="705"/>
      <c r="G59" s="222" t="s">
        <v>605</v>
      </c>
    </row>
    <row r="60" spans="1:7" ht="12.75">
      <c r="A60" s="700"/>
      <c r="B60" s="702"/>
      <c r="C60" s="221"/>
      <c r="D60" s="700"/>
      <c r="E60" s="701"/>
      <c r="F60" s="702"/>
      <c r="G60" s="217"/>
    </row>
    <row r="61" spans="1:7" ht="12.75">
      <c r="A61" s="703"/>
      <c r="B61" s="705"/>
      <c r="C61" s="222"/>
      <c r="D61" s="703"/>
      <c r="E61" s="704"/>
      <c r="F61" s="705"/>
      <c r="G61" s="216"/>
    </row>
    <row r="62" spans="1:7" ht="12.75">
      <c r="A62" s="700"/>
      <c r="B62" s="702"/>
      <c r="C62" s="221"/>
      <c r="D62" s="700"/>
      <c r="E62" s="701"/>
      <c r="F62" s="702"/>
      <c r="G62" s="217"/>
    </row>
    <row r="63" spans="1:7" ht="12.75">
      <c r="A63" s="703"/>
      <c r="B63" s="705"/>
      <c r="C63" s="222"/>
      <c r="D63" s="703"/>
      <c r="E63" s="704"/>
      <c r="F63" s="705"/>
      <c r="G63" s="216"/>
    </row>
    <row r="64" spans="1:7" ht="12.75">
      <c r="A64" s="700"/>
      <c r="B64" s="702"/>
      <c r="C64" s="221"/>
      <c r="D64" s="700"/>
      <c r="E64" s="701"/>
      <c r="F64" s="702"/>
      <c r="G64" s="217"/>
    </row>
    <row r="65" spans="1:7" ht="12.75">
      <c r="A65" s="703"/>
      <c r="B65" s="705"/>
      <c r="C65" s="222"/>
      <c r="D65" s="703"/>
      <c r="E65" s="704"/>
      <c r="F65" s="705"/>
      <c r="G65" s="216"/>
    </row>
    <row r="66" spans="1:7" ht="12.75">
      <c r="A66" s="219"/>
      <c r="B66" s="219"/>
      <c r="C66" s="219"/>
      <c r="D66" s="219"/>
      <c r="E66" s="219"/>
      <c r="F66" s="219"/>
      <c r="G66" s="219"/>
    </row>
    <row r="67" spans="1:7" ht="12.75">
      <c r="A67" s="219"/>
      <c r="B67" s="219"/>
      <c r="C67" s="219"/>
      <c r="D67" s="219"/>
      <c r="E67" s="219"/>
      <c r="F67" s="219"/>
      <c r="G67" s="219"/>
    </row>
    <row r="68" spans="1:7" ht="15" customHeight="1">
      <c r="A68" s="697" t="s">
        <v>885</v>
      </c>
      <c r="B68" s="697"/>
      <c r="C68" s="697"/>
      <c r="D68" s="697"/>
      <c r="E68" s="697"/>
      <c r="F68" s="697"/>
      <c r="G68" s="697"/>
    </row>
    <row r="70" spans="2:7" ht="12.75">
      <c r="B70" s="36"/>
      <c r="C70" s="36"/>
      <c r="D70" s="36"/>
      <c r="E70" s="36"/>
      <c r="F70" s="36"/>
      <c r="G70" s="36"/>
    </row>
  </sheetData>
  <mergeCells count="76">
    <mergeCell ref="A6:D6"/>
    <mergeCell ref="A68:G68"/>
    <mergeCell ref="A1:G1"/>
    <mergeCell ref="A2:G2"/>
    <mergeCell ref="A4:G4"/>
    <mergeCell ref="A9:G9"/>
    <mergeCell ref="D13:F13"/>
    <mergeCell ref="D14:F14"/>
    <mergeCell ref="D16:F16"/>
    <mergeCell ref="D17:F17"/>
    <mergeCell ref="D30:F30"/>
    <mergeCell ref="D21:F21"/>
    <mergeCell ref="D24:F24"/>
    <mergeCell ref="D25:F25"/>
    <mergeCell ref="D28:F28"/>
    <mergeCell ref="D26:F26"/>
    <mergeCell ref="D27:F27"/>
    <mergeCell ref="D29:F29"/>
    <mergeCell ref="D22:F22"/>
    <mergeCell ref="D23:F23"/>
    <mergeCell ref="D18:F18"/>
    <mergeCell ref="D19:F19"/>
    <mergeCell ref="D20:F20"/>
    <mergeCell ref="A14:B14"/>
    <mergeCell ref="A17:B17"/>
    <mergeCell ref="A19:B19"/>
    <mergeCell ref="A21:B21"/>
    <mergeCell ref="D60:F60"/>
    <mergeCell ref="D61:F61"/>
    <mergeCell ref="D31:F31"/>
    <mergeCell ref="D34:F34"/>
    <mergeCell ref="D35:F35"/>
    <mergeCell ref="D36:F36"/>
    <mergeCell ref="D32:F32"/>
    <mergeCell ref="D33:F33"/>
    <mergeCell ref="A37:B37"/>
    <mergeCell ref="D37:F37"/>
    <mergeCell ref="A59:B59"/>
    <mergeCell ref="A58:B58"/>
    <mergeCell ref="A39:B39"/>
    <mergeCell ref="D38:F38"/>
    <mergeCell ref="D39:F39"/>
    <mergeCell ref="D40:F40"/>
    <mergeCell ref="A41:B41"/>
    <mergeCell ref="A49:B49"/>
    <mergeCell ref="A45:B45"/>
    <mergeCell ref="D64:F64"/>
    <mergeCell ref="D65:F65"/>
    <mergeCell ref="D58:F58"/>
    <mergeCell ref="D59:F59"/>
    <mergeCell ref="D62:F62"/>
    <mergeCell ref="D63:F63"/>
    <mergeCell ref="A60:B60"/>
    <mergeCell ref="A61:B61"/>
    <mergeCell ref="A65:B65"/>
    <mergeCell ref="A64:B64"/>
    <mergeCell ref="A62:B62"/>
    <mergeCell ref="A63:B63"/>
    <mergeCell ref="A31:B31"/>
    <mergeCell ref="A25:B25"/>
    <mergeCell ref="A27:B27"/>
    <mergeCell ref="A29:B29"/>
    <mergeCell ref="A47:B47"/>
    <mergeCell ref="D47:F47"/>
    <mergeCell ref="D48:F48"/>
    <mergeCell ref="A23:B23"/>
    <mergeCell ref="D41:F41"/>
    <mergeCell ref="D42:F42"/>
    <mergeCell ref="A43:B43"/>
    <mergeCell ref="D43:F43"/>
    <mergeCell ref="A35:B35"/>
    <mergeCell ref="A33:B33"/>
    <mergeCell ref="D44:F44"/>
    <mergeCell ref="D45:F45"/>
    <mergeCell ref="D49:F49"/>
    <mergeCell ref="D46:F46"/>
  </mergeCells>
  <printOptions horizontalCentered="1"/>
  <pageMargins left="0.75" right="0.75" top="0.5" bottom="0.5"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 Bush</dc:creator>
  <cp:keywords/>
  <dc:description/>
  <cp:lastModifiedBy>Bryan Siler</cp:lastModifiedBy>
  <cp:lastPrinted>2003-03-31T20:16:15Z</cp:lastPrinted>
  <dcterms:created xsi:type="dcterms:W3CDTF">1998-01-12T22:50:13Z</dcterms:created>
  <dcterms:modified xsi:type="dcterms:W3CDTF">2003-03-31T20:16:28Z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