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995" windowHeight="7680" activeTab="0"/>
  </bookViews>
  <sheets>
    <sheet name="Table 1" sheetId="1" r:id="rId1"/>
    <sheet name="Table 1A" sheetId="2" r:id="rId2"/>
    <sheet name="Table 1.2" sheetId="3" r:id="rId3"/>
    <sheet name="Table 1.3" sheetId="4" r:id="rId4"/>
  </sheets>
  <definedNames>
    <definedName name="_xlnm.Print_Area" localSheetId="0">'Table 1'!$A$1:$H$57</definedName>
    <definedName name="_xlnm.Print_Area" localSheetId="2">'Table 1.2'!$A$1:$H$22</definedName>
    <definedName name="_xlnm.Print_Area" localSheetId="3">'Table 1.3'!$A$1:$J$33</definedName>
    <definedName name="_xlnm.Print_Area" localSheetId="1">'Table 1A'!$A$1:$H$34</definedName>
  </definedNames>
  <calcPr fullCalcOnLoad="1"/>
</workbook>
</file>

<file path=xl/sharedStrings.xml><?xml version="1.0" encoding="utf-8"?>
<sst xmlns="http://schemas.openxmlformats.org/spreadsheetml/2006/main" count="95" uniqueCount="87">
  <si>
    <t>Accounts Payable Audit Advertising</t>
  </si>
  <si>
    <t>Bill inserts &amp; CCR Chemicals</t>
  </si>
  <si>
    <t>Field Op's Equipment Facility</t>
  </si>
  <si>
    <t>Courier Services</t>
  </si>
  <si>
    <t>Fleet</t>
  </si>
  <si>
    <t>Freight/Transportation Fuel</t>
  </si>
  <si>
    <t>Instrumentation 7 process Control</t>
  </si>
  <si>
    <t>Information Technology (IT)</t>
  </si>
  <si>
    <t>Maintenance, Repair &amp; Operations (MRO)</t>
  </si>
  <si>
    <t>Equipment</t>
  </si>
  <si>
    <t>Office Supplies</t>
  </si>
  <si>
    <t>P-Card Rebate</t>
  </si>
  <si>
    <t>Tank Rehabilitation</t>
  </si>
  <si>
    <t>Telecommunications</t>
  </si>
  <si>
    <t>Temporary Labor</t>
  </si>
  <si>
    <t>Tires</t>
  </si>
  <si>
    <t>Travel</t>
  </si>
  <si>
    <t>Uniforms</t>
  </si>
  <si>
    <t>OPERATING EXPENSE SAVINGS FROM RWE PROCUREMENT INITIATIVE</t>
  </si>
  <si>
    <t>Professional Services</t>
  </si>
  <si>
    <t>CAPITAL EXPENSE SAVINGS FROM RWE PROCUREMENT INITIATIVE</t>
  </si>
  <si>
    <t>Copper Tubing</t>
  </si>
  <si>
    <t>Instrumentation &amp; Process Control</t>
  </si>
  <si>
    <t>Lab Supplies</t>
  </si>
  <si>
    <t>Package Pump Stations &amp; Well Rehab</t>
  </si>
  <si>
    <t>Construction Equipment</t>
  </si>
  <si>
    <t>Laboratory supplies</t>
  </si>
  <si>
    <t>Meters</t>
  </si>
  <si>
    <t>Professional Services - Lock box</t>
  </si>
  <si>
    <t>KENTUCKY-AMERICAN  WATER COMPANY</t>
  </si>
  <si>
    <t>RWE MERGER CONSTS/SAVINGS INFORMATION</t>
  </si>
  <si>
    <t>SAVINGS ON THE COST OF LONG-TERM DEBT</t>
  </si>
  <si>
    <t>Debt Security</t>
  </si>
  <si>
    <t>Total Savings - 2002</t>
  </si>
  <si>
    <t>Total Savings - 2003</t>
  </si>
  <si>
    <t>Total Savings - 2004</t>
  </si>
  <si>
    <t>Total Savings - 2005</t>
  </si>
  <si>
    <t>Date Issued</t>
  </si>
  <si>
    <t>Amount Issued</t>
  </si>
  <si>
    <t>Term of the Loan</t>
  </si>
  <si>
    <t>Basis Point Savings</t>
  </si>
  <si>
    <t>Annual Interest Savings</t>
  </si>
  <si>
    <t>Avoided Issuance Costs</t>
  </si>
  <si>
    <t>Avoided Annual  Issuance Costs</t>
  </si>
  <si>
    <t>Net Annual Savings</t>
  </si>
  <si>
    <t>06/12/2002</t>
  </si>
  <si>
    <t>5 Years</t>
  </si>
  <si>
    <t>10 Years</t>
  </si>
  <si>
    <t>KENTUCKY-AMERICAN WATER COMPANY</t>
  </si>
  <si>
    <t>RWE MERGER COSTS/SAVINGS INFORMATION</t>
  </si>
  <si>
    <t>OP EX COSTS/SAVINGS FROM PROCUREMENT INITIATIVE</t>
  </si>
  <si>
    <t>Revenue Requirement Reduction</t>
  </si>
  <si>
    <t>CAP EX COSTS/SAVINGS FROM PROCUREMENT INITIATIVE</t>
  </si>
  <si>
    <t>Capital Expense Savings as shown on Table 1.2</t>
  </si>
  <si>
    <t>Less: allocated Portion of Implementation costs</t>
  </si>
  <si>
    <t>Net Capital Expense (Rate Base) Savings</t>
  </si>
  <si>
    <t>Rate of Return</t>
  </si>
  <si>
    <t>Reduction in Utility Operating Income</t>
  </si>
  <si>
    <t>Revenue Requirement Reduction (At 1.4 times)</t>
  </si>
  <si>
    <t>TOTAL</t>
  </si>
  <si>
    <t>Plumbing Supplies/ Plumbing Supplies</t>
  </si>
  <si>
    <t>COSTS/SAVING FROM DESIGN AND BUILD CONSTRUCTION INITIATIVE</t>
  </si>
  <si>
    <t>Capital projects Over $1,500,000 With Design/Build Expenditures in 2004, 2005 or 2006</t>
  </si>
  <si>
    <t>Total Expenditures</t>
  </si>
  <si>
    <t>IP 03-01 Elevated storage Tank - 2.0 MG</t>
  </si>
  <si>
    <t>Total Capital Expenditures From Qualifying Projects</t>
  </si>
  <si>
    <t>Forecasted Percent of Saving From Changes in Design/Build Practices</t>
  </si>
  <si>
    <t>Forecasted Rate Base Savings</t>
  </si>
  <si>
    <t>COSTS/SAVINGS FROM IMPROVED DEBT RATING</t>
  </si>
  <si>
    <t>Total Kentucky-American Interest Savings</t>
  </si>
  <si>
    <t>NET COST/SAVINGS</t>
  </si>
  <si>
    <t>Total Savings - Best Practices Implementation</t>
  </si>
  <si>
    <t>Operating Expense Savings as shown on Table 1.1.</t>
  </si>
  <si>
    <t>Revenue Requirement Reduction (At 1.4. times0</t>
  </si>
  <si>
    <t>Interest and Issuance Cost Savings (Table 1.3)</t>
  </si>
  <si>
    <t>Note:  No New Permanent Financings in 2006</t>
  </si>
  <si>
    <t>Total Savings - 2006</t>
  </si>
  <si>
    <t>Hydrants</t>
  </si>
  <si>
    <t>Distribution System Materials</t>
  </si>
  <si>
    <t>Contract Services</t>
  </si>
  <si>
    <t>Chemicals</t>
  </si>
  <si>
    <t>IP 05-06 Sludge Handling RRS</t>
  </si>
  <si>
    <t>IP 05-02</t>
  </si>
  <si>
    <t>TABLE 1 OF 2006 REPORT</t>
  </si>
  <si>
    <t>TABLE 1.3 OF 2006 REPORT</t>
  </si>
  <si>
    <t>TABLE 1.2 OF 2006 REPORT KENTUCKY-AMERICAN WATER COMPANY</t>
  </si>
  <si>
    <t>TABLE 1A OF 2006 REPORT KENTUCKY-AMERICAN WATER COMPANY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</si>
</sst>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A1" sqref="A1:H57"/>
    </sheetView>
  </sheetViews>
  <sheetFormatPr defaultColWidth="9.140625" defaultRowHeight="12.75"/>
  <cols>
    <col min="1" max="1" width="63.7109375" style="0" customWidth="1"/>
    <col min="2" max="6" width="12.7109375" style="0" customWidth="1"/>
    <col min="8" max="8" width="11.7109375" style="0" customWidth="1"/>
    <col min="9" max="9" width="10.140625" style="0" bestFit="1" customWidth="1"/>
  </cols>
  <sheetData>
    <row r="1" ht="12.75">
      <c r="A1" s="1" t="s">
        <v>83</v>
      </c>
    </row>
    <row r="2" ht="12.75">
      <c r="A2" s="1" t="s">
        <v>48</v>
      </c>
    </row>
    <row r="3" ht="12.75">
      <c r="A3" s="1" t="s">
        <v>49</v>
      </c>
    </row>
    <row r="6" ht="12.75">
      <c r="A6" s="1" t="s">
        <v>50</v>
      </c>
    </row>
    <row r="7" spans="3:8" ht="12.75">
      <c r="C7" s="14">
        <v>2003</v>
      </c>
      <c r="D7" s="14">
        <v>2004</v>
      </c>
      <c r="E7" s="14">
        <v>2005</v>
      </c>
      <c r="F7" s="14">
        <v>2006</v>
      </c>
      <c r="G7" s="14"/>
      <c r="H7" s="14" t="s">
        <v>59</v>
      </c>
    </row>
    <row r="9" spans="1:8" ht="12.75">
      <c r="A9" t="s">
        <v>72</v>
      </c>
      <c r="C9" s="9">
        <f>+'Table 1A'!C33</f>
        <v>10400</v>
      </c>
      <c r="D9" s="9">
        <f>+'Table 1A'!D33</f>
        <v>279000</v>
      </c>
      <c r="E9" s="9">
        <f>+'Table 1A'!E33</f>
        <v>302000</v>
      </c>
      <c r="F9" s="9">
        <v>279173</v>
      </c>
      <c r="G9" s="9"/>
      <c r="H9" s="9">
        <f>SUM(C9:G9)</f>
        <v>870573</v>
      </c>
    </row>
    <row r="10" spans="3:8" ht="12.75">
      <c r="C10" s="9"/>
      <c r="D10" s="9"/>
      <c r="E10" s="9"/>
      <c r="F10" s="9"/>
      <c r="G10" s="9"/>
      <c r="H10" s="9"/>
    </row>
    <row r="11" spans="1:8" ht="12.75">
      <c r="A11" t="s">
        <v>51</v>
      </c>
      <c r="C11" s="9">
        <f>+C9</f>
        <v>10400</v>
      </c>
      <c r="D11" s="9">
        <f>+D9</f>
        <v>279000</v>
      </c>
      <c r="E11" s="9">
        <f>+E9</f>
        <v>302000</v>
      </c>
      <c r="F11" s="9">
        <v>279173</v>
      </c>
      <c r="G11" s="9"/>
      <c r="H11" s="9">
        <f>SUM(C11:G11)</f>
        <v>870573</v>
      </c>
    </row>
    <row r="12" spans="3:8" ht="12.75">
      <c r="C12" s="9"/>
      <c r="D12" s="9"/>
      <c r="E12" s="9"/>
      <c r="F12" s="9"/>
      <c r="G12" s="9"/>
      <c r="H12" s="9"/>
    </row>
    <row r="13" spans="1:8" ht="12.75">
      <c r="A13" s="1" t="s">
        <v>52</v>
      </c>
      <c r="C13" s="9"/>
      <c r="D13" s="9"/>
      <c r="E13" s="9"/>
      <c r="F13" s="9"/>
      <c r="G13" s="9"/>
      <c r="H13" s="9"/>
    </row>
    <row r="14" spans="3:8" ht="12.75">
      <c r="C14" s="9"/>
      <c r="D14" s="9"/>
      <c r="E14" s="9"/>
      <c r="F14" s="9"/>
      <c r="G14" s="9"/>
      <c r="H14" s="9"/>
    </row>
    <row r="15" spans="1:8" ht="12.75">
      <c r="A15" t="s">
        <v>53</v>
      </c>
      <c r="C15" s="9">
        <f>+'Table 1.2'!C21</f>
        <v>17500</v>
      </c>
      <c r="D15" s="9">
        <f>+'Table 1.2'!D21</f>
        <v>106000</v>
      </c>
      <c r="E15" s="9">
        <f>+'Table 1.2'!E21</f>
        <v>70000</v>
      </c>
      <c r="F15" s="9">
        <v>296329</v>
      </c>
      <c r="G15" s="9"/>
      <c r="H15" s="9"/>
    </row>
    <row r="16" spans="3:8" ht="12.75">
      <c r="C16" s="9"/>
      <c r="D16" s="9"/>
      <c r="E16" s="9"/>
      <c r="F16" s="9"/>
      <c r="G16" s="9"/>
      <c r="H16" s="9"/>
    </row>
    <row r="17" spans="1:8" ht="12.75">
      <c r="A17" t="s">
        <v>54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3:8" ht="12.75">
      <c r="C18" s="9"/>
      <c r="D18" s="9"/>
      <c r="E18" s="9"/>
      <c r="F18" s="9"/>
      <c r="G18" s="9"/>
      <c r="H18" s="9"/>
    </row>
    <row r="19" spans="1:8" ht="12.75">
      <c r="A19" t="s">
        <v>55</v>
      </c>
      <c r="C19" s="9">
        <f>+C15-C17</f>
        <v>17500</v>
      </c>
      <c r="D19" s="9">
        <f>+D15-D17</f>
        <v>106000</v>
      </c>
      <c r="E19" s="9">
        <f>+E15-E17</f>
        <v>70000</v>
      </c>
      <c r="F19" s="9">
        <f>+F15-F17</f>
        <v>296329</v>
      </c>
      <c r="G19" s="9"/>
      <c r="H19" s="9"/>
    </row>
    <row r="20" spans="3:8" ht="12.75">
      <c r="C20" s="9"/>
      <c r="D20" s="9"/>
      <c r="E20" s="9"/>
      <c r="F20" s="9"/>
      <c r="G20" s="9"/>
      <c r="H20" s="9"/>
    </row>
    <row r="21" spans="1:8" ht="12.75">
      <c r="A21" t="s">
        <v>56</v>
      </c>
      <c r="C21" s="15">
        <v>0.0825</v>
      </c>
      <c r="D21" s="15">
        <v>0.0825</v>
      </c>
      <c r="E21" s="15">
        <v>0.0825</v>
      </c>
      <c r="F21" s="15">
        <v>0.0825</v>
      </c>
      <c r="G21" s="9"/>
      <c r="H21" s="9"/>
    </row>
    <row r="22" spans="3:8" ht="12.75">
      <c r="C22" s="9"/>
      <c r="D22" s="9"/>
      <c r="E22" s="9"/>
      <c r="F22" s="9"/>
      <c r="G22" s="9"/>
      <c r="H22" s="9"/>
    </row>
    <row r="23" spans="1:8" ht="12.75">
      <c r="A23" t="s">
        <v>57</v>
      </c>
      <c r="C23" s="9">
        <f>+C19*C21</f>
        <v>1443.75</v>
      </c>
      <c r="D23" s="9">
        <f>+D19*D21</f>
        <v>8745</v>
      </c>
      <c r="E23" s="9">
        <f>+E19*E21</f>
        <v>5775</v>
      </c>
      <c r="F23" s="9">
        <f>+F19*F21</f>
        <v>24447.1425</v>
      </c>
      <c r="G23" s="9"/>
      <c r="H23" s="9"/>
    </row>
    <row r="24" spans="3:8" ht="12.75">
      <c r="C24" s="9"/>
      <c r="D24" s="9"/>
      <c r="E24" s="9"/>
      <c r="F24" s="9"/>
      <c r="G24" s="9"/>
      <c r="H24" s="9"/>
    </row>
    <row r="25" spans="1:8" ht="12.75">
      <c r="A25" t="s">
        <v>58</v>
      </c>
      <c r="C25" s="9">
        <f>+C23*1.4</f>
        <v>2021.2499999999998</v>
      </c>
      <c r="D25" s="9">
        <f>(+C23+D23)*1.4</f>
        <v>14264.25</v>
      </c>
      <c r="E25" s="9">
        <f>(+C23+D23+E23)*1.4</f>
        <v>22349.25</v>
      </c>
      <c r="F25" s="9">
        <f>(+D23+E23+F23)*1.4</f>
        <v>54553.9995</v>
      </c>
      <c r="G25" s="9"/>
      <c r="H25" s="9">
        <f>SUM(C25:G25)</f>
        <v>93188.7495</v>
      </c>
    </row>
    <row r="26" spans="3:8" ht="12.75">
      <c r="C26" s="9"/>
      <c r="D26" s="9"/>
      <c r="E26" s="9"/>
      <c r="F26" s="9"/>
      <c r="G26" s="9"/>
      <c r="H26" s="9"/>
    </row>
    <row r="27" spans="3:8" ht="12.75">
      <c r="C27" s="9"/>
      <c r="D27" s="9"/>
      <c r="E27" s="9"/>
      <c r="F27" s="9"/>
      <c r="G27" s="9"/>
      <c r="H27" s="9"/>
    </row>
    <row r="28" spans="1:8" ht="12.75">
      <c r="A28" s="1" t="s">
        <v>61</v>
      </c>
      <c r="C28" s="9"/>
      <c r="D28" s="9"/>
      <c r="E28" s="9"/>
      <c r="F28" s="9"/>
      <c r="G28" s="9"/>
      <c r="H28" s="9"/>
    </row>
    <row r="29" spans="1:8" ht="12.75">
      <c r="A29" s="1" t="s">
        <v>62</v>
      </c>
      <c r="C29" s="9"/>
      <c r="D29" s="9"/>
      <c r="E29" s="9"/>
      <c r="F29" s="9"/>
      <c r="G29" s="9"/>
      <c r="H29" s="9"/>
    </row>
    <row r="30" spans="3:8" ht="12.75">
      <c r="C30" s="9"/>
      <c r="D30" s="9"/>
      <c r="E30" s="9"/>
      <c r="F30" s="9"/>
      <c r="G30" s="9"/>
      <c r="H30" s="9"/>
    </row>
    <row r="31" spans="2:6" ht="38.25">
      <c r="B31" s="17" t="s">
        <v>63</v>
      </c>
      <c r="C31" s="13">
        <v>2003</v>
      </c>
      <c r="D31" s="13">
        <v>2004</v>
      </c>
      <c r="E31" s="13">
        <v>2005</v>
      </c>
      <c r="F31" s="13">
        <v>2006</v>
      </c>
    </row>
    <row r="32" spans="1:6" ht="12.75">
      <c r="A32" t="s">
        <v>64</v>
      </c>
      <c r="B32" s="9">
        <v>3199701</v>
      </c>
      <c r="C32">
        <v>0</v>
      </c>
      <c r="D32" s="9">
        <v>480216</v>
      </c>
      <c r="E32" s="9">
        <v>2719485</v>
      </c>
      <c r="F32" s="9">
        <v>0</v>
      </c>
    </row>
    <row r="33" spans="1:6" ht="12.75">
      <c r="A33" t="s">
        <v>81</v>
      </c>
      <c r="B33" s="9">
        <v>2000000</v>
      </c>
      <c r="C33">
        <v>0</v>
      </c>
      <c r="D33" s="9">
        <v>0</v>
      </c>
      <c r="E33" s="9">
        <v>25000</v>
      </c>
      <c r="F33" s="9">
        <v>472408</v>
      </c>
    </row>
    <row r="34" spans="1:6" ht="12.75">
      <c r="A34" t="s">
        <v>82</v>
      </c>
      <c r="B34" s="20">
        <v>1800000</v>
      </c>
      <c r="C34" s="21">
        <v>0</v>
      </c>
      <c r="D34" s="20">
        <v>0</v>
      </c>
      <c r="E34" s="20">
        <v>471363</v>
      </c>
      <c r="F34" s="20">
        <v>845493</v>
      </c>
    </row>
    <row r="35" spans="1:6" ht="12.75">
      <c r="A35" t="s">
        <v>65</v>
      </c>
      <c r="B35" s="9">
        <f>SUM(B32:B34)</f>
        <v>6999701</v>
      </c>
      <c r="C35" s="9">
        <f>SUM(C32:C34)</f>
        <v>0</v>
      </c>
      <c r="D35" s="9">
        <f>SUM(D32:D34)</f>
        <v>480216</v>
      </c>
      <c r="E35" s="9">
        <f>SUM(E32:E34)</f>
        <v>3215848</v>
      </c>
      <c r="F35" s="9">
        <f>SUM(F32:F34)</f>
        <v>1317901</v>
      </c>
    </row>
    <row r="36" spans="3:6" ht="12.75">
      <c r="C36" s="9"/>
      <c r="D36" s="9"/>
      <c r="E36" s="9"/>
      <c r="F36" s="9"/>
    </row>
    <row r="37" spans="1:6" ht="12.75">
      <c r="A37" t="s">
        <v>66</v>
      </c>
      <c r="C37" s="9"/>
      <c r="D37" s="15">
        <v>0.03</v>
      </c>
      <c r="E37" s="15">
        <v>0.03</v>
      </c>
      <c r="F37" s="15">
        <v>0.03</v>
      </c>
    </row>
    <row r="38" spans="3:6" ht="12.75">
      <c r="C38" s="9"/>
      <c r="D38" s="9"/>
      <c r="E38" s="9"/>
      <c r="F38" s="9"/>
    </row>
    <row r="39" spans="1:6" ht="12.75">
      <c r="A39" t="s">
        <v>67</v>
      </c>
      <c r="C39" s="9"/>
      <c r="D39" s="9">
        <f>+D35*D37</f>
        <v>14406.48</v>
      </c>
      <c r="E39" s="9">
        <f>+E35*E37</f>
        <v>96475.44</v>
      </c>
      <c r="F39" s="9">
        <f>+F35*F37</f>
        <v>39537.03</v>
      </c>
    </row>
    <row r="40" spans="3:6" ht="12.75">
      <c r="C40" s="9"/>
      <c r="D40" s="9"/>
      <c r="E40" s="9"/>
      <c r="F40" s="9"/>
    </row>
    <row r="41" spans="1:6" ht="12.75">
      <c r="A41" t="s">
        <v>56</v>
      </c>
      <c r="C41" s="9"/>
      <c r="D41" s="15">
        <v>0.0825</v>
      </c>
      <c r="E41" s="15">
        <v>0.0825</v>
      </c>
      <c r="F41" s="15">
        <v>0.0825</v>
      </c>
    </row>
    <row r="42" spans="3:6" ht="12.75">
      <c r="C42" s="9"/>
      <c r="D42" s="9"/>
      <c r="E42" s="9"/>
      <c r="F42" s="9"/>
    </row>
    <row r="43" spans="1:6" ht="12.75">
      <c r="A43" t="s">
        <v>57</v>
      </c>
      <c r="C43" s="9"/>
      <c r="D43" s="9">
        <f>+D39*D41</f>
        <v>1188.5346</v>
      </c>
      <c r="E43" s="9">
        <f>+E39*E41</f>
        <v>7959.223800000001</v>
      </c>
      <c r="F43" s="9">
        <f>+F39*F41</f>
        <v>3261.804975</v>
      </c>
    </row>
    <row r="44" spans="3:6" ht="12.75">
      <c r="C44" s="9"/>
      <c r="D44" s="9"/>
      <c r="E44" s="9"/>
      <c r="F44" s="9"/>
    </row>
    <row r="45" spans="1:8" ht="12.75">
      <c r="A45" t="s">
        <v>73</v>
      </c>
      <c r="C45" s="9"/>
      <c r="D45" s="9">
        <f>+D43*1.4</f>
        <v>1663.94844</v>
      </c>
      <c r="E45" s="9">
        <f>+E43*1.4</f>
        <v>11142.91332</v>
      </c>
      <c r="F45" s="9">
        <f>+F43*1.4</f>
        <v>4566.526965</v>
      </c>
      <c r="H45" s="9">
        <f>SUM(C45:G45)</f>
        <v>17373.388725</v>
      </c>
    </row>
    <row r="46" spans="3:6" ht="12.75">
      <c r="C46" s="9"/>
      <c r="D46" s="9"/>
      <c r="E46" s="9"/>
      <c r="F46" s="9"/>
    </row>
    <row r="48" ht="12.75">
      <c r="A48" s="1" t="s">
        <v>68</v>
      </c>
    </row>
    <row r="50" spans="1:8" ht="12.75">
      <c r="A50" t="s">
        <v>74</v>
      </c>
      <c r="C50" s="9">
        <f>+'Table 1.3'!I16</f>
        <v>83400</v>
      </c>
      <c r="D50" s="9">
        <f>+'Table 1.3'!I20</f>
        <v>121900</v>
      </c>
      <c r="E50" s="9">
        <f>+'Table 1.3'!I24</f>
        <v>121900</v>
      </c>
      <c r="F50" s="9">
        <v>121900</v>
      </c>
      <c r="G50" s="9"/>
      <c r="H50" s="9"/>
    </row>
    <row r="51" spans="1:8" ht="12.75">
      <c r="A51" t="s">
        <v>69</v>
      </c>
      <c r="C51" s="20">
        <f>+C50</f>
        <v>83400</v>
      </c>
      <c r="D51" s="20">
        <f>+D50</f>
        <v>121900</v>
      </c>
      <c r="E51" s="20">
        <f>+E50</f>
        <v>121900</v>
      </c>
      <c r="F51" s="20">
        <f>+F50</f>
        <v>121900</v>
      </c>
      <c r="G51" s="20"/>
      <c r="H51" s="20">
        <f>SUM(C51:G51)</f>
        <v>449100</v>
      </c>
    </row>
    <row r="52" spans="3:8" ht="12.75">
      <c r="C52" s="9"/>
      <c r="D52" s="9"/>
      <c r="E52" s="9"/>
      <c r="F52" s="9"/>
      <c r="G52" s="9"/>
      <c r="H52" s="9"/>
    </row>
    <row r="53" spans="1:8" ht="12.75">
      <c r="A53" t="s">
        <v>70</v>
      </c>
      <c r="C53" s="9"/>
      <c r="D53" s="9"/>
      <c r="E53" s="9"/>
      <c r="F53" s="9"/>
      <c r="G53" s="9"/>
      <c r="H53" s="9"/>
    </row>
    <row r="54" spans="1:9" ht="12.75">
      <c r="A54" t="s">
        <v>71</v>
      </c>
      <c r="C54" s="9">
        <f>+C51+C11+C25+C45</f>
        <v>95821.25</v>
      </c>
      <c r="D54" s="9">
        <f>+D51+D11+D25+D45</f>
        <v>416828.19844</v>
      </c>
      <c r="E54" s="9">
        <f>+E51+E11+E25+E45</f>
        <v>457392.16332</v>
      </c>
      <c r="F54" s="9">
        <f>+F51+F11+F25+F45</f>
        <v>460193.526465</v>
      </c>
      <c r="G54" s="9"/>
      <c r="H54" s="9">
        <f>SUM(C54:G54)</f>
        <v>1430235.138225</v>
      </c>
      <c r="I54" s="9"/>
    </row>
    <row r="55" spans="3:8" ht="12.75">
      <c r="C55" s="9"/>
      <c r="D55" s="9"/>
      <c r="E55" s="9"/>
      <c r="F55" s="9"/>
      <c r="G55" s="9"/>
      <c r="H55" s="9"/>
    </row>
    <row r="56" spans="3:8" ht="12.75">
      <c r="C56" s="9"/>
      <c r="D56" s="9"/>
      <c r="E56" s="9"/>
      <c r="F56" s="9"/>
      <c r="G56" s="9"/>
      <c r="H56" s="9"/>
    </row>
    <row r="57" spans="3:8" ht="12.75">
      <c r="C57" s="9"/>
      <c r="D57" s="9"/>
      <c r="E57" s="9"/>
      <c r="F57" s="9"/>
      <c r="G57" s="9"/>
      <c r="H57" s="9"/>
    </row>
    <row r="58" spans="3:8" ht="12.75">
      <c r="C58" s="9"/>
      <c r="D58" s="9"/>
      <c r="E58" s="9"/>
      <c r="F58" s="9"/>
      <c r="G58" s="9"/>
      <c r="H58" s="9"/>
    </row>
    <row r="59" spans="3:8" ht="12.75">
      <c r="C59" s="9"/>
      <c r="D59" s="9"/>
      <c r="E59" s="9"/>
      <c r="F59" s="9"/>
      <c r="G59" s="9"/>
      <c r="H59" s="9"/>
    </row>
    <row r="60" spans="3:8" ht="12.75">
      <c r="C60" s="9"/>
      <c r="D60" s="9"/>
      <c r="E60" s="9"/>
      <c r="F60" s="9"/>
      <c r="G60" s="9"/>
      <c r="H60" s="9"/>
    </row>
    <row r="61" spans="3:8" ht="12.75">
      <c r="C61" s="9"/>
      <c r="D61" s="9"/>
      <c r="E61" s="9"/>
      <c r="F61" s="9"/>
      <c r="G61" s="9"/>
      <c r="H61" s="9"/>
    </row>
    <row r="62" spans="3:8" ht="12.75">
      <c r="C62" s="9"/>
      <c r="D62" s="9"/>
      <c r="E62" s="9"/>
      <c r="F62" s="9"/>
      <c r="G62" s="9"/>
      <c r="H62" s="9"/>
    </row>
    <row r="63" spans="3:8" ht="12.75">
      <c r="C63" s="9"/>
      <c r="D63" s="9"/>
      <c r="E63" s="9"/>
      <c r="F63" s="9"/>
      <c r="G63" s="9"/>
      <c r="H63" s="9"/>
    </row>
  </sheetData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2" sqref="A2"/>
    </sheetView>
  </sheetViews>
  <sheetFormatPr defaultColWidth="9.140625" defaultRowHeight="12.75"/>
  <cols>
    <col min="1" max="1" width="35.00390625" style="0" customWidth="1"/>
  </cols>
  <sheetData>
    <row r="1" ht="12.75">
      <c r="A1" s="1" t="s">
        <v>86</v>
      </c>
    </row>
    <row r="2" ht="12.75">
      <c r="A2" s="1" t="s">
        <v>18</v>
      </c>
    </row>
    <row r="7" spans="3:8" ht="13.5" thickBot="1">
      <c r="C7" s="1">
        <v>2003</v>
      </c>
      <c r="D7" s="1">
        <v>2004</v>
      </c>
      <c r="E7" s="1">
        <v>2005</v>
      </c>
      <c r="F7" s="1">
        <v>2006</v>
      </c>
      <c r="H7" s="1" t="s">
        <v>59</v>
      </c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t="s">
        <v>0</v>
      </c>
      <c r="B9" s="2"/>
      <c r="C9" s="2"/>
      <c r="D9" s="2">
        <v>1000</v>
      </c>
      <c r="E9" s="2"/>
      <c r="F9" s="2"/>
      <c r="H9" s="2">
        <f>SUM(C9:E9)</f>
        <v>1000</v>
      </c>
    </row>
    <row r="10" spans="1:8" ht="12.75">
      <c r="A10" t="s">
        <v>1</v>
      </c>
      <c r="B10" s="2"/>
      <c r="C10" s="2"/>
      <c r="D10" s="2">
        <v>9000</v>
      </c>
      <c r="E10" s="2"/>
      <c r="F10" s="2">
        <v>25960</v>
      </c>
      <c r="H10" s="2">
        <f aca="true" t="shared" si="0" ref="H10:H33">SUM(C10:E10)</f>
        <v>9000</v>
      </c>
    </row>
    <row r="11" spans="1:8" ht="12.75">
      <c r="A11" t="s">
        <v>2</v>
      </c>
      <c r="B11" s="2"/>
      <c r="C11" s="2"/>
      <c r="D11" s="2">
        <v>30000</v>
      </c>
      <c r="E11" s="2"/>
      <c r="F11" s="2">
        <v>38338</v>
      </c>
      <c r="H11" s="2">
        <f t="shared" si="0"/>
        <v>30000</v>
      </c>
    </row>
    <row r="12" spans="1:8" ht="12.75">
      <c r="A12" t="s">
        <v>60</v>
      </c>
      <c r="B12" s="2"/>
      <c r="C12" s="2"/>
      <c r="D12" s="2">
        <v>72000</v>
      </c>
      <c r="E12" s="2">
        <v>121000</v>
      </c>
      <c r="F12" s="2">
        <f>1018+202+150000</f>
        <v>151220</v>
      </c>
      <c r="H12" s="2">
        <f t="shared" si="0"/>
        <v>193000</v>
      </c>
    </row>
    <row r="13" spans="1:8" ht="12.75">
      <c r="A13" t="s">
        <v>3</v>
      </c>
      <c r="B13" s="2"/>
      <c r="C13" s="2"/>
      <c r="D13" s="2">
        <v>2000</v>
      </c>
      <c r="E13" s="2">
        <v>2000</v>
      </c>
      <c r="F13" s="2"/>
      <c r="H13" s="2">
        <f t="shared" si="0"/>
        <v>4000</v>
      </c>
    </row>
    <row r="14" spans="1:8" ht="12.75">
      <c r="A14" t="s">
        <v>4</v>
      </c>
      <c r="B14" s="2"/>
      <c r="C14" s="2"/>
      <c r="D14" s="2">
        <v>1000</v>
      </c>
      <c r="E14" s="2"/>
      <c r="F14" s="2">
        <v>984</v>
      </c>
      <c r="H14" s="2">
        <f t="shared" si="0"/>
        <v>1000</v>
      </c>
    </row>
    <row r="15" spans="1:8" ht="12.75">
      <c r="A15" t="s">
        <v>5</v>
      </c>
      <c r="B15" s="2"/>
      <c r="C15" s="2"/>
      <c r="D15" s="2"/>
      <c r="E15" s="2"/>
      <c r="F15" s="2"/>
      <c r="H15" s="2">
        <f t="shared" si="0"/>
        <v>0</v>
      </c>
    </row>
    <row r="16" spans="1:8" ht="12.75">
      <c r="A16" t="s">
        <v>6</v>
      </c>
      <c r="B16" s="2"/>
      <c r="C16" s="2"/>
      <c r="D16" s="2"/>
      <c r="E16" s="2"/>
      <c r="F16" s="2"/>
      <c r="H16" s="2">
        <f t="shared" si="0"/>
        <v>0</v>
      </c>
    </row>
    <row r="17" spans="1:8" ht="12.75">
      <c r="A17" t="s">
        <v>7</v>
      </c>
      <c r="B17" s="2"/>
      <c r="C17" s="2"/>
      <c r="D17" s="2">
        <v>7000</v>
      </c>
      <c r="E17" s="2">
        <v>2000</v>
      </c>
      <c r="F17" s="2">
        <f>272+47</f>
        <v>319</v>
      </c>
      <c r="H17" s="2">
        <f t="shared" si="0"/>
        <v>9000</v>
      </c>
    </row>
    <row r="18" spans="1:8" ht="12.75">
      <c r="A18" t="s">
        <v>26</v>
      </c>
      <c r="B18" s="2"/>
      <c r="C18" s="2"/>
      <c r="D18" s="2">
        <v>12000</v>
      </c>
      <c r="E18" s="2">
        <v>20000</v>
      </c>
      <c r="F18" s="2">
        <f>9397+462</f>
        <v>9859</v>
      </c>
      <c r="H18" s="2">
        <f t="shared" si="0"/>
        <v>32000</v>
      </c>
    </row>
    <row r="19" spans="1:8" ht="12.75">
      <c r="A19" t="s">
        <v>8</v>
      </c>
      <c r="B19" s="2"/>
      <c r="C19" s="2">
        <v>200</v>
      </c>
      <c r="D19" s="2">
        <v>13000</v>
      </c>
      <c r="E19" s="2">
        <v>17000</v>
      </c>
      <c r="F19" s="2">
        <v>8031</v>
      </c>
      <c r="H19" s="2">
        <f>SUM(C19:F19)</f>
        <v>38231</v>
      </c>
    </row>
    <row r="20" spans="1:8" ht="12.75">
      <c r="A20" t="s">
        <v>9</v>
      </c>
      <c r="B20" s="2"/>
      <c r="C20" s="2"/>
      <c r="D20" s="2">
        <v>3000</v>
      </c>
      <c r="E20" s="2"/>
      <c r="F20" s="2">
        <f>392+482</f>
        <v>874</v>
      </c>
      <c r="H20" s="2">
        <f t="shared" si="0"/>
        <v>3000</v>
      </c>
    </row>
    <row r="21" spans="1:8" ht="12.75">
      <c r="A21" t="s">
        <v>10</v>
      </c>
      <c r="B21" s="2"/>
      <c r="C21" s="2">
        <v>2400</v>
      </c>
      <c r="D21" s="2">
        <v>7000</v>
      </c>
      <c r="E21" s="2">
        <v>6000</v>
      </c>
      <c r="F21" s="2">
        <v>7688</v>
      </c>
      <c r="H21" s="2">
        <f>SUM(C21:F21)</f>
        <v>23088</v>
      </c>
    </row>
    <row r="22" spans="1:8" ht="12.75">
      <c r="A22" t="s">
        <v>11</v>
      </c>
      <c r="B22" s="2"/>
      <c r="C22" s="2">
        <v>7000</v>
      </c>
      <c r="D22" s="2">
        <v>3000</v>
      </c>
      <c r="E22" s="2"/>
      <c r="F22" s="2"/>
      <c r="H22" s="2">
        <f t="shared" si="0"/>
        <v>10000</v>
      </c>
    </row>
    <row r="23" spans="1:8" ht="12.75">
      <c r="A23" t="s">
        <v>19</v>
      </c>
      <c r="B23" s="2"/>
      <c r="C23" s="2"/>
      <c r="D23" s="2">
        <v>7000</v>
      </c>
      <c r="E23" s="2">
        <v>6000</v>
      </c>
      <c r="F23" s="2">
        <v>272</v>
      </c>
      <c r="H23" s="2">
        <f t="shared" si="0"/>
        <v>13000</v>
      </c>
    </row>
    <row r="24" spans="1:8" ht="12.75">
      <c r="A24" t="s">
        <v>28</v>
      </c>
      <c r="B24" s="2"/>
      <c r="C24" s="2"/>
      <c r="D24" s="2">
        <v>40000</v>
      </c>
      <c r="E24" s="2">
        <v>29000</v>
      </c>
      <c r="F24" s="2"/>
      <c r="H24" s="2">
        <f t="shared" si="0"/>
        <v>69000</v>
      </c>
    </row>
    <row r="25" spans="1:8" ht="12.75">
      <c r="A25" t="s">
        <v>12</v>
      </c>
      <c r="B25" s="2"/>
      <c r="C25" s="2"/>
      <c r="D25" s="2"/>
      <c r="E25" s="2"/>
      <c r="F25" s="2"/>
      <c r="H25" s="2">
        <f t="shared" si="0"/>
        <v>0</v>
      </c>
    </row>
    <row r="26" spans="1:8" ht="12.75">
      <c r="A26" t="s">
        <v>13</v>
      </c>
      <c r="B26" s="2"/>
      <c r="C26" s="2"/>
      <c r="D26" s="2">
        <v>20000</v>
      </c>
      <c r="E26" s="2">
        <v>36000</v>
      </c>
      <c r="F26" s="2">
        <v>3674</v>
      </c>
      <c r="H26" s="2">
        <f t="shared" si="0"/>
        <v>56000</v>
      </c>
    </row>
    <row r="27" spans="1:8" ht="12.75">
      <c r="A27" t="s">
        <v>14</v>
      </c>
      <c r="B27" s="2"/>
      <c r="C27" s="2"/>
      <c r="D27" s="2">
        <v>31000</v>
      </c>
      <c r="E27" s="2">
        <v>40000</v>
      </c>
      <c r="F27" s="2">
        <v>14894</v>
      </c>
      <c r="H27" s="2">
        <f t="shared" si="0"/>
        <v>71000</v>
      </c>
    </row>
    <row r="28" spans="1:8" ht="12.75">
      <c r="A28" t="s">
        <v>15</v>
      </c>
      <c r="B28" s="2"/>
      <c r="C28" s="2">
        <v>800</v>
      </c>
      <c r="D28" s="2">
        <v>9000</v>
      </c>
      <c r="E28" s="2">
        <v>8000</v>
      </c>
      <c r="F28" s="2">
        <v>15742</v>
      </c>
      <c r="H28" s="2">
        <f>SUM(C28:F28)</f>
        <v>33542</v>
      </c>
    </row>
    <row r="29" spans="1:8" ht="12.75">
      <c r="A29" t="s">
        <v>16</v>
      </c>
      <c r="B29" s="2"/>
      <c r="C29" s="2"/>
      <c r="D29" s="2">
        <v>7000</v>
      </c>
      <c r="E29" s="2">
        <v>12000</v>
      </c>
      <c r="F29" s="2"/>
      <c r="H29" s="2">
        <f t="shared" si="0"/>
        <v>19000</v>
      </c>
    </row>
    <row r="30" spans="1:8" ht="12.75">
      <c r="A30" t="s">
        <v>17</v>
      </c>
      <c r="B30" s="2"/>
      <c r="C30" s="2"/>
      <c r="D30" s="2">
        <v>5000</v>
      </c>
      <c r="E30" s="2">
        <v>3000</v>
      </c>
      <c r="F30" s="2">
        <v>1318</v>
      </c>
      <c r="H30" s="2">
        <f t="shared" si="0"/>
        <v>8000</v>
      </c>
    </row>
    <row r="31" spans="1:8" ht="12.75">
      <c r="A31" t="s">
        <v>80</v>
      </c>
      <c r="B31" s="2"/>
      <c r="C31" s="2"/>
      <c r="D31" s="2"/>
      <c r="E31" s="2"/>
      <c r="F31" s="2">
        <f>86528+4475</f>
        <v>91003</v>
      </c>
      <c r="H31" s="2"/>
    </row>
    <row r="32" spans="2:8" ht="13.5" thickBot="1">
      <c r="B32" s="2"/>
      <c r="C32" s="2"/>
      <c r="D32" s="2"/>
      <c r="E32" s="2"/>
      <c r="F32" s="2"/>
      <c r="H32" s="2"/>
    </row>
    <row r="33" spans="1:8" ht="13.5" thickBot="1">
      <c r="A33" s="16" t="s">
        <v>59</v>
      </c>
      <c r="B33" s="4"/>
      <c r="C33" s="5">
        <f>SUM(C9:C30)</f>
        <v>10400</v>
      </c>
      <c r="D33" s="5">
        <f>SUM(D9:D30)</f>
        <v>279000</v>
      </c>
      <c r="E33" s="5">
        <f>SUM(E9:E30)</f>
        <v>302000</v>
      </c>
      <c r="F33" s="5">
        <f>SUM(F9:F30)</f>
        <v>279173</v>
      </c>
      <c r="G33" s="5"/>
      <c r="H33" s="5">
        <f t="shared" si="0"/>
        <v>591400</v>
      </c>
    </row>
    <row r="34" spans="2:6" ht="12.75">
      <c r="B34" s="2"/>
      <c r="C34" s="2"/>
      <c r="D34" s="2"/>
      <c r="E34" s="2"/>
      <c r="F34" s="2"/>
    </row>
    <row r="37" spans="5:6" ht="12.75">
      <c r="E37" s="3"/>
      <c r="F37" s="3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2" sqref="A2"/>
    </sheetView>
  </sheetViews>
  <sheetFormatPr defaultColWidth="9.140625" defaultRowHeight="12.75"/>
  <cols>
    <col min="1" max="1" width="34.57421875" style="0" customWidth="1"/>
  </cols>
  <sheetData>
    <row r="1" ht="12.75">
      <c r="A1" s="1" t="s">
        <v>85</v>
      </c>
    </row>
    <row r="2" ht="12.75">
      <c r="A2" s="1" t="s">
        <v>20</v>
      </c>
    </row>
    <row r="6" spans="3:8" ht="13.5" thickBot="1">
      <c r="C6" s="1">
        <v>2003</v>
      </c>
      <c r="D6" s="1">
        <v>2004</v>
      </c>
      <c r="E6" s="1">
        <v>2005</v>
      </c>
      <c r="F6" s="1">
        <v>2006</v>
      </c>
      <c r="H6" s="1" t="s">
        <v>59</v>
      </c>
    </row>
    <row r="7" spans="1:8" ht="12.75">
      <c r="A7" s="6"/>
      <c r="B7" s="6"/>
      <c r="C7" s="6"/>
      <c r="D7" s="6"/>
      <c r="E7" s="6"/>
      <c r="F7" s="6"/>
      <c r="G7" s="6"/>
      <c r="H7" s="6"/>
    </row>
    <row r="9" spans="1:8" ht="12.75">
      <c r="A9" t="s">
        <v>25</v>
      </c>
      <c r="C9" s="2"/>
      <c r="D9" s="2">
        <v>34000</v>
      </c>
      <c r="E9" s="2">
        <v>7000</v>
      </c>
      <c r="F9" s="2"/>
      <c r="H9" s="2">
        <f aca="true" t="shared" si="0" ref="H9:H19">SUM(C9:G9)</f>
        <v>41000</v>
      </c>
    </row>
    <row r="10" spans="1:8" ht="12.75">
      <c r="A10" t="s">
        <v>21</v>
      </c>
      <c r="C10" s="2"/>
      <c r="D10" s="2">
        <v>28000</v>
      </c>
      <c r="E10" s="2">
        <v>1000</v>
      </c>
      <c r="F10" s="2">
        <v>2001</v>
      </c>
      <c r="H10" s="2">
        <f t="shared" si="0"/>
        <v>31001</v>
      </c>
    </row>
    <row r="11" spans="1:8" ht="12.75">
      <c r="A11" t="s">
        <v>4</v>
      </c>
      <c r="C11" s="2"/>
      <c r="D11" s="2">
        <v>4000</v>
      </c>
      <c r="E11" s="2">
        <v>57000</v>
      </c>
      <c r="F11" s="2">
        <f>2367+984</f>
        <v>3351</v>
      </c>
      <c r="H11" s="2">
        <f t="shared" si="0"/>
        <v>64351</v>
      </c>
    </row>
    <row r="12" spans="1:8" ht="12.75">
      <c r="A12" t="s">
        <v>22</v>
      </c>
      <c r="C12" s="2">
        <v>200</v>
      </c>
      <c r="D12" s="2">
        <v>11000</v>
      </c>
      <c r="E12" s="2"/>
      <c r="F12" s="2">
        <v>1320</v>
      </c>
      <c r="H12" s="2">
        <f t="shared" si="0"/>
        <v>12520</v>
      </c>
    </row>
    <row r="13" spans="1:8" ht="12.75">
      <c r="A13" t="s">
        <v>7</v>
      </c>
      <c r="C13" s="2">
        <v>17300</v>
      </c>
      <c r="D13" s="2">
        <v>24000</v>
      </c>
      <c r="E13" s="2">
        <v>4000</v>
      </c>
      <c r="F13" s="2">
        <f>2919+1050</f>
        <v>3969</v>
      </c>
      <c r="H13" s="2">
        <f t="shared" si="0"/>
        <v>49269</v>
      </c>
    </row>
    <row r="14" spans="1:8" ht="12.75">
      <c r="A14" t="s">
        <v>23</v>
      </c>
      <c r="C14" s="2"/>
      <c r="D14" s="2">
        <v>3000</v>
      </c>
      <c r="E14" s="2"/>
      <c r="F14" s="2">
        <v>1611</v>
      </c>
      <c r="H14" s="2">
        <f t="shared" si="0"/>
        <v>4611</v>
      </c>
    </row>
    <row r="15" spans="1:8" ht="12.75">
      <c r="A15" t="s">
        <v>27</v>
      </c>
      <c r="C15" s="2"/>
      <c r="D15" s="2"/>
      <c r="E15" s="2">
        <v>1000</v>
      </c>
      <c r="F15" s="2">
        <f>50017+599</f>
        <v>50616</v>
      </c>
      <c r="H15" s="2">
        <f t="shared" si="0"/>
        <v>51616</v>
      </c>
    </row>
    <row r="16" spans="1:8" ht="12.75">
      <c r="A16" t="s">
        <v>24</v>
      </c>
      <c r="C16" s="2"/>
      <c r="D16" s="2">
        <v>2000</v>
      </c>
      <c r="E16" s="2"/>
      <c r="F16" s="2"/>
      <c r="H16" s="2">
        <f t="shared" si="0"/>
        <v>2000</v>
      </c>
    </row>
    <row r="17" spans="1:8" ht="12.75">
      <c r="A17" t="s">
        <v>77</v>
      </c>
      <c r="C17" s="2"/>
      <c r="D17" s="2"/>
      <c r="E17" s="2"/>
      <c r="F17" s="2">
        <v>60029</v>
      </c>
      <c r="H17" s="2">
        <f t="shared" si="0"/>
        <v>60029</v>
      </c>
    </row>
    <row r="18" spans="1:8" ht="12.75">
      <c r="A18" t="s">
        <v>78</v>
      </c>
      <c r="C18" s="2"/>
      <c r="D18" s="2"/>
      <c r="E18" s="2"/>
      <c r="F18" s="2">
        <f>206593+723+668+2311+433-150000</f>
        <v>60728</v>
      </c>
      <c r="H18" s="2">
        <f t="shared" si="0"/>
        <v>60728</v>
      </c>
    </row>
    <row r="19" spans="1:8" ht="12.75">
      <c r="A19" t="s">
        <v>79</v>
      </c>
      <c r="C19" s="2"/>
      <c r="D19" s="2"/>
      <c r="E19" s="2"/>
      <c r="F19" s="2">
        <v>112704</v>
      </c>
      <c r="H19" s="2">
        <f t="shared" si="0"/>
        <v>112704</v>
      </c>
    </row>
    <row r="20" spans="3:6" ht="13.5" thickBot="1">
      <c r="C20" s="2"/>
      <c r="D20" s="2"/>
      <c r="E20" s="2"/>
      <c r="F20" s="2"/>
    </row>
    <row r="21" spans="1:8" ht="13.5" thickBot="1">
      <c r="A21" s="16" t="s">
        <v>59</v>
      </c>
      <c r="B21" s="4"/>
      <c r="C21" s="5">
        <f>SUM(C9:C20)</f>
        <v>17500</v>
      </c>
      <c r="D21" s="5">
        <f>SUM(D9:D20)</f>
        <v>106000</v>
      </c>
      <c r="E21" s="5">
        <f>SUM(E9:E20)</f>
        <v>70000</v>
      </c>
      <c r="F21" s="5">
        <f>SUM(F9:F19)</f>
        <v>296329</v>
      </c>
      <c r="G21" s="5"/>
      <c r="H21" s="5">
        <f>SUM(H9:H20)</f>
        <v>489829</v>
      </c>
    </row>
    <row r="22" spans="3:6" ht="12.75">
      <c r="C22" s="2"/>
      <c r="D22" s="2"/>
      <c r="E22" s="2"/>
      <c r="F22" s="2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1" sqref="A1:J33"/>
    </sheetView>
  </sheetViews>
  <sheetFormatPr defaultColWidth="9.140625" defaultRowHeight="12.75"/>
  <cols>
    <col min="1" max="1" width="17.140625" style="0" customWidth="1"/>
    <col min="2" max="2" width="11.7109375" style="0" customWidth="1"/>
    <col min="3" max="3" width="13.7109375" style="0" customWidth="1"/>
    <col min="4" max="4" width="14.421875" style="0" customWidth="1"/>
  </cols>
  <sheetData>
    <row r="1" ht="12.75">
      <c r="A1" s="1" t="s">
        <v>84</v>
      </c>
    </row>
    <row r="2" ht="12.75">
      <c r="A2" s="1" t="s">
        <v>29</v>
      </c>
    </row>
    <row r="3" ht="12.75">
      <c r="A3" s="1" t="s">
        <v>30</v>
      </c>
    </row>
    <row r="4" ht="12.75">
      <c r="A4" s="1" t="s">
        <v>31</v>
      </c>
    </row>
    <row r="9" spans="1:10" ht="51">
      <c r="A9" s="12" t="s">
        <v>32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42</v>
      </c>
      <c r="H9" s="12" t="s">
        <v>43</v>
      </c>
      <c r="I9" s="12" t="s">
        <v>44</v>
      </c>
      <c r="J9" s="7"/>
    </row>
    <row r="11" spans="1:9" ht="13.5" thickBot="1">
      <c r="A11">
        <v>2002</v>
      </c>
      <c r="B11" s="8" t="s">
        <v>45</v>
      </c>
      <c r="C11" s="9">
        <v>24000000</v>
      </c>
      <c r="D11" t="s">
        <v>46</v>
      </c>
      <c r="E11">
        <v>20</v>
      </c>
      <c r="F11" s="9">
        <v>48000</v>
      </c>
      <c r="G11" s="9">
        <v>177000</v>
      </c>
      <c r="H11" s="9">
        <v>35400</v>
      </c>
      <c r="I11" s="9">
        <v>83400</v>
      </c>
    </row>
    <row r="12" spans="1:9" ht="13.5" thickBot="1">
      <c r="A12" t="s">
        <v>33</v>
      </c>
      <c r="B12" s="4"/>
      <c r="C12" s="4"/>
      <c r="D12" s="4"/>
      <c r="E12" s="4"/>
      <c r="F12" s="11">
        <f>+F11</f>
        <v>48000</v>
      </c>
      <c r="G12" s="11"/>
      <c r="H12" s="11">
        <f>+H11</f>
        <v>35400</v>
      </c>
      <c r="I12" s="11">
        <f>+I11</f>
        <v>83400</v>
      </c>
    </row>
    <row r="13" spans="6:9" ht="12.75">
      <c r="F13" s="9"/>
      <c r="G13" s="9"/>
      <c r="H13" s="9"/>
      <c r="I13" s="9"/>
    </row>
    <row r="14" spans="6:9" ht="12.75">
      <c r="F14" s="9"/>
      <c r="G14" s="9"/>
      <c r="H14" s="9"/>
      <c r="I14" s="9"/>
    </row>
    <row r="15" spans="1:9" ht="13.5" thickBot="1">
      <c r="A15">
        <v>2003</v>
      </c>
      <c r="F15" s="9"/>
      <c r="G15" s="9"/>
      <c r="H15" s="9"/>
      <c r="I15" s="9"/>
    </row>
    <row r="16" spans="1:9" ht="13.5" thickBot="1">
      <c r="A16" t="s">
        <v>34</v>
      </c>
      <c r="B16" s="4"/>
      <c r="C16" s="4"/>
      <c r="D16" s="4"/>
      <c r="E16" s="4"/>
      <c r="F16" s="11">
        <f>+F12</f>
        <v>48000</v>
      </c>
      <c r="G16" s="11"/>
      <c r="H16" s="11">
        <f>+H12</f>
        <v>35400</v>
      </c>
      <c r="I16" s="11">
        <f>+I12</f>
        <v>83400</v>
      </c>
    </row>
    <row r="17" spans="6:9" ht="12.75">
      <c r="F17" s="9"/>
      <c r="G17" s="9"/>
      <c r="H17" s="9"/>
      <c r="I17" s="9"/>
    </row>
    <row r="18" spans="6:9" ht="12.75">
      <c r="F18" s="9"/>
      <c r="G18" s="9"/>
      <c r="H18" s="9"/>
      <c r="I18" s="9"/>
    </row>
    <row r="19" spans="1:9" ht="13.5" thickBot="1">
      <c r="A19">
        <v>2004</v>
      </c>
      <c r="B19" s="10">
        <v>38047</v>
      </c>
      <c r="C19">
        <v>14000000</v>
      </c>
      <c r="D19" t="s">
        <v>47</v>
      </c>
      <c r="E19">
        <v>20</v>
      </c>
      <c r="F19" s="9">
        <v>28000</v>
      </c>
      <c r="G19" s="9">
        <v>105000</v>
      </c>
      <c r="H19" s="9">
        <v>10500</v>
      </c>
      <c r="I19" s="9">
        <v>38500</v>
      </c>
    </row>
    <row r="20" spans="1:9" ht="13.5" thickBot="1">
      <c r="A20" t="s">
        <v>35</v>
      </c>
      <c r="B20" s="4"/>
      <c r="C20" s="4"/>
      <c r="D20" s="4"/>
      <c r="E20" s="4"/>
      <c r="F20" s="11">
        <f>+F19+F16</f>
        <v>76000</v>
      </c>
      <c r="G20" s="11"/>
      <c r="H20" s="11">
        <f>+H19+H16</f>
        <v>45900</v>
      </c>
      <c r="I20" s="11">
        <f>+I19+I16</f>
        <v>121900</v>
      </c>
    </row>
    <row r="21" spans="6:9" ht="12.75">
      <c r="F21" s="9"/>
      <c r="G21" s="9"/>
      <c r="H21" s="9"/>
      <c r="I21" s="9"/>
    </row>
    <row r="22" spans="6:9" ht="12.75">
      <c r="F22" s="9"/>
      <c r="G22" s="9"/>
      <c r="H22" s="9"/>
      <c r="I22" s="9"/>
    </row>
    <row r="23" spans="1:9" ht="13.5" thickBot="1">
      <c r="A23">
        <v>2005</v>
      </c>
      <c r="F23" s="9"/>
      <c r="G23" s="9"/>
      <c r="H23" s="9"/>
      <c r="I23" s="9"/>
    </row>
    <row r="24" spans="1:9" ht="13.5" thickBot="1">
      <c r="A24" t="s">
        <v>36</v>
      </c>
      <c r="B24" s="4"/>
      <c r="C24" s="4"/>
      <c r="D24" s="4"/>
      <c r="E24" s="4"/>
      <c r="F24" s="11">
        <f>+F20</f>
        <v>76000</v>
      </c>
      <c r="G24" s="11"/>
      <c r="H24" s="11">
        <f>+H20</f>
        <v>45900</v>
      </c>
      <c r="I24" s="11">
        <f>+I20</f>
        <v>121900</v>
      </c>
    </row>
    <row r="27" spans="1:9" ht="13.5" thickBot="1">
      <c r="A27">
        <v>2006</v>
      </c>
      <c r="F27" s="9"/>
      <c r="G27" s="9"/>
      <c r="H27" s="9"/>
      <c r="I27" s="9"/>
    </row>
    <row r="28" spans="1:9" ht="13.5" thickBot="1">
      <c r="A28" t="s">
        <v>76</v>
      </c>
      <c r="B28" s="4"/>
      <c r="C28" s="4"/>
      <c r="D28" s="4"/>
      <c r="E28" s="4"/>
      <c r="F28" s="11">
        <f>+F24</f>
        <v>76000</v>
      </c>
      <c r="G28" s="11"/>
      <c r="H28" s="11">
        <f>+H24</f>
        <v>45900</v>
      </c>
      <c r="I28" s="11">
        <f>+I24</f>
        <v>121900</v>
      </c>
    </row>
    <row r="29" spans="2:9" ht="12.75">
      <c r="B29" s="18"/>
      <c r="C29" s="18"/>
      <c r="D29" s="18"/>
      <c r="E29" s="18"/>
      <c r="F29" s="19"/>
      <c r="G29" s="19"/>
      <c r="H29" s="19"/>
      <c r="I29" s="19"/>
    </row>
    <row r="30" spans="2:9" ht="12.75">
      <c r="B30" s="18"/>
      <c r="C30" s="18"/>
      <c r="D30" s="18"/>
      <c r="E30" s="18"/>
      <c r="F30" s="19"/>
      <c r="G30" s="19"/>
      <c r="H30" s="19"/>
      <c r="I30" s="19"/>
    </row>
    <row r="31" ht="12.75">
      <c r="A31" t="s">
        <v>75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stricknm</dc:creator>
  <cp:keywords/>
  <dc:description/>
  <cp:lastModifiedBy>Administrator</cp:lastModifiedBy>
  <cp:lastPrinted>2007-03-30T14:17:05Z</cp:lastPrinted>
  <dcterms:created xsi:type="dcterms:W3CDTF">2006-03-30T12:55:58Z</dcterms:created>
  <dcterms:modified xsi:type="dcterms:W3CDTF">2007-03-30T14:17:14Z</dcterms:modified>
  <cp:category/>
  <cp:version/>
  <cp:contentType/>
  <cp:contentStatus/>
</cp:coreProperties>
</file>