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<sst xmlns="http://schemas.openxmlformats.org/spreadsheetml/2006/main" count="70" uniqueCount="59">
  <si>
    <t>1998 Duo County</t>
  </si>
  <si>
    <t>Regulated</t>
  </si>
  <si>
    <t>Direct</t>
  </si>
  <si>
    <t>Indirect</t>
  </si>
  <si>
    <t>Account #</t>
  </si>
  <si>
    <t>Amount</t>
  </si>
  <si>
    <t>Costs</t>
  </si>
  <si>
    <t>Avoid</t>
  </si>
  <si>
    <t>by Account</t>
  </si>
  <si>
    <t>%</t>
  </si>
  <si>
    <t>Cost</t>
  </si>
  <si>
    <t>Basic Local Service</t>
  </si>
  <si>
    <t>LD Network Services</t>
  </si>
  <si>
    <t>Revenues Subject to Resale</t>
  </si>
  <si>
    <t>Uncollectibles</t>
  </si>
  <si>
    <t>Uncollectibles - Other</t>
  </si>
  <si>
    <t>Uncollectible Revenue</t>
  </si>
  <si>
    <t>Network Support</t>
  </si>
  <si>
    <t>Land &amp; Building</t>
  </si>
  <si>
    <t>Furniture &amp; Artworks</t>
  </si>
  <si>
    <t>Office Equipment</t>
  </si>
  <si>
    <t>Gen. Purpose Computer</t>
  </si>
  <si>
    <t>General Support</t>
  </si>
  <si>
    <t>Central Office Switch</t>
  </si>
  <si>
    <t>Operator Systems</t>
  </si>
  <si>
    <t>Central Office Trans.</t>
  </si>
  <si>
    <t>Information O/T</t>
  </si>
  <si>
    <t>Cable &amp; Wire</t>
  </si>
  <si>
    <t>Other PP&amp;E</t>
  </si>
  <si>
    <t>Power</t>
  </si>
  <si>
    <t>Network Adm.</t>
  </si>
  <si>
    <t>Testing</t>
  </si>
  <si>
    <t>Plant Operations Admin.</t>
  </si>
  <si>
    <t>Engineering</t>
  </si>
  <si>
    <t>Network Oper.</t>
  </si>
  <si>
    <t>Access</t>
  </si>
  <si>
    <t xml:space="preserve">Depr. / Amort. </t>
  </si>
  <si>
    <t>Product Management</t>
  </si>
  <si>
    <t>Sales</t>
  </si>
  <si>
    <t>Product Advertising</t>
  </si>
  <si>
    <t>Marketing</t>
  </si>
  <si>
    <t>Call Completion</t>
  </si>
  <si>
    <t>Number Services</t>
  </si>
  <si>
    <t>Customer Service</t>
  </si>
  <si>
    <t>Service Expense</t>
  </si>
  <si>
    <t>Executive</t>
  </si>
  <si>
    <t>Planning</t>
  </si>
  <si>
    <t>Exec. &amp; Planning</t>
  </si>
  <si>
    <t>Accounting &amp; Finance</t>
  </si>
  <si>
    <t>External Relations</t>
  </si>
  <si>
    <t>Human Resources</t>
  </si>
  <si>
    <t>Information Management</t>
  </si>
  <si>
    <t>Legal</t>
  </si>
  <si>
    <t>Procurement</t>
  </si>
  <si>
    <t>Research &amp; Development</t>
  </si>
  <si>
    <t>Other General &amp; Administrative</t>
  </si>
  <si>
    <t>General &amp; Administrative</t>
  </si>
  <si>
    <t>Prov. Uncollect. Notes</t>
  </si>
  <si>
    <t>Total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</si>
</sst>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>
    <font>
      <sz val="10"/>
      <name val="Arial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7" fontId="0" fillId="0" borderId="0" xfId="0" applyNumberFormat="1" applyAlignment="1" applyProtection="1">
      <alignment/>
      <protection/>
    </xf>
    <xf numFmtId="0" fontId="0" fillId="0" borderId="2" xfId="0" applyBorder="1" applyAlignment="1">
      <alignment/>
    </xf>
    <xf numFmtId="37" fontId="0" fillId="0" borderId="2" xfId="0" applyNumberFormat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0" fontId="0" fillId="0" borderId="1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10" fontId="0" fillId="0" borderId="2" xfId="0" applyNumberForma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0" borderId="7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10" fontId="0" fillId="0" borderId="5" xfId="0" applyNumberFormat="1" applyBorder="1" applyAlignment="1" applyProtection="1">
      <alignment/>
      <protection/>
    </xf>
    <xf numFmtId="10" fontId="0" fillId="0" borderId="6" xfId="0" applyNumberFormat="1" applyBorder="1" applyAlignment="1" applyProtection="1">
      <alignment/>
      <protection/>
    </xf>
    <xf numFmtId="164" fontId="0" fillId="0" borderId="5" xfId="15" applyNumberFormat="1" applyBorder="1" applyAlignment="1">
      <alignment/>
    </xf>
    <xf numFmtId="0" fontId="0" fillId="0" borderId="5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37" fontId="1" fillId="2" borderId="2" xfId="0" applyNumberFormat="1" applyFont="1" applyFill="1" applyBorder="1" applyAlignment="1" applyProtection="1">
      <alignment/>
      <protection/>
    </xf>
    <xf numFmtId="10" fontId="0" fillId="0" borderId="7" xfId="0" applyNumberFormat="1" applyBorder="1" applyAlignment="1" applyProtection="1">
      <alignment/>
      <protection/>
    </xf>
    <xf numFmtId="10" fontId="0" fillId="0" borderId="8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75" zoomScaleNormal="75" workbookViewId="0" topLeftCell="A1">
      <selection activeCell="A14" sqref="A14"/>
    </sheetView>
  </sheetViews>
  <sheetFormatPr defaultColWidth="9.140625" defaultRowHeight="12.75"/>
  <cols>
    <col min="1" max="1" width="31.57421875" style="0" customWidth="1"/>
    <col min="2" max="9" width="12.00390625" style="0" customWidth="1"/>
  </cols>
  <sheetData>
    <row r="1" ht="12.75">
      <c r="A1" s="1" t="s">
        <v>0</v>
      </c>
    </row>
    <row r="2" spans="2:9" ht="12.75">
      <c r="B2" s="2"/>
      <c r="C2" s="2" t="s">
        <v>1</v>
      </c>
      <c r="D2" s="3" t="s">
        <v>2</v>
      </c>
      <c r="E2" s="3" t="s">
        <v>2</v>
      </c>
      <c r="F2" s="2" t="s">
        <v>2</v>
      </c>
      <c r="G2" s="3" t="s">
        <v>3</v>
      </c>
      <c r="H2" s="2" t="s">
        <v>3</v>
      </c>
      <c r="I2" s="3" t="s">
        <v>3</v>
      </c>
    </row>
    <row r="3" spans="2:9" ht="12.75">
      <c r="B3" s="2" t="s">
        <v>4</v>
      </c>
      <c r="C3" s="2" t="s">
        <v>5</v>
      </c>
      <c r="D3" s="4" t="s">
        <v>6</v>
      </c>
      <c r="E3" s="4" t="s">
        <v>7</v>
      </c>
      <c r="F3" s="2" t="s">
        <v>7</v>
      </c>
      <c r="G3" s="4" t="s">
        <v>6</v>
      </c>
      <c r="H3" s="2" t="s">
        <v>7</v>
      </c>
      <c r="I3" s="4" t="s">
        <v>7</v>
      </c>
    </row>
    <row r="4" spans="2:9" ht="12.75">
      <c r="B4" s="2"/>
      <c r="C4" s="2"/>
      <c r="D4" s="4" t="s">
        <v>8</v>
      </c>
      <c r="E4" s="4" t="s">
        <v>9</v>
      </c>
      <c r="F4" s="2" t="s">
        <v>10</v>
      </c>
      <c r="G4" s="4" t="s">
        <v>8</v>
      </c>
      <c r="H4" s="2" t="s">
        <v>9</v>
      </c>
      <c r="I4" s="4" t="s">
        <v>10</v>
      </c>
    </row>
    <row r="5" spans="2:9" ht="12.75">
      <c r="B5" s="2"/>
      <c r="C5" s="2"/>
      <c r="D5" s="4"/>
      <c r="E5" s="4"/>
      <c r="F5" s="2"/>
      <c r="G5" s="4"/>
      <c r="H5" s="2"/>
      <c r="I5" s="4"/>
    </row>
    <row r="6" spans="1:9" ht="12.75">
      <c r="A6" t="s">
        <v>11</v>
      </c>
      <c r="B6">
        <v>520</v>
      </c>
      <c r="C6" s="5">
        <f>2108135+21539+527317</f>
        <v>2656991</v>
      </c>
      <c r="D6" s="6"/>
      <c r="E6" s="6"/>
      <c r="G6" s="7"/>
      <c r="I6" s="7"/>
    </row>
    <row r="7" spans="1:9" ht="12.75">
      <c r="A7" t="s">
        <v>12</v>
      </c>
      <c r="B7">
        <v>525</v>
      </c>
      <c r="C7" s="5">
        <v>777964</v>
      </c>
      <c r="D7" s="6"/>
      <c r="E7" s="6"/>
      <c r="G7" s="7"/>
      <c r="I7" s="7"/>
    </row>
    <row r="8" spans="1:9" ht="12.75">
      <c r="A8" s="8" t="s">
        <v>13</v>
      </c>
      <c r="B8" s="9"/>
      <c r="C8" s="10">
        <f>SUM(C6:C7)</f>
        <v>3434955</v>
      </c>
      <c r="D8" s="11"/>
      <c r="E8" s="11"/>
      <c r="F8" s="9"/>
      <c r="G8" s="12"/>
      <c r="H8" s="13"/>
      <c r="I8" s="12"/>
    </row>
    <row r="9" spans="1:9" ht="12.75">
      <c r="A9" s="9"/>
      <c r="B9" s="9"/>
      <c r="C9" s="10"/>
      <c r="D9" s="11"/>
      <c r="E9" s="11"/>
      <c r="F9" s="9"/>
      <c r="G9" s="7"/>
      <c r="I9" s="7"/>
    </row>
    <row r="10" spans="1:9" ht="12.75">
      <c r="A10" t="s">
        <v>14</v>
      </c>
      <c r="B10">
        <v>5301</v>
      </c>
      <c r="C10" s="5">
        <v>5423</v>
      </c>
      <c r="D10" s="7"/>
      <c r="E10" s="14"/>
      <c r="F10" s="5"/>
      <c r="G10" s="7">
        <f>C10</f>
        <v>5423</v>
      </c>
      <c r="H10" s="15">
        <v>1</v>
      </c>
      <c r="I10" s="7">
        <f>G10*H10</f>
        <v>5423</v>
      </c>
    </row>
    <row r="11" spans="1:9" ht="12.75">
      <c r="A11" t="s">
        <v>15</v>
      </c>
      <c r="B11">
        <v>5302</v>
      </c>
      <c r="C11" s="5">
        <v>0</v>
      </c>
      <c r="D11" s="6"/>
      <c r="E11" s="6"/>
      <c r="G11" s="7">
        <f>C11</f>
        <v>0</v>
      </c>
      <c r="H11" s="15">
        <v>0</v>
      </c>
      <c r="I11" s="7">
        <v>0</v>
      </c>
    </row>
    <row r="12" spans="1:9" ht="12.75">
      <c r="A12" s="16" t="s">
        <v>16</v>
      </c>
      <c r="B12" s="13"/>
      <c r="C12" s="17">
        <f>SUM(C10:C11)</f>
        <v>5423</v>
      </c>
      <c r="D12" s="12"/>
      <c r="E12" s="18"/>
      <c r="F12" s="13"/>
      <c r="G12" s="12">
        <f>C12</f>
        <v>5423</v>
      </c>
      <c r="H12" s="19"/>
      <c r="I12" s="12">
        <f>SUM(I10:I11)</f>
        <v>5423</v>
      </c>
    </row>
    <row r="13" spans="3:9" ht="12.75">
      <c r="C13" s="5"/>
      <c r="D13" s="7"/>
      <c r="E13" s="6"/>
      <c r="G13" s="7"/>
      <c r="I13" s="7"/>
    </row>
    <row r="14" spans="1:9" ht="12.75">
      <c r="A14" s="16" t="s">
        <v>17</v>
      </c>
      <c r="B14" s="13">
        <v>6110</v>
      </c>
      <c r="C14" s="17">
        <v>4746</v>
      </c>
      <c r="D14" s="20">
        <f>C14</f>
        <v>4746</v>
      </c>
      <c r="E14" s="18">
        <f>F14/D14</f>
        <v>0</v>
      </c>
      <c r="F14" s="13">
        <v>0</v>
      </c>
      <c r="G14" s="12"/>
      <c r="H14" s="13"/>
      <c r="I14" s="12"/>
    </row>
    <row r="15" spans="1:9" ht="12.75">
      <c r="A15" t="s">
        <v>18</v>
      </c>
      <c r="B15">
        <v>6121</v>
      </c>
      <c r="C15" s="5">
        <v>115570</v>
      </c>
      <c r="D15" s="6"/>
      <c r="E15" s="6"/>
      <c r="G15" s="7">
        <f>C15</f>
        <v>115570</v>
      </c>
      <c r="H15" s="15">
        <f>$E$56</f>
        <v>0.04453175844168564</v>
      </c>
      <c r="I15" s="7">
        <f>H15*G15</f>
        <v>5146.535323105609</v>
      </c>
    </row>
    <row r="16" spans="1:9" ht="12.75">
      <c r="A16" t="s">
        <v>19</v>
      </c>
      <c r="B16">
        <v>6122</v>
      </c>
      <c r="C16" s="5">
        <v>2543</v>
      </c>
      <c r="D16" s="6"/>
      <c r="E16" s="6"/>
      <c r="G16" s="7">
        <f>C16</f>
        <v>2543</v>
      </c>
      <c r="H16" s="15">
        <f>$E$56</f>
        <v>0.04453175844168564</v>
      </c>
      <c r="I16" s="7">
        <f>H16*G16</f>
        <v>113.24426171720657</v>
      </c>
    </row>
    <row r="17" spans="1:9" ht="12.75">
      <c r="A17" t="s">
        <v>20</v>
      </c>
      <c r="B17">
        <v>6123</v>
      </c>
      <c r="C17" s="5">
        <v>28510</v>
      </c>
      <c r="D17" s="6"/>
      <c r="E17" s="6"/>
      <c r="G17" s="7">
        <f>C17</f>
        <v>28510</v>
      </c>
      <c r="H17" s="15">
        <f>$E$56</f>
        <v>0.04453175844168564</v>
      </c>
      <c r="I17" s="7">
        <f>H17*G17</f>
        <v>1269.6004331724575</v>
      </c>
    </row>
    <row r="18" spans="1:9" ht="12.75">
      <c r="A18" t="s">
        <v>21</v>
      </c>
      <c r="B18">
        <v>6124</v>
      </c>
      <c r="C18" s="5">
        <v>24706</v>
      </c>
      <c r="D18" s="6"/>
      <c r="E18" s="6"/>
      <c r="G18" s="7">
        <f>C18</f>
        <v>24706</v>
      </c>
      <c r="H18" s="15">
        <f>$E$56</f>
        <v>0.04453175844168564</v>
      </c>
      <c r="I18" s="7">
        <f>H18*G18</f>
        <v>1100.2016240602854</v>
      </c>
    </row>
    <row r="19" spans="1:9" ht="12.75">
      <c r="A19" s="16" t="s">
        <v>22</v>
      </c>
      <c r="B19" s="13">
        <v>6120</v>
      </c>
      <c r="C19" s="17">
        <f>SUM(C15:C18)</f>
        <v>171329</v>
      </c>
      <c r="D19" s="21"/>
      <c r="E19" s="21"/>
      <c r="F19" s="13"/>
      <c r="G19" s="12">
        <f>SUM(G15:G18)</f>
        <v>171329</v>
      </c>
      <c r="H19" s="18">
        <f>$E$56</f>
        <v>0.04453175844168564</v>
      </c>
      <c r="I19" s="12">
        <f>H19*G19</f>
        <v>7629.581642055558</v>
      </c>
    </row>
    <row r="20" spans="1:9" ht="12.75">
      <c r="A20" s="16" t="s">
        <v>23</v>
      </c>
      <c r="B20" s="13">
        <v>6210</v>
      </c>
      <c r="C20" s="17">
        <f>337786-288</f>
        <v>337498</v>
      </c>
      <c r="D20" s="12">
        <f aca="true" t="shared" si="0" ref="D20:D41">C20</f>
        <v>337498</v>
      </c>
      <c r="E20" s="18">
        <f aca="true" t="shared" si="1" ref="E20:E31">F20/D20</f>
        <v>0</v>
      </c>
      <c r="F20" s="13">
        <v>0</v>
      </c>
      <c r="G20" s="12"/>
      <c r="H20" s="13"/>
      <c r="I20" s="12"/>
    </row>
    <row r="21" spans="1:9" ht="12.75">
      <c r="A21" s="8" t="s">
        <v>24</v>
      </c>
      <c r="B21" s="9">
        <v>6220</v>
      </c>
      <c r="C21" s="10">
        <v>2073</v>
      </c>
      <c r="D21" s="22">
        <f t="shared" si="0"/>
        <v>2073</v>
      </c>
      <c r="E21" s="18">
        <f t="shared" si="1"/>
        <v>0</v>
      </c>
      <c r="F21" s="10">
        <v>0</v>
      </c>
      <c r="G21" s="12"/>
      <c r="H21" s="9"/>
      <c r="I21" s="22"/>
    </row>
    <row r="22" spans="1:9" ht="12.75">
      <c r="A22" s="16" t="s">
        <v>25</v>
      </c>
      <c r="B22" s="13">
        <v>6230</v>
      </c>
      <c r="C22" s="17">
        <f>10958-525</f>
        <v>10433</v>
      </c>
      <c r="D22" s="12">
        <f t="shared" si="0"/>
        <v>10433</v>
      </c>
      <c r="E22" s="18">
        <f t="shared" si="1"/>
        <v>0</v>
      </c>
      <c r="F22" s="13">
        <v>0</v>
      </c>
      <c r="G22" s="12"/>
      <c r="H22" s="13"/>
      <c r="I22" s="12"/>
    </row>
    <row r="23" spans="1:9" ht="12.75">
      <c r="A23" s="16" t="s">
        <v>26</v>
      </c>
      <c r="B23" s="13">
        <v>6310</v>
      </c>
      <c r="C23" s="17">
        <f>253431-253431</f>
        <v>0</v>
      </c>
      <c r="D23" s="12">
        <f t="shared" si="0"/>
        <v>0</v>
      </c>
      <c r="E23" s="18">
        <v>0</v>
      </c>
      <c r="F23" s="13">
        <v>0</v>
      </c>
      <c r="G23" s="12"/>
      <c r="H23" s="13"/>
      <c r="I23" s="12"/>
    </row>
    <row r="24" spans="1:9" ht="12.75">
      <c r="A24" s="16" t="s">
        <v>27</v>
      </c>
      <c r="B24" s="13">
        <v>6410</v>
      </c>
      <c r="C24" s="17">
        <v>828677</v>
      </c>
      <c r="D24" s="12">
        <f t="shared" si="0"/>
        <v>828677</v>
      </c>
      <c r="E24" s="18">
        <f t="shared" si="1"/>
        <v>0</v>
      </c>
      <c r="F24" s="13">
        <v>0</v>
      </c>
      <c r="G24" s="12"/>
      <c r="H24" s="13"/>
      <c r="I24" s="12"/>
    </row>
    <row r="25" spans="1:9" ht="12.75">
      <c r="A25" s="16" t="s">
        <v>28</v>
      </c>
      <c r="B25" s="13">
        <v>6510</v>
      </c>
      <c r="C25" s="17">
        <v>0</v>
      </c>
      <c r="D25" s="12">
        <f t="shared" si="0"/>
        <v>0</v>
      </c>
      <c r="E25" s="18">
        <v>0</v>
      </c>
      <c r="F25" s="13">
        <v>0</v>
      </c>
      <c r="G25" s="12"/>
      <c r="H25" s="13"/>
      <c r="I25" s="12"/>
    </row>
    <row r="26" spans="1:9" ht="12.75">
      <c r="A26" t="s">
        <v>29</v>
      </c>
      <c r="B26">
        <v>6531</v>
      </c>
      <c r="C26" s="5">
        <v>0</v>
      </c>
      <c r="D26" s="7">
        <f t="shared" si="0"/>
        <v>0</v>
      </c>
      <c r="E26" s="14">
        <v>0</v>
      </c>
      <c r="F26">
        <v>0</v>
      </c>
      <c r="G26" s="7"/>
      <c r="I26" s="7"/>
    </row>
    <row r="27" spans="1:9" ht="12.75">
      <c r="A27" t="s">
        <v>30</v>
      </c>
      <c r="B27">
        <v>6532</v>
      </c>
      <c r="C27" s="5">
        <f>644145+26461</f>
        <v>670606</v>
      </c>
      <c r="D27" s="7">
        <f t="shared" si="0"/>
        <v>670606</v>
      </c>
      <c r="E27" s="14">
        <f t="shared" si="1"/>
        <v>0</v>
      </c>
      <c r="F27">
        <v>0</v>
      </c>
      <c r="G27" s="7"/>
      <c r="I27" s="7"/>
    </row>
    <row r="28" spans="1:9" ht="12.75">
      <c r="A28" t="s">
        <v>31</v>
      </c>
      <c r="B28">
        <v>6533</v>
      </c>
      <c r="C28" s="5">
        <v>0</v>
      </c>
      <c r="D28" s="7">
        <f t="shared" si="0"/>
        <v>0</v>
      </c>
      <c r="E28" s="14">
        <v>0</v>
      </c>
      <c r="F28">
        <v>0</v>
      </c>
      <c r="G28" s="7"/>
      <c r="I28" s="7"/>
    </row>
    <row r="29" spans="1:9" ht="12.75">
      <c r="A29" t="s">
        <v>32</v>
      </c>
      <c r="B29">
        <v>6534</v>
      </c>
      <c r="C29" s="5">
        <v>0</v>
      </c>
      <c r="D29" s="7">
        <f t="shared" si="0"/>
        <v>0</v>
      </c>
      <c r="E29" s="14">
        <v>0</v>
      </c>
      <c r="F29">
        <v>0</v>
      </c>
      <c r="G29" s="7"/>
      <c r="I29" s="7"/>
    </row>
    <row r="30" spans="1:9" ht="12.75">
      <c r="A30" t="s">
        <v>33</v>
      </c>
      <c r="B30">
        <v>6535</v>
      </c>
      <c r="C30" s="5">
        <v>0</v>
      </c>
      <c r="D30" s="7">
        <f t="shared" si="0"/>
        <v>0</v>
      </c>
      <c r="E30" s="14">
        <v>0</v>
      </c>
      <c r="F30">
        <v>0</v>
      </c>
      <c r="G30" s="7"/>
      <c r="I30" s="7"/>
    </row>
    <row r="31" spans="1:9" ht="12.75">
      <c r="A31" s="16" t="s">
        <v>34</v>
      </c>
      <c r="B31" s="13">
        <v>6530</v>
      </c>
      <c r="C31" s="17">
        <f>SUM(C26:C30)</f>
        <v>670606</v>
      </c>
      <c r="D31" s="12">
        <f t="shared" si="0"/>
        <v>670606</v>
      </c>
      <c r="E31" s="18">
        <f t="shared" si="1"/>
        <v>0</v>
      </c>
      <c r="F31" s="13">
        <v>0</v>
      </c>
      <c r="G31" s="12"/>
      <c r="H31" s="13"/>
      <c r="I31" s="12"/>
    </row>
    <row r="32" spans="1:9" ht="12.75">
      <c r="A32" s="16" t="s">
        <v>35</v>
      </c>
      <c r="B32" s="13">
        <v>6540</v>
      </c>
      <c r="C32" s="17">
        <f>57538-57538</f>
        <v>0</v>
      </c>
      <c r="D32" s="12">
        <f t="shared" si="0"/>
        <v>0</v>
      </c>
      <c r="E32" s="18">
        <v>0</v>
      </c>
      <c r="F32" s="13">
        <v>0</v>
      </c>
      <c r="G32" s="12"/>
      <c r="H32" s="13"/>
      <c r="I32" s="12"/>
    </row>
    <row r="33" spans="1:9" ht="12.75">
      <c r="A33" s="16" t="s">
        <v>36</v>
      </c>
      <c r="B33" s="13">
        <v>6560</v>
      </c>
      <c r="C33" s="17">
        <f>3145008-76115</f>
        <v>3068893</v>
      </c>
      <c r="D33" s="12">
        <f t="shared" si="0"/>
        <v>3068893</v>
      </c>
      <c r="E33" s="18">
        <f aca="true" t="shared" si="2" ref="E33:E41">F33/D33</f>
        <v>0</v>
      </c>
      <c r="F33" s="17">
        <v>0</v>
      </c>
      <c r="G33" s="12"/>
      <c r="H33" s="13"/>
      <c r="I33" s="12"/>
    </row>
    <row r="34" spans="1:9" ht="12.75">
      <c r="A34" t="s">
        <v>37</v>
      </c>
      <c r="B34">
        <v>6611</v>
      </c>
      <c r="C34" s="5">
        <v>0</v>
      </c>
      <c r="D34" s="7">
        <f t="shared" si="0"/>
        <v>0</v>
      </c>
      <c r="E34" s="14">
        <v>0</v>
      </c>
      <c r="F34" s="5">
        <v>0</v>
      </c>
      <c r="G34" s="7"/>
      <c r="I34" s="7"/>
    </row>
    <row r="35" spans="1:9" ht="12.75">
      <c r="A35" t="s">
        <v>38</v>
      </c>
      <c r="B35">
        <v>6612</v>
      </c>
      <c r="C35" s="5">
        <v>0</v>
      </c>
      <c r="D35" s="7">
        <f t="shared" si="0"/>
        <v>0</v>
      </c>
      <c r="E35" s="14">
        <v>0</v>
      </c>
      <c r="F35" s="5">
        <v>0</v>
      </c>
      <c r="G35" s="7"/>
      <c r="I35" s="7"/>
    </row>
    <row r="36" spans="1:9" ht="12.75">
      <c r="A36" t="s">
        <v>39</v>
      </c>
      <c r="B36">
        <v>6613</v>
      </c>
      <c r="C36" s="5">
        <v>14455</v>
      </c>
      <c r="D36" s="7">
        <f t="shared" si="0"/>
        <v>14455</v>
      </c>
      <c r="E36" s="14">
        <f t="shared" si="2"/>
        <v>0.9000345901072293</v>
      </c>
      <c r="F36" s="5">
        <v>13010</v>
      </c>
      <c r="G36" s="7"/>
      <c r="I36" s="7"/>
    </row>
    <row r="37" spans="1:9" ht="12.75">
      <c r="A37" s="16" t="s">
        <v>40</v>
      </c>
      <c r="B37" s="13">
        <v>6610</v>
      </c>
      <c r="C37" s="17">
        <f>SUM(C34:C36)</f>
        <v>14455</v>
      </c>
      <c r="D37" s="12">
        <f t="shared" si="0"/>
        <v>14455</v>
      </c>
      <c r="E37" s="18">
        <f t="shared" si="2"/>
        <v>0.9000345901072293</v>
      </c>
      <c r="F37" s="17">
        <f>SUM(F34:F36)</f>
        <v>13010</v>
      </c>
      <c r="G37" s="12"/>
      <c r="H37" s="13"/>
      <c r="I37" s="12"/>
    </row>
    <row r="38" spans="1:9" ht="15">
      <c r="A38" t="s">
        <v>41</v>
      </c>
      <c r="B38">
        <v>6621</v>
      </c>
      <c r="C38" s="5">
        <f>18143+7482-18143-7482</f>
        <v>0</v>
      </c>
      <c r="D38" s="7">
        <f t="shared" si="0"/>
        <v>0</v>
      </c>
      <c r="E38" s="14">
        <v>0</v>
      </c>
      <c r="F38" s="5">
        <v>0</v>
      </c>
      <c r="G38" s="23"/>
      <c r="I38" s="7"/>
    </row>
    <row r="39" spans="1:9" ht="15">
      <c r="A39" t="s">
        <v>42</v>
      </c>
      <c r="B39">
        <v>6622</v>
      </c>
      <c r="C39" s="5">
        <f>53881+9000</f>
        <v>62881</v>
      </c>
      <c r="D39" s="7">
        <f t="shared" si="0"/>
        <v>62881</v>
      </c>
      <c r="E39" s="14">
        <f t="shared" si="2"/>
        <v>0</v>
      </c>
      <c r="F39" s="5">
        <v>0</v>
      </c>
      <c r="G39" s="23"/>
      <c r="I39" s="7"/>
    </row>
    <row r="40" spans="1:9" ht="15">
      <c r="A40" t="s">
        <v>43</v>
      </c>
      <c r="B40">
        <v>6623</v>
      </c>
      <c r="C40" s="5">
        <f>115242+6395+36821+11612+2003+3601+10022+15034+74757+74545</f>
        <v>350032</v>
      </c>
      <c r="D40" s="7">
        <f t="shared" si="0"/>
        <v>350032</v>
      </c>
      <c r="E40" s="14">
        <f t="shared" si="2"/>
        <v>0.6435068793710289</v>
      </c>
      <c r="F40" s="5">
        <f>86432+36821+11612+2003+3601+10022+74757</f>
        <v>225248</v>
      </c>
      <c r="G40" s="23"/>
      <c r="I40" s="7"/>
    </row>
    <row r="41" spans="1:9" ht="12.75">
      <c r="A41" s="16" t="s">
        <v>44</v>
      </c>
      <c r="B41" s="13">
        <v>6620</v>
      </c>
      <c r="C41" s="17">
        <f>SUM(C38:C40)</f>
        <v>412913</v>
      </c>
      <c r="D41" s="12">
        <f t="shared" si="0"/>
        <v>412913</v>
      </c>
      <c r="E41" s="18">
        <f t="shared" si="2"/>
        <v>0.5455095867652507</v>
      </c>
      <c r="F41" s="17">
        <f>SUM(F38:F40)</f>
        <v>225248</v>
      </c>
      <c r="G41" s="12"/>
      <c r="H41" s="13"/>
      <c r="I41" s="12"/>
    </row>
    <row r="42" spans="1:9" ht="12.75">
      <c r="A42" t="s">
        <v>45</v>
      </c>
      <c r="B42">
        <v>6711</v>
      </c>
      <c r="C42" s="5">
        <v>261452</v>
      </c>
      <c r="D42" s="6"/>
      <c r="E42" s="6"/>
      <c r="G42" s="7">
        <f aca="true" t="shared" si="3" ref="G42:G54">C42</f>
        <v>261452</v>
      </c>
      <c r="H42" s="15">
        <f aca="true" t="shared" si="4" ref="H42:H54">$E$56</f>
        <v>0.04453175844168564</v>
      </c>
      <c r="I42" s="7">
        <f aca="true" t="shared" si="5" ref="I42:I54">H42*G42</f>
        <v>11642.917308095593</v>
      </c>
    </row>
    <row r="43" spans="1:9" ht="12.75">
      <c r="A43" t="s">
        <v>46</v>
      </c>
      <c r="B43">
        <v>6712</v>
      </c>
      <c r="C43" s="5">
        <v>0</v>
      </c>
      <c r="D43" s="6"/>
      <c r="E43" s="6"/>
      <c r="G43" s="7">
        <f t="shared" si="3"/>
        <v>0</v>
      </c>
      <c r="H43" s="15">
        <f t="shared" si="4"/>
        <v>0.04453175844168564</v>
      </c>
      <c r="I43" s="7">
        <f t="shared" si="5"/>
        <v>0</v>
      </c>
    </row>
    <row r="44" spans="1:9" ht="12.75">
      <c r="A44" s="16" t="s">
        <v>47</v>
      </c>
      <c r="B44" s="13">
        <v>6710</v>
      </c>
      <c r="C44" s="17">
        <f>SUM(C42:C43)</f>
        <v>261452</v>
      </c>
      <c r="D44" s="21"/>
      <c r="E44" s="21"/>
      <c r="F44" s="13"/>
      <c r="G44" s="12">
        <f t="shared" si="3"/>
        <v>261452</v>
      </c>
      <c r="H44" s="18">
        <f t="shared" si="4"/>
        <v>0.04453175844168564</v>
      </c>
      <c r="I44" s="12">
        <f t="shared" si="5"/>
        <v>11642.917308095593</v>
      </c>
    </row>
    <row r="45" spans="1:9" ht="12.75">
      <c r="A45" t="s">
        <v>48</v>
      </c>
      <c r="B45">
        <v>6721</v>
      </c>
      <c r="C45" s="5">
        <v>162019</v>
      </c>
      <c r="D45" s="6"/>
      <c r="E45" s="6"/>
      <c r="G45" s="7">
        <f t="shared" si="3"/>
        <v>162019</v>
      </c>
      <c r="H45" s="15">
        <f t="shared" si="4"/>
        <v>0.04453175844168564</v>
      </c>
      <c r="I45" s="7">
        <f t="shared" si="5"/>
        <v>7214.990970963465</v>
      </c>
    </row>
    <row r="46" spans="1:9" ht="12.75">
      <c r="A46" t="s">
        <v>49</v>
      </c>
      <c r="B46">
        <v>6722</v>
      </c>
      <c r="C46" s="5">
        <v>174650</v>
      </c>
      <c r="D46" s="6"/>
      <c r="E46" s="6"/>
      <c r="G46" s="7">
        <f t="shared" si="3"/>
        <v>174650</v>
      </c>
      <c r="H46" s="15">
        <f t="shared" si="4"/>
        <v>0.04453175844168564</v>
      </c>
      <c r="I46" s="7">
        <f t="shared" si="5"/>
        <v>7777.471611840397</v>
      </c>
    </row>
    <row r="47" spans="1:9" ht="12.75">
      <c r="A47" t="s">
        <v>50</v>
      </c>
      <c r="B47">
        <v>6723</v>
      </c>
      <c r="C47" s="5">
        <v>16836</v>
      </c>
      <c r="D47" s="6"/>
      <c r="E47" s="6"/>
      <c r="G47" s="7">
        <f t="shared" si="3"/>
        <v>16836</v>
      </c>
      <c r="H47" s="15">
        <f t="shared" si="4"/>
        <v>0.04453175844168564</v>
      </c>
      <c r="I47" s="7">
        <f t="shared" si="5"/>
        <v>749.7366851242194</v>
      </c>
    </row>
    <row r="48" spans="1:9" ht="12.75">
      <c r="A48" t="s">
        <v>51</v>
      </c>
      <c r="B48">
        <v>6724</v>
      </c>
      <c r="C48" s="5">
        <v>162458</v>
      </c>
      <c r="D48" s="6"/>
      <c r="E48" s="6"/>
      <c r="G48" s="7">
        <f t="shared" si="3"/>
        <v>162458</v>
      </c>
      <c r="H48" s="15">
        <f t="shared" si="4"/>
        <v>0.04453175844168564</v>
      </c>
      <c r="I48" s="7">
        <f t="shared" si="5"/>
        <v>7234.540412919365</v>
      </c>
    </row>
    <row r="49" spans="1:9" ht="12.75">
      <c r="A49" t="s">
        <v>52</v>
      </c>
      <c r="B49">
        <v>6725</v>
      </c>
      <c r="C49" s="5">
        <v>18448</v>
      </c>
      <c r="D49" s="6"/>
      <c r="E49" s="6"/>
      <c r="G49" s="7">
        <f t="shared" si="3"/>
        <v>18448</v>
      </c>
      <c r="H49" s="15">
        <f t="shared" si="4"/>
        <v>0.04453175844168564</v>
      </c>
      <c r="I49" s="7">
        <f t="shared" si="5"/>
        <v>821.5218797322167</v>
      </c>
    </row>
    <row r="50" spans="1:9" ht="12.75">
      <c r="A50" t="s">
        <v>53</v>
      </c>
      <c r="B50">
        <v>6726</v>
      </c>
      <c r="C50" s="5">
        <v>12836</v>
      </c>
      <c r="D50" s="6"/>
      <c r="E50" s="6"/>
      <c r="G50" s="7">
        <f t="shared" si="3"/>
        <v>12836</v>
      </c>
      <c r="H50" s="15">
        <f t="shared" si="4"/>
        <v>0.04453175844168564</v>
      </c>
      <c r="I50" s="7">
        <f t="shared" si="5"/>
        <v>571.6096513574769</v>
      </c>
    </row>
    <row r="51" spans="1:9" ht="12.75">
      <c r="A51" t="s">
        <v>54</v>
      </c>
      <c r="B51">
        <v>6727</v>
      </c>
      <c r="C51" s="5">
        <v>0</v>
      </c>
      <c r="D51" s="6"/>
      <c r="E51" s="6"/>
      <c r="G51" s="7">
        <f t="shared" si="3"/>
        <v>0</v>
      </c>
      <c r="H51" s="15">
        <f t="shared" si="4"/>
        <v>0.04453175844168564</v>
      </c>
      <c r="I51" s="7">
        <f t="shared" si="5"/>
        <v>0</v>
      </c>
    </row>
    <row r="52" spans="1:9" ht="12.75">
      <c r="A52" t="s">
        <v>55</v>
      </c>
      <c r="B52">
        <v>6728</v>
      </c>
      <c r="C52" s="5">
        <f>210514-93428+30037</f>
        <v>147123</v>
      </c>
      <c r="D52" s="6"/>
      <c r="E52" s="6"/>
      <c r="G52" s="7">
        <f t="shared" si="3"/>
        <v>147123</v>
      </c>
      <c r="H52" s="15">
        <f t="shared" si="4"/>
        <v>0.04453175844168564</v>
      </c>
      <c r="I52" s="7">
        <f t="shared" si="5"/>
        <v>6551.645897216116</v>
      </c>
    </row>
    <row r="53" spans="1:9" ht="12.75">
      <c r="A53" s="16" t="s">
        <v>56</v>
      </c>
      <c r="B53" s="13">
        <v>6720</v>
      </c>
      <c r="C53" s="17">
        <f>SUM(C45:C52)</f>
        <v>694370</v>
      </c>
      <c r="D53" s="21"/>
      <c r="E53" s="21"/>
      <c r="F53" s="13"/>
      <c r="G53" s="12">
        <f t="shared" si="3"/>
        <v>694370</v>
      </c>
      <c r="H53" s="24">
        <f t="shared" si="4"/>
        <v>0.04453175844168564</v>
      </c>
      <c r="I53" s="12">
        <f t="shared" si="5"/>
        <v>30921.517109153257</v>
      </c>
    </row>
    <row r="54" spans="1:9" ht="12.75">
      <c r="A54" s="16" t="s">
        <v>57</v>
      </c>
      <c r="B54" s="13">
        <v>6790</v>
      </c>
      <c r="C54" s="17">
        <v>0</v>
      </c>
      <c r="D54" s="21"/>
      <c r="E54" s="21"/>
      <c r="F54" s="13"/>
      <c r="G54" s="12">
        <f t="shared" si="3"/>
        <v>0</v>
      </c>
      <c r="H54" s="25">
        <f t="shared" si="4"/>
        <v>0.04453175844168564</v>
      </c>
      <c r="I54" s="26">
        <f t="shared" si="5"/>
        <v>0</v>
      </c>
    </row>
    <row r="55" spans="3:9" ht="12.75">
      <c r="C55" s="5"/>
      <c r="D55" s="6"/>
      <c r="E55" s="6"/>
      <c r="G55" s="7"/>
      <c r="I55" s="7"/>
    </row>
    <row r="56" spans="1:10" ht="12.75">
      <c r="A56" s="16" t="s">
        <v>58</v>
      </c>
      <c r="B56" s="13"/>
      <c r="C56" s="17">
        <f>C14+SUM(C19:C25)+SUM(C31:C33)+C37+C41+C44+C53+C54</f>
        <v>6477445</v>
      </c>
      <c r="D56" s="12">
        <f>D14+SUM(D19:D25)+SUM(D31:D33)+D37+D41+D44+D53+D54</f>
        <v>5350294</v>
      </c>
      <c r="E56" s="18">
        <f>F56/D56</f>
        <v>0.04453175844168564</v>
      </c>
      <c r="F56" s="17">
        <f>F14+SUM(F19:F25)+SUM(F31:F33)+F37+F41+F44+F53+F54</f>
        <v>238258</v>
      </c>
      <c r="G56" s="12">
        <f>G10+G14+SUM(G19:G25)+SUM(G31:G33)+G37+G41+G44+G53+G54</f>
        <v>1132574</v>
      </c>
      <c r="H56" s="19">
        <f>I56/G56</f>
        <v>0.04910673921466007</v>
      </c>
      <c r="I56" s="12">
        <f>I10+I14+SUM(I19:I25)+SUM(I31:I33)+I37+I41+I44+I53+I54</f>
        <v>55617.01605930441</v>
      </c>
      <c r="J56" s="12">
        <f>F56+I56</f>
        <v>293875.0160593044</v>
      </c>
    </row>
    <row r="57" spans="1:10" ht="12.75">
      <c r="A57" s="16"/>
      <c r="B57" s="13"/>
      <c r="C57" s="17"/>
      <c r="D57" s="21"/>
      <c r="E57" s="21"/>
      <c r="F57" s="13"/>
      <c r="G57" s="12"/>
      <c r="H57" s="13"/>
      <c r="I57" s="12"/>
      <c r="J57" s="21"/>
    </row>
    <row r="58" spans="3:10" ht="12.75">
      <c r="C58" s="5"/>
      <c r="G58" s="5"/>
      <c r="I58" s="5"/>
      <c r="J58" s="18">
        <f>J56/C8</f>
        <v>0.08555425502206125</v>
      </c>
    </row>
    <row r="59" spans="3:7" ht="12.75">
      <c r="C59" s="5"/>
      <c r="G59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Stevens</dc:creator>
  <cp:keywords/>
  <dc:description/>
  <cp:lastModifiedBy>Jim Stevens</cp:lastModifiedBy>
  <dcterms:created xsi:type="dcterms:W3CDTF">2000-05-26T14:18:59Z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