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ymsoffice-my.sharepoint.com/personal/amanda_cunliffe_ky_gov/Documents/Desktop/In progress/"/>
    </mc:Choice>
  </mc:AlternateContent>
  <xr:revisionPtr revIDLastSave="0" documentId="8_{BFF37639-F9DE-496E-9101-E9B8D68D2E95}" xr6:coauthVersionLast="47" xr6:coauthVersionMax="47" xr10:uidLastSave="{00000000-0000-0000-0000-000000000000}"/>
  <bookViews>
    <workbookView xWindow="-108" yWindow="-108" windowWidth="23256" windowHeight="12456" xr2:uid="{1518D4FB-886B-481C-B191-CD643A3A42CA}"/>
  </bookViews>
  <sheets>
    <sheet name="Summary" sheetId="2" r:id="rId1"/>
    <sheet name="Raw Data" sheetId="1" r:id="rId2"/>
  </sheets>
  <definedNames>
    <definedName name="_xlnm.Print_Area" localSheetId="0">Summary!$A$1:$T$30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4" i="2" l="1"/>
  <c r="T17" i="2"/>
  <c r="T11" i="2"/>
  <c r="T10" i="2"/>
  <c r="T12" i="2" s="1"/>
  <c r="R19" i="2"/>
  <c r="G29" i="2"/>
  <c r="G28" i="2"/>
  <c r="G2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7" i="2"/>
  <c r="J28" i="2"/>
  <c r="J29" i="2" s="1"/>
  <c r="I28" i="2"/>
  <c r="K27" i="2"/>
  <c r="K20" i="2"/>
  <c r="K7" i="2"/>
  <c r="J21" i="2"/>
  <c r="J22" i="2" s="1"/>
  <c r="I21" i="2"/>
  <c r="K21" i="2" s="1"/>
  <c r="M21" i="2" s="1"/>
  <c r="J8" i="2"/>
  <c r="J9" i="2" s="1"/>
  <c r="J10" i="2" s="1"/>
  <c r="J11" i="2" s="1"/>
  <c r="J12" i="2" s="1"/>
  <c r="J13" i="2" s="1"/>
  <c r="J14" i="2" s="1"/>
  <c r="J15" i="2" s="1"/>
  <c r="J16" i="2" s="1"/>
  <c r="J17" i="2" s="1"/>
  <c r="J18" i="2" s="1"/>
  <c r="J19" i="2" s="1"/>
  <c r="I8" i="2"/>
  <c r="M20" i="2"/>
  <c r="E14" i="1"/>
  <c r="F15" i="1" s="1"/>
  <c r="C14" i="1"/>
  <c r="D15" i="1" s="1"/>
  <c r="M27" i="2" l="1"/>
  <c r="T18" i="2"/>
  <c r="T19" i="2" s="1"/>
  <c r="M7" i="2"/>
  <c r="I29" i="2"/>
  <c r="K29" i="2" s="1"/>
  <c r="M29" i="2" s="1"/>
  <c r="K28" i="2"/>
  <c r="M28" i="2" s="1"/>
  <c r="I9" i="2"/>
  <c r="K9" i="2" s="1"/>
  <c r="M9" i="2" s="1"/>
  <c r="K8" i="2"/>
  <c r="M8" i="2" s="1"/>
  <c r="I22" i="2"/>
  <c r="K22" i="2" s="1"/>
  <c r="M22" i="2" s="1"/>
  <c r="I10" i="2"/>
  <c r="K10" i="2" s="1"/>
  <c r="M10" i="2" s="1"/>
  <c r="T24" i="2" l="1"/>
  <c r="I11" i="2"/>
  <c r="K11" i="2" s="1"/>
  <c r="M11" i="2" s="1"/>
  <c r="I12" i="2" l="1"/>
  <c r="K12" i="2" s="1"/>
  <c r="M12" i="2" s="1"/>
  <c r="I13" i="2" l="1"/>
  <c r="K13" i="2" s="1"/>
  <c r="M13" i="2" s="1"/>
  <c r="I14" i="2" l="1"/>
  <c r="K14" i="2" s="1"/>
  <c r="M14" i="2" s="1"/>
  <c r="I15" i="2" l="1"/>
  <c r="K15" i="2" s="1"/>
  <c r="M15" i="2" s="1"/>
  <c r="I16" i="2" l="1"/>
  <c r="K16" i="2" s="1"/>
  <c r="M16" i="2" s="1"/>
  <c r="I17" i="2" l="1"/>
  <c r="K17" i="2" s="1"/>
  <c r="M17" i="2" s="1"/>
  <c r="I18" i="2" l="1"/>
  <c r="K18" i="2" s="1"/>
  <c r="M18" i="2" s="1"/>
  <c r="I19" i="2" l="1"/>
  <c r="K19" i="2" l="1"/>
  <c r="M19" i="2" s="1"/>
  <c r="S22" i="2"/>
  <c r="T22" i="2" s="1"/>
  <c r="T26" i="2" s="1"/>
  <c r="T27" i="2" s="1"/>
</calcChain>
</file>

<file path=xl/sharedStrings.xml><?xml version="1.0" encoding="utf-8"?>
<sst xmlns="http://schemas.openxmlformats.org/spreadsheetml/2006/main" count="57" uniqueCount="54">
  <si>
    <t>7 @$15.00=$105.00</t>
  </si>
  <si>
    <t>23 @ $25.50=$586.50</t>
  </si>
  <si>
    <t>24 @ $25.50=$612.00</t>
  </si>
  <si>
    <t>18 @ $10.00=$180.00</t>
  </si>
  <si>
    <t>15 @$25.50=$382.50</t>
  </si>
  <si>
    <t>9 @ $25.50= $229.50</t>
  </si>
  <si>
    <t>9 @ $25.50=$229.50</t>
  </si>
  <si>
    <t>19 @ $25.50= $484.50</t>
  </si>
  <si>
    <t>18 @ $15.00=$270.00</t>
  </si>
  <si>
    <t>The month of Feburary had two different charge amounts</t>
  </si>
  <si>
    <t>due to when bank updated charge</t>
  </si>
  <si>
    <t># of ACH Returns @$10.00/per</t>
  </si>
  <si>
    <t># of NSF Returns @ $15/per</t>
  </si>
  <si>
    <t xml:space="preserve">This shows what the charges were from Jan 2025 thru Dec 2025 </t>
  </si>
  <si>
    <t>and Jan 2026 thru April 2026-Some of those numbers are</t>
  </si>
  <si>
    <t>split due to timing of bank change. The bank updated the</t>
  </si>
  <si>
    <t>charges in Febuary 2026</t>
  </si>
  <si>
    <t>Cost IF charge was $25.50</t>
  </si>
  <si>
    <t>Month</t>
  </si>
  <si>
    <t># of Returns</t>
  </si>
  <si>
    <t>Revenue</t>
  </si>
  <si>
    <t>Expense</t>
  </si>
  <si>
    <t>$</t>
  </si>
  <si>
    <t>ACH</t>
  </si>
  <si>
    <t>NSF</t>
  </si>
  <si>
    <t>Bank Fee ACH</t>
  </si>
  <si>
    <t>Bank Fee NSF</t>
  </si>
  <si>
    <t>Net Revenue</t>
  </si>
  <si>
    <t>#</t>
  </si>
  <si>
    <t>LICKING VALLEY RECC</t>
  </si>
  <si>
    <t>CHARGES FOR RETURNED CHECK AND INSUFFICIENT FUNDS</t>
  </si>
  <si>
    <t>Tariff Rate</t>
  </si>
  <si>
    <t>IF REVISED</t>
  </si>
  <si>
    <t>Billing Component</t>
  </si>
  <si>
    <t>Billing Units</t>
  </si>
  <si>
    <t>Customer Charge</t>
  </si>
  <si>
    <t>Energy Charge per kWh</t>
  </si>
  <si>
    <t>Total Base Rates</t>
  </si>
  <si>
    <t xml:space="preserve">    FAC</t>
  </si>
  <si>
    <t xml:space="preserve">    ES</t>
  </si>
  <si>
    <t xml:space="preserve">    Misc Adj</t>
  </si>
  <si>
    <t xml:space="preserve">    Other</t>
  </si>
  <si>
    <t>Total Riders</t>
  </si>
  <si>
    <t>TOTAL REVENUE</t>
  </si>
  <si>
    <t>Proposed Rate</t>
  </si>
  <si>
    <t>Proposed Revenue</t>
  </si>
  <si>
    <t>Average Bill with Proposed Bank Fee</t>
  </si>
  <si>
    <t>Average Bill Increase $</t>
  </si>
  <si>
    <t>Average Bill Increase %</t>
  </si>
  <si>
    <t>Average Bill with Present Bank Fee ACH</t>
  </si>
  <si>
    <t>Average Billing Impact *</t>
  </si>
  <si>
    <t>* Based on Annual Billing Data from EKPC Pass Thru Case No. 2025-00213</t>
  </si>
  <si>
    <t>Average per Month</t>
  </si>
  <si>
    <t>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</si>
</sst>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u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17" fontId="0" fillId="0" borderId="0" xfId="0" applyNumberFormat="1"/>
    <xf numFmtId="44" fontId="0" fillId="0" borderId="0" xfId="1" applyFont="1"/>
    <xf numFmtId="4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44" fontId="4" fillId="0" borderId="0" xfId="1" applyFont="1"/>
    <xf numFmtId="0" fontId="6" fillId="0" borderId="0" xfId="0" applyFont="1"/>
    <xf numFmtId="44" fontId="6" fillId="0" borderId="0" xfId="1" applyFont="1"/>
    <xf numFmtId="44" fontId="4" fillId="4" borderId="0" xfId="1" applyFont="1" applyFill="1"/>
    <xf numFmtId="44" fontId="4" fillId="2" borderId="0" xfId="1" applyFont="1" applyFill="1"/>
    <xf numFmtId="44" fontId="4" fillId="3" borderId="0" xfId="1" applyFont="1" applyFill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0" xfId="0" applyNumberFormat="1" applyFont="1" applyAlignment="1">
      <alignment horizontal="center"/>
    </xf>
    <xf numFmtId="17" fontId="6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2" fillId="5" borderId="0" xfId="0" applyFont="1" applyFill="1"/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horizontal="right" wrapText="1"/>
    </xf>
    <xf numFmtId="0" fontId="9" fillId="0" borderId="0" xfId="0" applyFont="1"/>
    <xf numFmtId="164" fontId="9" fillId="0" borderId="0" xfId="2" applyNumberFormat="1" applyFont="1" applyFill="1"/>
    <xf numFmtId="0" fontId="9" fillId="0" borderId="4" xfId="0" applyFont="1" applyBorder="1" applyAlignment="1">
      <alignment vertical="center"/>
    </xf>
    <xf numFmtId="0" fontId="4" fillId="0" borderId="4" xfId="0" applyFont="1" applyBorder="1"/>
    <xf numFmtId="0" fontId="9" fillId="0" borderId="4" xfId="0" applyFont="1" applyBorder="1"/>
    <xf numFmtId="0" fontId="4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44" fontId="9" fillId="0" borderId="8" xfId="1" applyFont="1" applyBorder="1" applyAlignment="1">
      <alignment vertical="center"/>
    </xf>
    <xf numFmtId="43" fontId="9" fillId="0" borderId="0" xfId="2" applyFont="1" applyFill="1"/>
    <xf numFmtId="44" fontId="4" fillId="0" borderId="0" xfId="0" applyNumberFormat="1" applyFont="1"/>
    <xf numFmtId="165" fontId="4" fillId="0" borderId="0" xfId="3" applyNumberFormat="1" applyFont="1"/>
    <xf numFmtId="0" fontId="4" fillId="0" borderId="2" xfId="0" applyFont="1" applyBorder="1" applyAlignment="1">
      <alignment vertical="center"/>
    </xf>
    <xf numFmtId="44" fontId="4" fillId="0" borderId="4" xfId="1" applyFont="1" applyBorder="1"/>
    <xf numFmtId="44" fontId="3" fillId="0" borderId="0" xfId="1" applyFont="1" applyBorder="1"/>
    <xf numFmtId="0" fontId="4" fillId="0" borderId="8" xfId="0" applyFont="1" applyBorder="1"/>
    <xf numFmtId="0" fontId="5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">
    <cellStyle name="Comma" xfId="2" builtinId="3"/>
    <cellStyle name="Currency" xfId="1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7F301-2280-4245-A806-7CD554F57D84}">
  <sheetPr>
    <tabColor theme="9" tint="0.59999389629810485"/>
    <pageSetUpPr fitToPage="1"/>
  </sheetPr>
  <dimension ref="A1:T30"/>
  <sheetViews>
    <sheetView tabSelected="1" zoomScale="80" workbookViewId="0">
      <selection activeCell="A2" sqref="A2:XFD2"/>
    </sheetView>
  </sheetViews>
  <sheetFormatPr defaultColWidth="9.109375" defaultRowHeight="13.8" x14ac:dyDescent="0.25"/>
  <cols>
    <col min="1" max="1" width="9.33203125" style="4" bestFit="1" customWidth="1"/>
    <col min="2" max="2" width="13" style="4" customWidth="1"/>
    <col min="3" max="3" width="13.109375" style="4" bestFit="1" customWidth="1"/>
    <col min="4" max="4" width="9.44140625" style="4" bestFit="1" customWidth="1"/>
    <col min="5" max="5" width="5" style="4" customWidth="1"/>
    <col min="6" max="6" width="11.44140625" style="4" bestFit="1" customWidth="1"/>
    <col min="7" max="7" width="11" style="4" bestFit="1" customWidth="1"/>
    <col min="8" max="8" width="5.88671875" style="4" customWidth="1"/>
    <col min="9" max="9" width="17" style="4" bestFit="1" customWidth="1"/>
    <col min="10" max="10" width="16.6640625" style="4" bestFit="1" customWidth="1"/>
    <col min="11" max="11" width="13.109375" style="4" customWidth="1"/>
    <col min="12" max="12" width="6.109375" style="4" customWidth="1"/>
    <col min="13" max="13" width="15" style="4" customWidth="1"/>
    <col min="14" max="14" width="6.6640625" style="4" customWidth="1"/>
    <col min="15" max="15" width="2.5546875" style="4" customWidth="1"/>
    <col min="16" max="16" width="7.109375" style="4" customWidth="1"/>
    <col min="17" max="17" width="28.88671875" style="4" customWidth="1"/>
    <col min="18" max="18" width="15.5546875" style="4" bestFit="1" customWidth="1"/>
    <col min="19" max="19" width="16.5546875" style="4" bestFit="1" customWidth="1"/>
    <col min="20" max="20" width="20.88671875" style="4" bestFit="1" customWidth="1"/>
    <col min="21" max="16384" width="9.109375" style="4"/>
  </cols>
  <sheetData>
    <row r="1" spans="1:20" ht="15.6" x14ac:dyDescent="0.3">
      <c r="A1" s="5" t="s">
        <v>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20" ht="15.6" x14ac:dyDescent="0.3">
      <c r="A2" s="5" t="s">
        <v>30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0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0" ht="15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0" s="23" customFormat="1" ht="21" customHeight="1" x14ac:dyDescent="0.3">
      <c r="A5" s="18"/>
      <c r="B5" s="19" t="s">
        <v>18</v>
      </c>
      <c r="C5" s="57" t="s">
        <v>19</v>
      </c>
      <c r="D5" s="56"/>
      <c r="E5" s="18"/>
      <c r="F5" s="55" t="s">
        <v>20</v>
      </c>
      <c r="G5" s="56"/>
      <c r="H5" s="18"/>
      <c r="I5" s="55" t="s">
        <v>21</v>
      </c>
      <c r="J5" s="57"/>
      <c r="K5" s="56"/>
      <c r="L5" s="18"/>
      <c r="M5" s="26" t="s">
        <v>27</v>
      </c>
      <c r="N5" s="30"/>
      <c r="O5" s="31"/>
      <c r="Q5" s="50" t="s">
        <v>50</v>
      </c>
      <c r="R5" s="33"/>
      <c r="S5" s="33"/>
      <c r="T5" s="34"/>
    </row>
    <row r="6" spans="1:20" s="23" customFormat="1" ht="21.75" customHeight="1" x14ac:dyDescent="0.3">
      <c r="A6" s="18" t="s">
        <v>28</v>
      </c>
      <c r="B6" s="24"/>
      <c r="C6" s="20" t="s">
        <v>23</v>
      </c>
      <c r="D6" s="21" t="s">
        <v>24</v>
      </c>
      <c r="E6" s="18"/>
      <c r="F6" s="22" t="s">
        <v>31</v>
      </c>
      <c r="G6" s="21" t="s">
        <v>22</v>
      </c>
      <c r="H6" s="18"/>
      <c r="I6" s="22" t="s">
        <v>25</v>
      </c>
      <c r="J6" s="20" t="s">
        <v>26</v>
      </c>
      <c r="K6" s="25" t="s">
        <v>22</v>
      </c>
      <c r="L6" s="18"/>
      <c r="M6" s="24" t="s">
        <v>22</v>
      </c>
      <c r="N6" s="30"/>
      <c r="O6" s="31"/>
      <c r="Q6" s="18"/>
      <c r="R6" s="18"/>
      <c r="S6" s="18"/>
      <c r="T6" s="18"/>
    </row>
    <row r="7" spans="1:20" ht="31.2" x14ac:dyDescent="0.3">
      <c r="A7" s="7">
        <v>1</v>
      </c>
      <c r="B7" s="16">
        <v>45658</v>
      </c>
      <c r="C7" s="14">
        <v>6</v>
      </c>
      <c r="D7" s="14">
        <v>20</v>
      </c>
      <c r="E7" s="6"/>
      <c r="F7" s="8">
        <v>10.6</v>
      </c>
      <c r="G7" s="8">
        <f>(C7+D7)*F7</f>
        <v>275.59999999999997</v>
      </c>
      <c r="H7" s="6"/>
      <c r="I7" s="8">
        <v>10</v>
      </c>
      <c r="J7" s="8">
        <v>15</v>
      </c>
      <c r="K7" s="8">
        <f>(C7*I7)+(D7*J7)</f>
        <v>360</v>
      </c>
      <c r="L7" s="8"/>
      <c r="M7" s="8">
        <f>G7-K7</f>
        <v>-84.400000000000034</v>
      </c>
      <c r="N7" s="8"/>
      <c r="O7" s="32"/>
      <c r="P7" s="23"/>
      <c r="Q7" s="35" t="s">
        <v>33</v>
      </c>
      <c r="R7" s="36" t="s">
        <v>34</v>
      </c>
      <c r="S7" s="36" t="s">
        <v>44</v>
      </c>
      <c r="T7" s="36" t="s">
        <v>45</v>
      </c>
    </row>
    <row r="8" spans="1:20" ht="15.6" x14ac:dyDescent="0.3">
      <c r="A8" s="7">
        <v>2</v>
      </c>
      <c r="B8" s="16">
        <v>45689</v>
      </c>
      <c r="C8" s="14">
        <v>17</v>
      </c>
      <c r="D8" s="14">
        <v>28</v>
      </c>
      <c r="E8" s="6"/>
      <c r="F8" s="8">
        <v>10.6</v>
      </c>
      <c r="G8" s="8">
        <f t="shared" ref="G8:G22" si="0">(C8+D8)*F8</f>
        <v>477</v>
      </c>
      <c r="H8" s="6"/>
      <c r="I8" s="8">
        <f>I7</f>
        <v>10</v>
      </c>
      <c r="J8" s="8">
        <f>J7</f>
        <v>15</v>
      </c>
      <c r="K8" s="8">
        <f t="shared" ref="K8:K22" si="1">(C8*I8)+(D8*J8)</f>
        <v>590</v>
      </c>
      <c r="L8" s="8"/>
      <c r="M8" s="8">
        <f t="shared" ref="M8:M22" si="2">G8-K8</f>
        <v>-113</v>
      </c>
      <c r="N8" s="8"/>
      <c r="O8" s="32"/>
      <c r="P8" s="23"/>
      <c r="Q8" s="37"/>
      <c r="R8" s="38"/>
      <c r="S8" s="6"/>
      <c r="T8" s="6"/>
    </row>
    <row r="9" spans="1:20" ht="15" x14ac:dyDescent="0.25">
      <c r="A9" s="7">
        <v>3</v>
      </c>
      <c r="B9" s="16">
        <v>45717</v>
      </c>
      <c r="C9" s="14">
        <v>9</v>
      </c>
      <c r="D9" s="14">
        <v>24</v>
      </c>
      <c r="E9" s="6"/>
      <c r="F9" s="8">
        <v>10.6</v>
      </c>
      <c r="G9" s="8">
        <f t="shared" si="0"/>
        <v>349.8</v>
      </c>
      <c r="H9" s="6"/>
      <c r="I9" s="8">
        <f t="shared" ref="I9:I19" si="3">I8</f>
        <v>10</v>
      </c>
      <c r="J9" s="8">
        <f t="shared" ref="J9:J19" si="4">J8</f>
        <v>15</v>
      </c>
      <c r="K9" s="8">
        <f t="shared" si="1"/>
        <v>450</v>
      </c>
      <c r="L9" s="8"/>
      <c r="M9" s="8">
        <f t="shared" si="2"/>
        <v>-100.19999999999999</v>
      </c>
      <c r="N9" s="8"/>
      <c r="O9" s="32"/>
      <c r="P9" s="28"/>
      <c r="Q9" s="6"/>
      <c r="R9" s="39"/>
      <c r="S9" s="6"/>
      <c r="T9" s="6"/>
    </row>
    <row r="10" spans="1:20" ht="15" x14ac:dyDescent="0.25">
      <c r="A10" s="7">
        <v>4</v>
      </c>
      <c r="B10" s="16">
        <v>45748</v>
      </c>
      <c r="C10" s="14">
        <v>10</v>
      </c>
      <c r="D10" s="14">
        <v>15</v>
      </c>
      <c r="E10" s="6"/>
      <c r="F10" s="8">
        <v>10.6</v>
      </c>
      <c r="G10" s="8">
        <f t="shared" si="0"/>
        <v>265</v>
      </c>
      <c r="H10" s="6"/>
      <c r="I10" s="8">
        <f t="shared" si="3"/>
        <v>10</v>
      </c>
      <c r="J10" s="8">
        <f t="shared" si="4"/>
        <v>15</v>
      </c>
      <c r="K10" s="8">
        <f t="shared" si="1"/>
        <v>325</v>
      </c>
      <c r="L10" s="8"/>
      <c r="M10" s="8">
        <f t="shared" si="2"/>
        <v>-60</v>
      </c>
      <c r="N10" s="8"/>
      <c r="O10" s="32"/>
      <c r="P10" s="27"/>
      <c r="Q10" s="6" t="s">
        <v>35</v>
      </c>
      <c r="R10" s="40">
        <v>198590</v>
      </c>
      <c r="S10" s="6">
        <v>28.26</v>
      </c>
      <c r="T10" s="8">
        <f>S10*R10</f>
        <v>5612153.4000000004</v>
      </c>
    </row>
    <row r="11" spans="1:20" ht="15" x14ac:dyDescent="0.25">
      <c r="A11" s="7">
        <v>5</v>
      </c>
      <c r="B11" s="16">
        <v>45778</v>
      </c>
      <c r="C11" s="14">
        <v>15</v>
      </c>
      <c r="D11" s="14">
        <v>19</v>
      </c>
      <c r="E11" s="6"/>
      <c r="F11" s="8">
        <v>10.6</v>
      </c>
      <c r="G11" s="8">
        <f t="shared" si="0"/>
        <v>360.4</v>
      </c>
      <c r="H11" s="6"/>
      <c r="I11" s="8">
        <f t="shared" si="3"/>
        <v>10</v>
      </c>
      <c r="J11" s="8">
        <f t="shared" si="4"/>
        <v>15</v>
      </c>
      <c r="K11" s="8">
        <f t="shared" si="1"/>
        <v>435</v>
      </c>
      <c r="L11" s="8"/>
      <c r="M11" s="8">
        <f t="shared" si="2"/>
        <v>-74.600000000000023</v>
      </c>
      <c r="N11" s="8"/>
      <c r="O11" s="32"/>
      <c r="P11" s="28"/>
      <c r="Q11" s="6" t="s">
        <v>36</v>
      </c>
      <c r="R11" s="40">
        <v>176947778</v>
      </c>
      <c r="S11" s="6">
        <v>0.11271299999999999</v>
      </c>
      <c r="T11" s="8">
        <f>S11*R11</f>
        <v>19944314.901713997</v>
      </c>
    </row>
    <row r="12" spans="1:20" ht="15" x14ac:dyDescent="0.25">
      <c r="A12" s="7">
        <v>6</v>
      </c>
      <c r="B12" s="16">
        <v>45809</v>
      </c>
      <c r="C12" s="14">
        <v>9</v>
      </c>
      <c r="D12" s="14">
        <v>15</v>
      </c>
      <c r="E12" s="6"/>
      <c r="F12" s="8">
        <v>10.6</v>
      </c>
      <c r="G12" s="8">
        <f t="shared" si="0"/>
        <v>254.39999999999998</v>
      </c>
      <c r="H12" s="6"/>
      <c r="I12" s="8">
        <f t="shared" si="3"/>
        <v>10</v>
      </c>
      <c r="J12" s="8">
        <f t="shared" si="4"/>
        <v>15</v>
      </c>
      <c r="K12" s="8">
        <f t="shared" si="1"/>
        <v>315</v>
      </c>
      <c r="L12" s="8"/>
      <c r="M12" s="8">
        <f t="shared" si="2"/>
        <v>-60.600000000000023</v>
      </c>
      <c r="N12" s="8"/>
      <c r="O12" s="32"/>
      <c r="P12" s="29"/>
      <c r="Q12" s="33" t="s">
        <v>37</v>
      </c>
      <c r="R12" s="41"/>
      <c r="S12" s="42"/>
      <c r="T12" s="51">
        <f>T10+T11</f>
        <v>25556468.301713996</v>
      </c>
    </row>
    <row r="13" spans="1:20" ht="15" x14ac:dyDescent="0.25">
      <c r="A13" s="7">
        <v>7</v>
      </c>
      <c r="B13" s="16">
        <v>45839</v>
      </c>
      <c r="C13" s="14">
        <v>9</v>
      </c>
      <c r="D13" s="14">
        <v>38</v>
      </c>
      <c r="E13" s="6"/>
      <c r="F13" s="8">
        <v>10.6</v>
      </c>
      <c r="G13" s="8">
        <f t="shared" si="0"/>
        <v>498.2</v>
      </c>
      <c r="H13" s="6"/>
      <c r="I13" s="8">
        <f t="shared" si="3"/>
        <v>10</v>
      </c>
      <c r="J13" s="8">
        <f t="shared" si="4"/>
        <v>15</v>
      </c>
      <c r="K13" s="8">
        <f t="shared" si="1"/>
        <v>660</v>
      </c>
      <c r="L13" s="8"/>
      <c r="M13" s="8">
        <f t="shared" si="2"/>
        <v>-161.80000000000001</v>
      </c>
      <c r="N13" s="8"/>
      <c r="O13" s="32"/>
      <c r="P13" s="28"/>
      <c r="Q13" s="6" t="s">
        <v>38</v>
      </c>
      <c r="R13" s="39"/>
      <c r="S13" s="6"/>
      <c r="T13" s="8">
        <v>-13427.183780000079</v>
      </c>
    </row>
    <row r="14" spans="1:20" ht="15" x14ac:dyDescent="0.25">
      <c r="A14" s="7">
        <v>8</v>
      </c>
      <c r="B14" s="16">
        <v>45870</v>
      </c>
      <c r="C14" s="14">
        <v>19</v>
      </c>
      <c r="D14" s="14">
        <v>50</v>
      </c>
      <c r="E14" s="6"/>
      <c r="F14" s="8">
        <v>10.6</v>
      </c>
      <c r="G14" s="8">
        <f t="shared" si="0"/>
        <v>731.4</v>
      </c>
      <c r="H14" s="6"/>
      <c r="I14" s="8">
        <f t="shared" si="3"/>
        <v>10</v>
      </c>
      <c r="J14" s="8">
        <f t="shared" si="4"/>
        <v>15</v>
      </c>
      <c r="K14" s="8">
        <f t="shared" si="1"/>
        <v>940</v>
      </c>
      <c r="L14" s="8"/>
      <c r="M14" s="8">
        <f t="shared" si="2"/>
        <v>-208.60000000000002</v>
      </c>
      <c r="N14" s="8"/>
      <c r="O14" s="32"/>
      <c r="P14" s="28"/>
      <c r="Q14" s="6" t="s">
        <v>39</v>
      </c>
      <c r="R14" s="39"/>
      <c r="S14" s="6"/>
      <c r="T14" s="8">
        <v>2387262.02</v>
      </c>
    </row>
    <row r="15" spans="1:20" ht="15" x14ac:dyDescent="0.25">
      <c r="A15" s="7">
        <v>9</v>
      </c>
      <c r="B15" s="16">
        <v>45901</v>
      </c>
      <c r="C15" s="14">
        <v>12</v>
      </c>
      <c r="D15" s="14">
        <v>19</v>
      </c>
      <c r="E15" s="6"/>
      <c r="F15" s="8">
        <v>10.6</v>
      </c>
      <c r="G15" s="8">
        <f t="shared" si="0"/>
        <v>328.59999999999997</v>
      </c>
      <c r="H15" s="6"/>
      <c r="I15" s="8">
        <f t="shared" si="3"/>
        <v>10</v>
      </c>
      <c r="J15" s="8">
        <f t="shared" si="4"/>
        <v>15</v>
      </c>
      <c r="K15" s="8">
        <f t="shared" si="1"/>
        <v>405</v>
      </c>
      <c r="L15" s="8"/>
      <c r="M15" s="8">
        <f t="shared" si="2"/>
        <v>-76.400000000000034</v>
      </c>
      <c r="N15" s="8"/>
      <c r="O15" s="32"/>
      <c r="P15" s="28"/>
      <c r="Q15" s="6" t="s">
        <v>40</v>
      </c>
      <c r="R15" s="39"/>
      <c r="S15" s="6"/>
      <c r="T15" s="8">
        <v>0</v>
      </c>
    </row>
    <row r="16" spans="1:20" ht="15" x14ac:dyDescent="0.25">
      <c r="A16" s="7">
        <v>10</v>
      </c>
      <c r="B16" s="16">
        <v>45931</v>
      </c>
      <c r="C16" s="14">
        <v>4</v>
      </c>
      <c r="D16" s="14">
        <v>20</v>
      </c>
      <c r="E16" s="6"/>
      <c r="F16" s="8">
        <v>10.6</v>
      </c>
      <c r="G16" s="8">
        <f t="shared" si="0"/>
        <v>254.39999999999998</v>
      </c>
      <c r="H16" s="6"/>
      <c r="I16" s="8">
        <f t="shared" si="3"/>
        <v>10</v>
      </c>
      <c r="J16" s="8">
        <f t="shared" si="4"/>
        <v>15</v>
      </c>
      <c r="K16" s="8">
        <f t="shared" si="1"/>
        <v>340</v>
      </c>
      <c r="L16" s="8"/>
      <c r="M16" s="8">
        <f t="shared" si="2"/>
        <v>-85.600000000000023</v>
      </c>
      <c r="N16" s="8"/>
      <c r="O16" s="32"/>
      <c r="P16" s="28"/>
      <c r="Q16" s="6" t="s">
        <v>41</v>
      </c>
      <c r="R16" s="39"/>
      <c r="S16" s="6"/>
      <c r="T16" s="8">
        <v>0</v>
      </c>
    </row>
    <row r="17" spans="1:20" ht="15" x14ac:dyDescent="0.25">
      <c r="A17" s="7">
        <v>11</v>
      </c>
      <c r="B17" s="16">
        <v>45962</v>
      </c>
      <c r="C17" s="14">
        <v>9</v>
      </c>
      <c r="D17" s="14">
        <v>41</v>
      </c>
      <c r="E17" s="6"/>
      <c r="F17" s="8">
        <v>10.6</v>
      </c>
      <c r="G17" s="8">
        <f t="shared" si="0"/>
        <v>530</v>
      </c>
      <c r="H17" s="6"/>
      <c r="I17" s="8">
        <f t="shared" si="3"/>
        <v>10</v>
      </c>
      <c r="J17" s="8">
        <f t="shared" si="4"/>
        <v>15</v>
      </c>
      <c r="K17" s="8">
        <f t="shared" si="1"/>
        <v>705</v>
      </c>
      <c r="L17" s="8"/>
      <c r="M17" s="8">
        <f t="shared" si="2"/>
        <v>-175</v>
      </c>
      <c r="N17" s="8"/>
      <c r="O17" s="32"/>
      <c r="P17" s="28"/>
      <c r="Q17" s="42" t="s">
        <v>42</v>
      </c>
      <c r="R17" s="43"/>
      <c r="S17" s="42"/>
      <c r="T17" s="51">
        <f>SUM(T13:T16)</f>
        <v>2373834.8362199999</v>
      </c>
    </row>
    <row r="18" spans="1:20" ht="15.6" thickBot="1" x14ac:dyDescent="0.3">
      <c r="A18" s="7">
        <v>12</v>
      </c>
      <c r="B18" s="16">
        <v>45992</v>
      </c>
      <c r="C18" s="14">
        <v>8</v>
      </c>
      <c r="D18" s="14">
        <v>14</v>
      </c>
      <c r="E18" s="6"/>
      <c r="F18" s="8">
        <v>10.6</v>
      </c>
      <c r="G18" s="8">
        <f t="shared" si="0"/>
        <v>233.2</v>
      </c>
      <c r="H18" s="6"/>
      <c r="I18" s="8">
        <f t="shared" si="3"/>
        <v>10</v>
      </c>
      <c r="J18" s="8">
        <f t="shared" si="4"/>
        <v>15</v>
      </c>
      <c r="K18" s="8">
        <f t="shared" si="1"/>
        <v>290</v>
      </c>
      <c r="L18" s="8"/>
      <c r="M18" s="8">
        <f t="shared" si="2"/>
        <v>-56.800000000000011</v>
      </c>
      <c r="N18" s="8"/>
      <c r="O18" s="32"/>
      <c r="P18" s="29"/>
      <c r="Q18" s="44" t="s">
        <v>43</v>
      </c>
      <c r="R18" s="45"/>
      <c r="S18" s="53"/>
      <c r="T18" s="46">
        <f>T17+T12</f>
        <v>27930303.137933996</v>
      </c>
    </row>
    <row r="19" spans="1:20" ht="16.2" thickTop="1" x14ac:dyDescent="0.3">
      <c r="A19" s="7">
        <v>13</v>
      </c>
      <c r="B19" s="17">
        <v>46023</v>
      </c>
      <c r="C19" s="15">
        <v>18</v>
      </c>
      <c r="D19" s="15">
        <v>18</v>
      </c>
      <c r="E19" s="9"/>
      <c r="F19" s="10">
        <v>10.6</v>
      </c>
      <c r="G19" s="10">
        <f t="shared" si="0"/>
        <v>381.59999999999997</v>
      </c>
      <c r="H19" s="9"/>
      <c r="I19" s="10">
        <f t="shared" si="3"/>
        <v>10</v>
      </c>
      <c r="J19" s="10">
        <f t="shared" si="4"/>
        <v>15</v>
      </c>
      <c r="K19" s="10">
        <f t="shared" si="1"/>
        <v>450</v>
      </c>
      <c r="L19" s="10"/>
      <c r="M19" s="10">
        <f t="shared" si="2"/>
        <v>-68.400000000000034</v>
      </c>
      <c r="N19" s="10"/>
      <c r="O19" s="32"/>
      <c r="P19" s="28"/>
      <c r="Q19" s="54" t="s">
        <v>52</v>
      </c>
      <c r="R19" s="47">
        <f>R11/R10</f>
        <v>891.02058512513213</v>
      </c>
      <c r="S19" s="6" t="s">
        <v>53</v>
      </c>
      <c r="T19" s="52">
        <f>T18/R10</f>
        <v>140.64304918643435</v>
      </c>
    </row>
    <row r="20" spans="1:20" ht="15" x14ac:dyDescent="0.25">
      <c r="A20" s="7">
        <v>14</v>
      </c>
      <c r="B20" s="16">
        <v>46054</v>
      </c>
      <c r="C20" s="14">
        <v>5</v>
      </c>
      <c r="D20" s="14">
        <v>7</v>
      </c>
      <c r="E20" s="6"/>
      <c r="F20" s="11">
        <v>10.6</v>
      </c>
      <c r="G20" s="8">
        <f t="shared" si="0"/>
        <v>127.19999999999999</v>
      </c>
      <c r="H20" s="6"/>
      <c r="I20" s="12">
        <v>25.5</v>
      </c>
      <c r="J20" s="12">
        <v>25.5</v>
      </c>
      <c r="K20" s="8">
        <f t="shared" si="1"/>
        <v>306</v>
      </c>
      <c r="L20" s="8"/>
      <c r="M20" s="8">
        <f t="shared" si="2"/>
        <v>-178.8</v>
      </c>
      <c r="N20" s="8"/>
      <c r="O20" s="32"/>
      <c r="Q20" s="6"/>
      <c r="R20" s="6"/>
      <c r="S20" s="6"/>
      <c r="T20" s="6"/>
    </row>
    <row r="21" spans="1:20" ht="15" x14ac:dyDescent="0.25">
      <c r="A21" s="7">
        <v>15</v>
      </c>
      <c r="B21" s="16">
        <v>46082</v>
      </c>
      <c r="C21" s="14">
        <v>9</v>
      </c>
      <c r="D21" s="14">
        <v>24</v>
      </c>
      <c r="E21" s="6"/>
      <c r="F21" s="11">
        <v>10.6</v>
      </c>
      <c r="G21" s="8">
        <f t="shared" si="0"/>
        <v>349.8</v>
      </c>
      <c r="H21" s="6"/>
      <c r="I21" s="12">
        <f>I20</f>
        <v>25.5</v>
      </c>
      <c r="J21" s="12">
        <f>J20</f>
        <v>25.5</v>
      </c>
      <c r="K21" s="8">
        <f t="shared" si="1"/>
        <v>841.5</v>
      </c>
      <c r="L21" s="8"/>
      <c r="M21" s="8">
        <f t="shared" si="2"/>
        <v>-491.7</v>
      </c>
      <c r="N21" s="8"/>
      <c r="O21" s="32"/>
      <c r="Q21" s="6"/>
      <c r="R21" s="6"/>
      <c r="S21" s="6"/>
      <c r="T21" s="6"/>
    </row>
    <row r="22" spans="1:20" ht="15" x14ac:dyDescent="0.25">
      <c r="A22" s="7">
        <v>16</v>
      </c>
      <c r="B22" s="16">
        <v>46113</v>
      </c>
      <c r="C22" s="14">
        <v>9</v>
      </c>
      <c r="D22" s="14">
        <v>19</v>
      </c>
      <c r="E22" s="6"/>
      <c r="F22" s="11">
        <v>10.6</v>
      </c>
      <c r="G22" s="8">
        <f t="shared" si="0"/>
        <v>296.8</v>
      </c>
      <c r="H22" s="6"/>
      <c r="I22" s="12">
        <f>I21</f>
        <v>25.5</v>
      </c>
      <c r="J22" s="12">
        <f t="shared" ref="J22" si="5">J21</f>
        <v>25.5</v>
      </c>
      <c r="K22" s="8">
        <f t="shared" si="1"/>
        <v>714</v>
      </c>
      <c r="L22" s="8"/>
      <c r="M22" s="8">
        <f t="shared" si="2"/>
        <v>-417.2</v>
      </c>
      <c r="N22" s="8"/>
      <c r="O22" s="32"/>
      <c r="Q22" s="6" t="s">
        <v>49</v>
      </c>
      <c r="R22" s="6"/>
      <c r="S22" s="48">
        <f>I19</f>
        <v>10</v>
      </c>
      <c r="T22" s="48">
        <f>T19+S22</f>
        <v>150.64304918643435</v>
      </c>
    </row>
    <row r="23" spans="1:20" ht="15" x14ac:dyDescent="0.25">
      <c r="A23" s="6"/>
      <c r="B23" s="14"/>
      <c r="C23" s="14"/>
      <c r="D23" s="14"/>
      <c r="E23" s="6"/>
      <c r="F23" s="6"/>
      <c r="G23" s="6"/>
      <c r="H23" s="6"/>
      <c r="I23" s="6"/>
      <c r="J23" s="6"/>
      <c r="K23" s="6"/>
      <c r="L23" s="6"/>
      <c r="M23" s="6"/>
      <c r="N23" s="6"/>
      <c r="O23" s="32"/>
      <c r="Q23" s="6"/>
      <c r="R23" s="6"/>
      <c r="S23" s="6"/>
      <c r="T23" s="6"/>
    </row>
    <row r="24" spans="1:20" ht="15" x14ac:dyDescent="0.25">
      <c r="A24" s="6"/>
      <c r="B24" s="14"/>
      <c r="C24" s="14"/>
      <c r="D24" s="14"/>
      <c r="E24" s="6"/>
      <c r="F24" s="6"/>
      <c r="G24" s="6"/>
      <c r="H24" s="6"/>
      <c r="I24" s="6"/>
      <c r="J24" s="6"/>
      <c r="K24" s="6"/>
      <c r="L24" s="6"/>
      <c r="M24" s="6"/>
      <c r="N24" s="6"/>
      <c r="O24" s="32"/>
      <c r="Q24" s="6" t="s">
        <v>46</v>
      </c>
      <c r="R24" s="6"/>
      <c r="S24" s="48">
        <f>I27</f>
        <v>25.5</v>
      </c>
      <c r="T24" s="48">
        <f>T19+S24</f>
        <v>166.14304918643435</v>
      </c>
    </row>
    <row r="25" spans="1:20" ht="15" x14ac:dyDescent="0.25">
      <c r="A25" s="6"/>
      <c r="B25" s="14" t="s">
        <v>32</v>
      </c>
      <c r="C25" s="14"/>
      <c r="D25" s="14"/>
      <c r="E25" s="6"/>
      <c r="F25" s="6"/>
      <c r="G25" s="6"/>
      <c r="H25" s="6"/>
      <c r="I25" s="6"/>
      <c r="J25" s="6"/>
      <c r="K25" s="6"/>
      <c r="L25" s="6"/>
      <c r="M25" s="6"/>
      <c r="N25" s="6"/>
      <c r="O25" s="32"/>
      <c r="Q25" s="6"/>
      <c r="R25" s="6"/>
      <c r="S25" s="6"/>
      <c r="T25" s="6"/>
    </row>
    <row r="26" spans="1:20" ht="15" x14ac:dyDescent="0.25">
      <c r="A26" s="6"/>
      <c r="B26" s="14"/>
      <c r="C26" s="14"/>
      <c r="D26" s="14"/>
      <c r="E26" s="6"/>
      <c r="F26" s="6"/>
      <c r="G26" s="6"/>
      <c r="H26" s="6"/>
      <c r="I26" s="6"/>
      <c r="J26" s="6"/>
      <c r="K26" s="6"/>
      <c r="L26" s="6"/>
      <c r="M26" s="6"/>
      <c r="N26" s="6"/>
      <c r="O26" s="32"/>
      <c r="Q26" s="6" t="s">
        <v>47</v>
      </c>
      <c r="R26" s="6"/>
      <c r="S26" s="6"/>
      <c r="T26" s="48">
        <f>T24-T22</f>
        <v>15.5</v>
      </c>
    </row>
    <row r="27" spans="1:20" ht="15" x14ac:dyDescent="0.25">
      <c r="A27" s="7">
        <v>14</v>
      </c>
      <c r="B27" s="16">
        <v>46054</v>
      </c>
      <c r="C27" s="14">
        <v>5</v>
      </c>
      <c r="D27" s="14">
        <v>7</v>
      </c>
      <c r="E27" s="6"/>
      <c r="F27" s="13">
        <v>25.5</v>
      </c>
      <c r="G27" s="8">
        <f t="shared" ref="G27:G29" si="6">(C27+D27)*F27</f>
        <v>306</v>
      </c>
      <c r="H27" s="6"/>
      <c r="I27" s="12">
        <v>25.5</v>
      </c>
      <c r="J27" s="12">
        <v>25.5</v>
      </c>
      <c r="K27" s="8">
        <f t="shared" ref="K27:K29" si="7">(C27*I27)+(D27*J27)</f>
        <v>306</v>
      </c>
      <c r="L27" s="8"/>
      <c r="M27" s="8">
        <f t="shared" ref="M27:M29" si="8">G27-K27</f>
        <v>0</v>
      </c>
      <c r="N27" s="8"/>
      <c r="O27" s="32"/>
      <c r="Q27" s="6" t="s">
        <v>48</v>
      </c>
      <c r="R27" s="6"/>
      <c r="S27" s="6"/>
      <c r="T27" s="49">
        <f>T26/T22</f>
        <v>0.1028922348804647</v>
      </c>
    </row>
    <row r="28" spans="1:20" ht="15" x14ac:dyDescent="0.25">
      <c r="A28" s="7">
        <v>15</v>
      </c>
      <c r="B28" s="16">
        <v>46082</v>
      </c>
      <c r="C28" s="14">
        <v>9</v>
      </c>
      <c r="D28" s="14">
        <v>24</v>
      </c>
      <c r="E28" s="6"/>
      <c r="F28" s="13">
        <v>25.5</v>
      </c>
      <c r="G28" s="8">
        <f t="shared" si="6"/>
        <v>841.5</v>
      </c>
      <c r="H28" s="6"/>
      <c r="I28" s="12">
        <f>I27</f>
        <v>25.5</v>
      </c>
      <c r="J28" s="12">
        <f>J27</f>
        <v>25.5</v>
      </c>
      <c r="K28" s="8">
        <f t="shared" si="7"/>
        <v>841.5</v>
      </c>
      <c r="L28" s="8"/>
      <c r="M28" s="8">
        <f t="shared" si="8"/>
        <v>0</v>
      </c>
      <c r="N28" s="8"/>
      <c r="Q28" s="6"/>
      <c r="R28" s="6"/>
      <c r="S28" s="6"/>
      <c r="T28" s="6"/>
    </row>
    <row r="29" spans="1:20" ht="15" x14ac:dyDescent="0.25">
      <c r="A29" s="7">
        <v>16</v>
      </c>
      <c r="B29" s="16">
        <v>46113</v>
      </c>
      <c r="C29" s="14">
        <v>9</v>
      </c>
      <c r="D29" s="14">
        <v>19</v>
      </c>
      <c r="E29" s="6"/>
      <c r="F29" s="13">
        <v>25.5</v>
      </c>
      <c r="G29" s="8">
        <f t="shared" si="6"/>
        <v>714</v>
      </c>
      <c r="H29" s="6"/>
      <c r="I29" s="12">
        <f>I28</f>
        <v>25.5</v>
      </c>
      <c r="J29" s="12">
        <f t="shared" ref="J29" si="9">J28</f>
        <v>25.5</v>
      </c>
      <c r="K29" s="8">
        <f t="shared" si="7"/>
        <v>714</v>
      </c>
      <c r="L29" s="8"/>
      <c r="M29" s="8">
        <f t="shared" si="8"/>
        <v>0</v>
      </c>
      <c r="N29" s="8"/>
      <c r="Q29" s="6"/>
      <c r="R29" s="6"/>
      <c r="S29" s="6"/>
      <c r="T29" s="6"/>
    </row>
    <row r="30" spans="1:20" ht="15" x14ac:dyDescent="0.25">
      <c r="Q30" s="6" t="s">
        <v>51</v>
      </c>
      <c r="R30" s="6"/>
      <c r="S30" s="6"/>
      <c r="T30" s="6"/>
    </row>
  </sheetData>
  <mergeCells count="3">
    <mergeCell ref="F5:G5"/>
    <mergeCell ref="I5:K5"/>
    <mergeCell ref="C5:D5"/>
  </mergeCells>
  <pageMargins left="0.7" right="0.7" top="0.75" bottom="0.75" header="0.3" footer="0.3"/>
  <pageSetup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8D735-FEE8-49CE-93B1-169EF192C5B8}">
  <dimension ref="A1:F27"/>
  <sheetViews>
    <sheetView workbookViewId="0">
      <selection activeCell="D32" sqref="D32:D33"/>
    </sheetView>
  </sheetViews>
  <sheetFormatPr defaultRowHeight="14.4" x14ac:dyDescent="0.3"/>
  <cols>
    <col min="3" max="3" width="28" bestFit="1" customWidth="1"/>
    <col min="4" max="4" width="33" customWidth="1"/>
    <col min="5" max="5" width="27.6640625" customWidth="1"/>
    <col min="6" max="6" width="23.109375" bestFit="1" customWidth="1"/>
  </cols>
  <sheetData>
    <row r="1" spans="1:6" x14ac:dyDescent="0.3">
      <c r="C1" t="s">
        <v>11</v>
      </c>
      <c r="D1" t="s">
        <v>17</v>
      </c>
      <c r="E1" t="s">
        <v>12</v>
      </c>
      <c r="F1" t="s">
        <v>17</v>
      </c>
    </row>
    <row r="2" spans="1:6" x14ac:dyDescent="0.3">
      <c r="A2" s="1">
        <v>45658</v>
      </c>
      <c r="C2">
        <v>6</v>
      </c>
      <c r="E2">
        <v>20</v>
      </c>
    </row>
    <row r="3" spans="1:6" x14ac:dyDescent="0.3">
      <c r="A3" s="1">
        <v>45689</v>
      </c>
      <c r="C3">
        <v>17</v>
      </c>
      <c r="E3">
        <v>28</v>
      </c>
    </row>
    <row r="4" spans="1:6" x14ac:dyDescent="0.3">
      <c r="A4" s="1">
        <v>45717</v>
      </c>
      <c r="C4">
        <v>9</v>
      </c>
      <c r="E4">
        <v>24</v>
      </c>
    </row>
    <row r="5" spans="1:6" x14ac:dyDescent="0.3">
      <c r="A5" s="1">
        <v>45748</v>
      </c>
      <c r="C5">
        <v>10</v>
      </c>
      <c r="E5">
        <v>15</v>
      </c>
    </row>
    <row r="6" spans="1:6" x14ac:dyDescent="0.3">
      <c r="A6" s="1">
        <v>45778</v>
      </c>
      <c r="C6">
        <v>15</v>
      </c>
      <c r="E6">
        <v>19</v>
      </c>
    </row>
    <row r="7" spans="1:6" x14ac:dyDescent="0.3">
      <c r="A7" s="1">
        <v>45809</v>
      </c>
      <c r="C7">
        <v>9</v>
      </c>
      <c r="E7">
        <v>15</v>
      </c>
    </row>
    <row r="8" spans="1:6" x14ac:dyDescent="0.3">
      <c r="A8" s="1">
        <v>45839</v>
      </c>
      <c r="C8">
        <v>9</v>
      </c>
      <c r="E8">
        <v>38</v>
      </c>
    </row>
    <row r="9" spans="1:6" x14ac:dyDescent="0.3">
      <c r="A9" s="1">
        <v>45870</v>
      </c>
      <c r="C9">
        <v>19</v>
      </c>
      <c r="E9">
        <v>50</v>
      </c>
    </row>
    <row r="10" spans="1:6" x14ac:dyDescent="0.3">
      <c r="A10" s="1">
        <v>45901</v>
      </c>
      <c r="C10">
        <v>12</v>
      </c>
      <c r="E10">
        <v>19</v>
      </c>
    </row>
    <row r="11" spans="1:6" x14ac:dyDescent="0.3">
      <c r="A11" s="1">
        <v>45931</v>
      </c>
      <c r="C11">
        <v>4</v>
      </c>
      <c r="E11">
        <v>20</v>
      </c>
    </row>
    <row r="12" spans="1:6" x14ac:dyDescent="0.3">
      <c r="A12" s="1">
        <v>45962</v>
      </c>
      <c r="C12">
        <v>9</v>
      </c>
      <c r="E12">
        <v>41</v>
      </c>
    </row>
    <row r="13" spans="1:6" x14ac:dyDescent="0.3">
      <c r="A13" s="1">
        <v>45992</v>
      </c>
      <c r="C13">
        <v>8</v>
      </c>
      <c r="E13">
        <v>14</v>
      </c>
    </row>
    <row r="14" spans="1:6" x14ac:dyDescent="0.3">
      <c r="C14" s="2">
        <f>SUM(C2:C13)*(10)</f>
        <v>1270</v>
      </c>
      <c r="D14" s="2">
        <v>3238.5</v>
      </c>
      <c r="E14" s="2">
        <f>SUM(E2:E13)*(15)</f>
        <v>4545</v>
      </c>
      <c r="F14" s="2">
        <v>7726.5</v>
      </c>
    </row>
    <row r="15" spans="1:6" x14ac:dyDescent="0.3">
      <c r="D15" s="3">
        <f>D14-C14</f>
        <v>1968.5</v>
      </c>
      <c r="F15" s="3">
        <f>F14-E14</f>
        <v>3181.5</v>
      </c>
    </row>
    <row r="16" spans="1:6" x14ac:dyDescent="0.3">
      <c r="A16" s="1">
        <v>46023</v>
      </c>
      <c r="C16" t="s">
        <v>3</v>
      </c>
      <c r="E16" t="s">
        <v>8</v>
      </c>
    </row>
    <row r="17" spans="1:6" x14ac:dyDescent="0.3">
      <c r="A17" s="1">
        <v>46054</v>
      </c>
      <c r="C17" t="s">
        <v>4</v>
      </c>
      <c r="E17" t="s">
        <v>0</v>
      </c>
      <c r="F17" t="s">
        <v>1</v>
      </c>
    </row>
    <row r="18" spans="1:6" x14ac:dyDescent="0.3">
      <c r="A18" s="1">
        <v>46082</v>
      </c>
      <c r="C18" t="s">
        <v>5</v>
      </c>
      <c r="E18" t="s">
        <v>2</v>
      </c>
    </row>
    <row r="19" spans="1:6" x14ac:dyDescent="0.3">
      <c r="A19" s="1">
        <v>46113</v>
      </c>
      <c r="C19" t="s">
        <v>6</v>
      </c>
      <c r="E19" t="s">
        <v>7</v>
      </c>
    </row>
    <row r="22" spans="1:6" x14ac:dyDescent="0.3">
      <c r="E22" t="s">
        <v>9</v>
      </c>
    </row>
    <row r="23" spans="1:6" x14ac:dyDescent="0.3">
      <c r="E23" t="s">
        <v>10</v>
      </c>
    </row>
    <row r="24" spans="1:6" x14ac:dyDescent="0.3">
      <c r="A24" t="s">
        <v>13</v>
      </c>
    </row>
    <row r="25" spans="1:6" x14ac:dyDescent="0.3">
      <c r="A25" t="s">
        <v>14</v>
      </c>
    </row>
    <row r="26" spans="1:6" x14ac:dyDescent="0.3">
      <c r="A26" t="s">
        <v>15</v>
      </c>
    </row>
    <row r="27" spans="1:6" x14ac:dyDescent="0.3">
      <c r="A2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</vt:lpstr>
      <vt:lpstr>Raw Data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May</dc:creator>
  <cp:lastModifiedBy>Cunliffe, Amanda R (PSC)</cp:lastModifiedBy>
  <cp:lastPrinted>2026-07-21T17:15:35Z</cp:lastPrinted>
  <dcterms:created xsi:type="dcterms:W3CDTF">2026-06-19T14:24:48Z</dcterms:created>
  <dcterms:modified xsi:type="dcterms:W3CDTF">2026-09-22T14:39:57Z</dcterms:modified>
</cp:coreProperties>
</file>