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4940" windowHeight="9105" tabRatio="777" activeTab="1"/>
  </bookViews>
  <sheets>
    <sheet name="Stand Alone Summary" sheetId="1" r:id="rId1"/>
    <sheet name="Energy Model Summary" sheetId="2" r:id="rId2"/>
    <sheet name="PJM Bill Detail" sheetId="4" r:id="rId3"/>
    <sheet name="PJM Capacity" sheetId="9" r:id="rId4"/>
    <sheet name="OVEC Demand " sheetId="5" r:id="rId5"/>
    <sheet name="CRES" sheetId="7" r:id="rId6"/>
  </sheets>
  <externalReferences>
    <externalReference r:id="rId7"/>
    <externalReference r:id="rId8"/>
    <externalReference r:id="rId9"/>
    <externalReference r:id="rId10"/>
  </externalReferences>
  <definedNames>
    <definedName name="A">#REF!</definedName>
    <definedName name="AEPUnitShareYear">'[1]Input System &amp; Co. Share Units'!$A$2</definedName>
    <definedName name="CompanyShareColumnIndex">'[1]Input System &amp; Co. Share Units'!$A$170</definedName>
    <definedName name="CompanyShareYear">'[1]Input System &amp; Co. Share Units'!$A$168</definedName>
    <definedName name="CoShareAmos3">'[1]Input System &amp; Co. Share Units'!$B$184:$IV$188</definedName>
    <definedName name="CoShareRockport1">'[1]Input System &amp; Co. Share Units'!$B$892:$IV$896</definedName>
    <definedName name="CoShareRockport2">'[1]Input System &amp; Co. Share Units'!$B$898:$IV$902</definedName>
    <definedName name="DefaultArea1">#REF!</definedName>
    <definedName name="DefaultArea2">#REF!</definedName>
    <definedName name="EFORdactual">'[2]Capacity &amp; EFORd'!$A$133:$O$246</definedName>
    <definedName name="new_ownership">'[2]New Generation'!$S$9:$Y$30</definedName>
    <definedName name="NewInputArea1">#REF!</definedName>
    <definedName name="NewInputArea2">#REF!</definedName>
    <definedName name="Plants">'[3]Summary &amp; Date Inputs'!$B$2:$B$163</definedName>
    <definedName name="_xlnm.Print_Area" localSheetId="1">'Energy Model Summary'!$A$1:$J$78</definedName>
    <definedName name="SAVED_QUERIES_RNG">[4]SAVED_QUERIES!$A$1</definedName>
    <definedName name="StudyStartYear">'[1]Input Capacity Changes List'!$I$2</definedName>
    <definedName name="SummerFinalCapYear">#REF!</definedName>
    <definedName name="WinterFinalCapYear">#REF!</definedName>
  </definedNames>
  <calcPr calcId="101716"/>
</workbook>
</file>

<file path=xl/calcChain.xml><?xml version="1.0" encoding="utf-8"?>
<calcChain xmlns="http://schemas.openxmlformats.org/spreadsheetml/2006/main">
  <c r="C15" i="1"/>
  <c r="D15"/>
  <c r="G15"/>
  <c r="H98" i="4"/>
  <c r="H100"/>
  <c r="H103"/>
  <c r="H104"/>
  <c r="D96"/>
  <c r="D98"/>
  <c r="D99"/>
  <c r="D100"/>
  <c r="D101"/>
  <c r="D111"/>
  <c r="D112"/>
  <c r="D113"/>
  <c r="D114"/>
  <c r="D120"/>
  <c r="D121"/>
  <c r="D122"/>
  <c r="D123"/>
  <c r="D124"/>
  <c r="D125"/>
  <c r="D126"/>
  <c r="D127"/>
  <c r="D128"/>
  <c r="D129"/>
  <c r="D130"/>
  <c r="D133"/>
  <c r="D135"/>
  <c r="C13" i="1"/>
  <c r="H6" i="4"/>
  <c r="H8"/>
  <c r="H11"/>
  <c r="H12"/>
  <c r="D4"/>
  <c r="D6"/>
  <c r="D7"/>
  <c r="D8"/>
  <c r="D9"/>
  <c r="D19"/>
  <c r="D20"/>
  <c r="D21"/>
  <c r="D22"/>
  <c r="D28"/>
  <c r="D29"/>
  <c r="D30"/>
  <c r="D31"/>
  <c r="D32"/>
  <c r="D33"/>
  <c r="D34"/>
  <c r="D35"/>
  <c r="D36"/>
  <c r="D37"/>
  <c r="D38"/>
  <c r="D41"/>
  <c r="D43"/>
  <c r="D13" i="1"/>
  <c r="H52" i="4"/>
  <c r="H54"/>
  <c r="H57"/>
  <c r="H58"/>
  <c r="D50"/>
  <c r="D52"/>
  <c r="D53"/>
  <c r="D54"/>
  <c r="D55"/>
  <c r="D61"/>
  <c r="D62"/>
  <c r="D65"/>
  <c r="D66"/>
  <c r="D68"/>
  <c r="D74"/>
  <c r="D75"/>
  <c r="D76"/>
  <c r="D77"/>
  <c r="D78"/>
  <c r="D79"/>
  <c r="D80"/>
  <c r="D81"/>
  <c r="D82"/>
  <c r="D83"/>
  <c r="D84"/>
  <c r="D87"/>
  <c r="D89"/>
  <c r="E13" i="1"/>
  <c r="H145" i="4"/>
  <c r="H147"/>
  <c r="H150"/>
  <c r="H151"/>
  <c r="D143"/>
  <c r="D145"/>
  <c r="D146"/>
  <c r="D147"/>
  <c r="D148"/>
  <c r="D158"/>
  <c r="D159"/>
  <c r="D160"/>
  <c r="D161"/>
  <c r="D167"/>
  <c r="D168"/>
  <c r="D169"/>
  <c r="D170"/>
  <c r="D171"/>
  <c r="D172"/>
  <c r="D173"/>
  <c r="D174"/>
  <c r="D175"/>
  <c r="D176"/>
  <c r="D177"/>
  <c r="D180"/>
  <c r="D182"/>
  <c r="F13" i="1"/>
  <c r="G13"/>
  <c r="C11"/>
  <c r="D11"/>
  <c r="E11"/>
  <c r="F11"/>
  <c r="G11"/>
  <c r="C24"/>
  <c r="H105" i="4"/>
  <c r="E96"/>
  <c r="E98"/>
  <c r="E99"/>
  <c r="E100"/>
  <c r="E101"/>
  <c r="E111"/>
  <c r="E112"/>
  <c r="E113"/>
  <c r="E114"/>
  <c r="E120"/>
  <c r="E121"/>
  <c r="E122"/>
  <c r="E123"/>
  <c r="E124"/>
  <c r="E125"/>
  <c r="E126"/>
  <c r="E127"/>
  <c r="E128"/>
  <c r="E129"/>
  <c r="E130"/>
  <c r="E133"/>
  <c r="E135"/>
  <c r="C25" i="1"/>
  <c r="C6"/>
  <c r="D24"/>
  <c r="H13" i="4"/>
  <c r="E4"/>
  <c r="E6"/>
  <c r="E7"/>
  <c r="E8"/>
  <c r="E9"/>
  <c r="E19"/>
  <c r="E20"/>
  <c r="E21"/>
  <c r="E22"/>
  <c r="E28"/>
  <c r="E29"/>
  <c r="E30"/>
  <c r="E31"/>
  <c r="E32"/>
  <c r="E33"/>
  <c r="E34"/>
  <c r="E35"/>
  <c r="E36"/>
  <c r="E37"/>
  <c r="E38"/>
  <c r="E41"/>
  <c r="E43"/>
  <c r="D25" i="1"/>
  <c r="D6"/>
  <c r="E24"/>
  <c r="H59" i="4"/>
  <c r="E50"/>
  <c r="E52"/>
  <c r="E53"/>
  <c r="E54"/>
  <c r="E55"/>
  <c r="E61"/>
  <c r="E62"/>
  <c r="E65"/>
  <c r="E66"/>
  <c r="E68"/>
  <c r="E74"/>
  <c r="E75"/>
  <c r="E76"/>
  <c r="E77"/>
  <c r="E78"/>
  <c r="E79"/>
  <c r="E80"/>
  <c r="E81"/>
  <c r="E82"/>
  <c r="E83"/>
  <c r="E84"/>
  <c r="E87"/>
  <c r="E89"/>
  <c r="E25" i="1"/>
  <c r="E6"/>
  <c r="F24"/>
  <c r="H152" i="4"/>
  <c r="E143"/>
  <c r="E145"/>
  <c r="E146"/>
  <c r="E147"/>
  <c r="E148"/>
  <c r="E158"/>
  <c r="E159"/>
  <c r="E160"/>
  <c r="E161"/>
  <c r="E167"/>
  <c r="E168"/>
  <c r="E169"/>
  <c r="E170"/>
  <c r="E171"/>
  <c r="E172"/>
  <c r="E173"/>
  <c r="E174"/>
  <c r="E175"/>
  <c r="E176"/>
  <c r="E177"/>
  <c r="E180"/>
  <c r="E182"/>
  <c r="F25" i="1"/>
  <c r="F6"/>
  <c r="G6"/>
  <c r="C8"/>
  <c r="D8"/>
  <c r="E8"/>
  <c r="F8"/>
  <c r="G8"/>
  <c r="G19"/>
  <c r="C19"/>
  <c r="D19"/>
  <c r="E19"/>
  <c r="F19"/>
  <c r="F17"/>
  <c r="B178" i="4"/>
  <c r="B39"/>
  <c r="D56"/>
  <c r="D57"/>
  <c r="D58"/>
  <c r="D59"/>
  <c r="D60"/>
  <c r="D63"/>
  <c r="D64"/>
  <c r="D67"/>
  <c r="D69"/>
  <c r="D70"/>
  <c r="D71"/>
  <c r="D72"/>
  <c r="D73"/>
  <c r="D149"/>
  <c r="D150"/>
  <c r="D151"/>
  <c r="D152"/>
  <c r="D153"/>
  <c r="D154"/>
  <c r="D155"/>
  <c r="D156"/>
  <c r="D157"/>
  <c r="D162"/>
  <c r="D163"/>
  <c r="D164"/>
  <c r="D165"/>
  <c r="D166"/>
  <c r="D10"/>
  <c r="D11"/>
  <c r="D12"/>
  <c r="D13"/>
  <c r="D14"/>
  <c r="D15"/>
  <c r="D16"/>
  <c r="D17"/>
  <c r="D18"/>
  <c r="D23"/>
  <c r="D24"/>
  <c r="D25"/>
  <c r="D26"/>
  <c r="D27"/>
  <c r="D42"/>
  <c r="D102"/>
  <c r="D103"/>
  <c r="D104"/>
  <c r="D105"/>
  <c r="D106"/>
  <c r="D107"/>
  <c r="D108"/>
  <c r="D109"/>
  <c r="D110"/>
  <c r="D115"/>
  <c r="D116"/>
  <c r="D117"/>
  <c r="D118"/>
  <c r="D119"/>
  <c r="D134"/>
  <c r="E181"/>
  <c r="B182"/>
  <c r="F10" i="1"/>
  <c r="F23"/>
  <c r="C19" i="5"/>
  <c r="D18"/>
  <c r="C18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D5"/>
  <c r="C5"/>
  <c r="D10" i="1"/>
  <c r="E10"/>
  <c r="C10"/>
  <c r="D23"/>
  <c r="E23"/>
  <c r="C23"/>
  <c r="B17" i="5"/>
  <c r="B131" i="4"/>
  <c r="B135"/>
  <c r="B85"/>
  <c r="B89"/>
  <c r="B43"/>
  <c r="G23" i="1"/>
  <c r="G24"/>
  <c r="D19" i="5"/>
  <c r="G25" i="1"/>
</calcChain>
</file>

<file path=xl/sharedStrings.xml><?xml version="1.0" encoding="utf-8"?>
<sst xmlns="http://schemas.openxmlformats.org/spreadsheetml/2006/main" count="710" uniqueCount="162">
  <si>
    <t>APCo</t>
  </si>
  <si>
    <t>KPCo</t>
  </si>
  <si>
    <t>I&amp;M</t>
  </si>
  <si>
    <t>I.</t>
  </si>
  <si>
    <t>II.</t>
  </si>
  <si>
    <t>III.</t>
  </si>
  <si>
    <t>PJM Energy MWh Received</t>
  </si>
  <si>
    <t>PJM Energy Charge ($)</t>
  </si>
  <si>
    <t>IV.</t>
  </si>
  <si>
    <t>OVEC Demand Charges</t>
  </si>
  <si>
    <t>PJM Bill ($) Credits / (Charges) - LSE Portion</t>
  </si>
  <si>
    <t>OSS Revenue Components</t>
  </si>
  <si>
    <t>PJM Bill OSS Charges and Credits</t>
  </si>
  <si>
    <t>OSS Revenues</t>
  </si>
  <si>
    <t>Source:</t>
  </si>
  <si>
    <t>PJM Bill Detail Tab</t>
  </si>
  <si>
    <t>OVEC Demand Tab</t>
  </si>
  <si>
    <t>PJM Capacity Detail Tab</t>
  </si>
  <si>
    <t>Energy Model Summary Tab</t>
  </si>
  <si>
    <t>OSS Revenues ($)</t>
  </si>
  <si>
    <t>Month</t>
  </si>
  <si>
    <t>Grand Total</t>
  </si>
  <si>
    <t>OSS Margin ($)</t>
  </si>
  <si>
    <t>Market Purchase ($)</t>
  </si>
  <si>
    <t>APCO</t>
  </si>
  <si>
    <t>KPCO</t>
  </si>
  <si>
    <t>Total</t>
  </si>
  <si>
    <t>Sum of 4470093/4470126</t>
  </si>
  <si>
    <t>Allocated</t>
  </si>
  <si>
    <t>Internal Sales MWh</t>
  </si>
  <si>
    <t>Sum of 4470098/4470202</t>
  </si>
  <si>
    <t>Sum of 4470098/4470203</t>
  </si>
  <si>
    <t xml:space="preserve"> OSS Sales MWh</t>
  </si>
  <si>
    <t>Sum of 4470098/44702032</t>
  </si>
  <si>
    <t>Direct</t>
  </si>
  <si>
    <t xml:space="preserve"> Total </t>
  </si>
  <si>
    <t xml:space="preserve"> LSE % </t>
  </si>
  <si>
    <t xml:space="preserve"> OSS% </t>
  </si>
  <si>
    <t>Sum of 4470100/4470101/4470109</t>
  </si>
  <si>
    <t>Sum of 4470100/4470101/44701092</t>
  </si>
  <si>
    <t>Sum of 4470101</t>
  </si>
  <si>
    <t>Sum of 4470203</t>
  </si>
  <si>
    <t>Sum of 4470206/4470208</t>
  </si>
  <si>
    <t>Sum of 4470207/4470209</t>
  </si>
  <si>
    <t>Sum of 4470214</t>
  </si>
  <si>
    <t>Sum of 5550039/5550040</t>
  </si>
  <si>
    <t>Sum of 5550041</t>
  </si>
  <si>
    <t>Sum of 5550076</t>
  </si>
  <si>
    <t>Sum of 5550077</t>
  </si>
  <si>
    <t>Sum of 5550083</t>
  </si>
  <si>
    <t>Sum of 5550090</t>
  </si>
  <si>
    <t>Sum of 5614000/5614001</t>
  </si>
  <si>
    <t>Sum of 5614000/5614001/5618000/5618001</t>
  </si>
  <si>
    <t>Sum of 5614000/5614001/5618000/5618001/5757000/5757001</t>
  </si>
  <si>
    <t>Sum of 5614000/5614001/5618000/56180012</t>
  </si>
  <si>
    <t>Sum of 5618000/5618001</t>
  </si>
  <si>
    <t>Sum of 5618000/5618001/5457000/5757001</t>
  </si>
  <si>
    <t>Sum of 5618000/5618001/5457000/57570012</t>
  </si>
  <si>
    <t>Sum of 5618000/5618001/5457000/57570013</t>
  </si>
  <si>
    <t>Sum of 5618000/56180012</t>
  </si>
  <si>
    <t>Sum of 5757000/5757001</t>
  </si>
  <si>
    <t>Sum of 5757000/57570012</t>
  </si>
  <si>
    <t>Prior Period Adjustments</t>
  </si>
  <si>
    <t>Total Non-SCG</t>
  </si>
  <si>
    <t>OSS</t>
  </si>
  <si>
    <t>LSE</t>
  </si>
  <si>
    <t>OVEC Demand Charge Information</t>
  </si>
  <si>
    <t>Company PPRs</t>
  </si>
  <si>
    <t>Total AEP OVEC Demand</t>
  </si>
  <si>
    <t>AP</t>
  </si>
  <si>
    <t>IM</t>
  </si>
  <si>
    <t>Total OVEC Demand Charge:</t>
  </si>
  <si>
    <t>PJM Energy Sales ($)</t>
  </si>
  <si>
    <t>PJM Energy Sales (MWh)</t>
  </si>
  <si>
    <t>Source: PJM Bill Summary Workpaper</t>
  </si>
  <si>
    <t>Sum of 5550074</t>
  </si>
  <si>
    <t>Sum of 5550075</t>
  </si>
  <si>
    <t>Sum of 55500752</t>
  </si>
  <si>
    <t>Sum of 5550078</t>
  </si>
  <si>
    <t>Sum of 5550084</t>
  </si>
  <si>
    <t>OSS (MWh)</t>
  </si>
  <si>
    <t>Market Purchases (MWh)</t>
  </si>
  <si>
    <t>Stand Alone - As Was Case Summary of Results:</t>
  </si>
  <si>
    <t>OPCo</t>
  </si>
  <si>
    <t>OSS Revenues (MWh)</t>
  </si>
  <si>
    <t>Market Purchase (MWh)</t>
  </si>
  <si>
    <t>Ohio Results</t>
  </si>
  <si>
    <t>Total East</t>
  </si>
  <si>
    <t>OH</t>
  </si>
  <si>
    <t>total</t>
  </si>
  <si>
    <t>V.</t>
  </si>
  <si>
    <t>Wheeling Power Bill</t>
  </si>
  <si>
    <t>VI.</t>
  </si>
  <si>
    <t>Stand Alone Totals</t>
  </si>
  <si>
    <t xml:space="preserve"> $                                    -  </t>
  </si>
  <si>
    <t xml:space="preserve">                                             -  </t>
  </si>
  <si>
    <t>2011 MWh</t>
  </si>
  <si>
    <t>Internal Load</t>
  </si>
  <si>
    <t>Generation</t>
  </si>
  <si>
    <t>Initial</t>
  </si>
  <si>
    <t>Resources</t>
  </si>
  <si>
    <t>Net</t>
  </si>
  <si>
    <t>RPM</t>
  </si>
  <si>
    <t>UCAP</t>
  </si>
  <si>
    <t>Obligation</t>
  </si>
  <si>
    <t>Position</t>
  </si>
  <si>
    <t>Sale</t>
  </si>
  <si>
    <t>Payment</t>
  </si>
  <si>
    <t>Receipt/(Payment)</t>
  </si>
  <si>
    <t>Days</t>
  </si>
  <si>
    <t>(MW)</t>
  </si>
  <si>
    <t>Price</t>
  </si>
  <si>
    <t>PY 10/11</t>
  </si>
  <si>
    <t>jan</t>
  </si>
  <si>
    <t>feb</t>
  </si>
  <si>
    <t>mar</t>
  </si>
  <si>
    <t>apr</t>
  </si>
  <si>
    <t>may</t>
  </si>
  <si>
    <t>PY 11/12</t>
  </si>
  <si>
    <t>jun</t>
  </si>
  <si>
    <t>jul</t>
  </si>
  <si>
    <t>aug</t>
  </si>
  <si>
    <t>sep</t>
  </si>
  <si>
    <t>oct</t>
  </si>
  <si>
    <t>nov</t>
  </si>
  <si>
    <t>dec</t>
  </si>
  <si>
    <t>Totals</t>
  </si>
  <si>
    <t>Receipt</t>
  </si>
  <si>
    <t>Notes:</t>
  </si>
  <si>
    <t>PJM Capacity Revenue / (Expense)</t>
  </si>
  <si>
    <r>
      <t xml:space="preserve">Stand Alone In PJM - Mitchell 50/50 Case </t>
    </r>
    <r>
      <rPr>
        <b/>
        <sz val="9"/>
        <color indexed="8"/>
        <rFont val="Calibri"/>
        <family val="2"/>
      </rPr>
      <t>[Note 1]</t>
    </r>
  </si>
  <si>
    <t>Assumptions in this case are as follows:</t>
  </si>
  <si>
    <t>WPCo is merged with APCo WV</t>
  </si>
  <si>
    <t>OPCo's share of AM3 and 50% of ML 1&amp;2 are transferred to APCo</t>
  </si>
  <si>
    <t>The other 50% of ML 1&amp;2 are transferred to KPCo</t>
  </si>
  <si>
    <t xml:space="preserve">                                      -  </t>
  </si>
  <si>
    <t xml:space="preserve"> $                     -  </t>
  </si>
  <si>
    <t>Reallocated on a stand alone basis. AM3 transferred to APCo, ML 1&amp;2 split (50/50) between APCo and KPCo</t>
  </si>
  <si>
    <t>OPCO CRES Revenues</t>
  </si>
  <si>
    <t>Reallocated on a stand alone basis. AM3 transferred to APCo, ML 1&amp;2 split (50/50) between APCo and KPCo.</t>
  </si>
  <si>
    <t>Stand Alone in PJM - ML 50/50 Case</t>
  </si>
  <si>
    <t>Pre-Sale</t>
  </si>
  <si>
    <t>Post-Sale</t>
  </si>
  <si>
    <t>Average</t>
  </si>
  <si>
    <t>AEP</t>
  </si>
  <si>
    <t>*Assumes I&amp;M is allocated 309 MW (PY 10/11) and 300 MW (PY 11/12) system capacity purchases.</t>
  </si>
  <si>
    <t>3 Company</t>
  </si>
  <si>
    <t>Big Sandy is still running</t>
  </si>
  <si>
    <t>N/A - WPCo merged into APCo</t>
  </si>
  <si>
    <t>Stand Alone PCA - Mitchell 50-50, Amos 3, Big Sandy in Service</t>
  </si>
  <si>
    <t>CALENDAR 2011 RESETTLED</t>
  </si>
  <si>
    <t>Source: 2011 PCA Stand Alone Energy Transaction Model.xlsx</t>
  </si>
  <si>
    <t>Source File - Cal 2011 PJM Bill Re-Settled Stand Alone.xlsx</t>
  </si>
  <si>
    <t>Excludes account 4470099</t>
  </si>
  <si>
    <t>UCAP Obligation</t>
  </si>
  <si>
    <t>Pre-Sale Net</t>
  </si>
  <si>
    <t>Post-Sale Net</t>
  </si>
  <si>
    <t>No DR Adjustment</t>
  </si>
  <si>
    <t>Pos Above Req</t>
  </si>
  <si>
    <t>Less IDR/IRM</t>
  </si>
  <si>
    <t>Res Margin</t>
  </si>
  <si>
    <t>Note - This worksheet allocates the PJM RPM Capacity sales in calendar 2011, including a pro-rated portion of the 1,295 MW sold in PY 10/11 and 1,296 sold in PY 11/12, based on reserve margin as proposed in the PCA. The sale is allocated to the companies with the highest reserve margins.</t>
  </si>
</sst>
</file>

<file path=xl/styles.xml><?xml version="1.0" encoding="utf-8"?>
<styleSheet xmlns="http://schemas.openxmlformats.org/spreadsheetml/2006/main">
  <numFmts count="1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00"/>
    <numFmt numFmtId="167" formatCode="0.000000"/>
    <numFmt numFmtId="168" formatCode="General_)"/>
    <numFmt numFmtId="169" formatCode="#,##0.0000_);\(#,##0.0000\)"/>
    <numFmt numFmtId="170" formatCode="#,##0.0_);\(#,##0.0\)"/>
    <numFmt numFmtId="171" formatCode="m/d/yy\ h:mm;@"/>
    <numFmt numFmtId="172" formatCode="_([$€-2]* #,##0.00_);_([$€-2]* \(#,##0.00\);_([$€-2]* &quot;-&quot;??_)"/>
    <numFmt numFmtId="173" formatCode="0.0000"/>
    <numFmt numFmtId="174" formatCode="0.0%"/>
    <numFmt numFmtId="175" formatCode="#,##0.0_);[Red]\(#,##0.0\)"/>
    <numFmt numFmtId="176" formatCode="#,##0.000_);[Red]\(#,##0.000\)"/>
  </numFmts>
  <fonts count="6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8"/>
      <name val="Calibri"/>
      <family val="2"/>
    </font>
    <font>
      <b/>
      <sz val="10"/>
      <color indexed="18"/>
      <name val="Comic Sans MS"/>
      <family val="4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sz val="12"/>
      <name val="Arial"/>
      <family val="2"/>
    </font>
    <font>
      <sz val="11"/>
      <color indexed="9"/>
      <name val="Times New Roman"/>
      <family val="2"/>
    </font>
    <font>
      <sz val="11"/>
      <color indexed="20"/>
      <name val="Times New Roman"/>
      <family val="2"/>
    </font>
    <font>
      <sz val="10"/>
      <name val="Courier"/>
      <family val="3"/>
    </font>
    <font>
      <b/>
      <sz val="11"/>
      <color indexed="52"/>
      <name val="Times New Roman"/>
      <family val="2"/>
    </font>
    <font>
      <b/>
      <sz val="11"/>
      <color indexed="9"/>
      <name val="Times New Roman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2"/>
      <name val="Helv"/>
    </font>
    <font>
      <b/>
      <sz val="12"/>
      <color indexed="9"/>
      <name val="Arial"/>
      <family val="2"/>
    </font>
    <font>
      <i/>
      <sz val="11"/>
      <color indexed="23"/>
      <name val="Times New Roman"/>
      <family val="2"/>
    </font>
    <font>
      <b/>
      <i/>
      <sz val="10"/>
      <name val="Arial"/>
      <family val="2"/>
    </font>
    <font>
      <sz val="11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1"/>
      <color indexed="62"/>
      <name val="Times New Roman"/>
      <family val="2"/>
    </font>
    <font>
      <sz val="11"/>
      <color indexed="52"/>
      <name val="Times New Roman"/>
      <family val="2"/>
    </font>
    <font>
      <sz val="11"/>
      <color indexed="60"/>
      <name val="Times New Roman"/>
      <family val="2"/>
    </font>
    <font>
      <sz val="10"/>
      <name val="Trebuchet MS"/>
      <family val="2"/>
    </font>
    <font>
      <sz val="10"/>
      <name val="Helv"/>
    </font>
    <font>
      <b/>
      <sz val="11"/>
      <color indexed="63"/>
      <name val="Times New Roman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b/>
      <sz val="11"/>
      <color indexed="8"/>
      <name val="Times New Roman"/>
      <family val="2"/>
    </font>
    <font>
      <b/>
      <sz val="10"/>
      <color indexed="8"/>
      <name val="Arial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indexed="8"/>
      <name val="Calibri"/>
      <family val="2"/>
    </font>
    <font>
      <b/>
      <u/>
      <sz val="9"/>
      <color indexed="8"/>
      <name val="Calibri"/>
      <family val="2"/>
    </font>
    <font>
      <sz val="10"/>
      <name val="Arial"/>
    </font>
    <font>
      <sz val="10"/>
      <color indexed="8"/>
      <name val="ARIAL"/>
      <charset val="1"/>
    </font>
    <font>
      <u/>
      <sz val="10"/>
      <color indexed="12"/>
      <name val="Arial"/>
      <family val="2"/>
    </font>
    <font>
      <b/>
      <sz val="10"/>
      <name val="MS Sans Serif"/>
    </font>
    <font>
      <sz val="11"/>
      <color indexed="8"/>
      <name val="Calibri"/>
      <family val="2"/>
    </font>
    <font>
      <b/>
      <sz val="12"/>
      <color indexed="12"/>
      <name val="Calibri"/>
      <family val="2"/>
    </font>
    <font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3">
    <xf numFmtId="0" fontId="0" fillId="0" borderId="0"/>
    <xf numFmtId="167" fontId="54" fillId="0" borderId="0">
      <alignment horizontal="left" wrapText="1"/>
    </xf>
    <xf numFmtId="0" fontId="1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169" fontId="17" fillId="0" borderId="1" applyFill="0" applyBorder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70" fontId="17" fillId="0" borderId="0" applyFill="0" applyBorder="0" applyProtection="0"/>
    <xf numFmtId="170" fontId="17" fillId="20" borderId="2" applyFill="0" applyBorder="0" applyProtection="0">
      <alignment horizontal="center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168" fontId="20" fillId="0" borderId="0" applyNumberFormat="0" applyFont="0" applyAlignment="0" applyProtection="0"/>
    <xf numFmtId="168" fontId="20" fillId="0" borderId="0" applyNumberFormat="0" applyFont="0" applyAlignment="0" applyProtection="0"/>
    <xf numFmtId="168" fontId="20" fillId="0" borderId="0" applyNumberFormat="0" applyFont="0" applyAlignment="0" applyProtection="0"/>
    <xf numFmtId="168" fontId="20" fillId="0" borderId="0" applyNumberFormat="0" applyFont="0" applyAlignment="0" applyProtection="0"/>
    <xf numFmtId="0" fontId="21" fillId="21" borderId="3" applyNumberFormat="0" applyAlignment="0" applyProtection="0"/>
    <xf numFmtId="0" fontId="21" fillId="21" borderId="3" applyNumberFormat="0" applyAlignment="0" applyProtection="0"/>
    <xf numFmtId="0" fontId="22" fillId="22" borderId="4" applyNumberFormat="0" applyAlignment="0" applyProtection="0"/>
    <xf numFmtId="0" fontId="22" fillId="22" borderId="4" applyNumberFormat="0" applyAlignment="0" applyProtection="0"/>
    <xf numFmtId="37" fontId="23" fillId="0" borderId="5" applyNumberFormat="0" applyFill="0" applyBorder="0" applyProtection="0">
      <alignment horizontal="right"/>
    </xf>
    <xf numFmtId="37" fontId="23" fillId="20" borderId="5" applyNumberFormat="0" applyFill="0" applyBorder="0" applyProtection="0">
      <alignment horizontal="center"/>
    </xf>
    <xf numFmtId="37" fontId="24" fillId="0" borderId="0" applyNumberFormat="0" applyFill="0" applyBorder="0" applyProtection="0">
      <alignment horizontal="right"/>
    </xf>
    <xf numFmtId="37" fontId="25" fillId="0" borderId="0" applyFill="0" applyBorder="0" applyProtection="0">
      <alignment horizontal="right"/>
    </xf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NumberFormat="0" applyFont="0" applyFill="0" applyBorder="0" applyAlignment="0" applyProtection="0"/>
    <xf numFmtId="43" fontId="12" fillId="0" borderId="0" applyNumberFormat="0" applyFont="0" applyFill="0" applyBorder="0" applyAlignment="0" applyProtection="0"/>
    <xf numFmtId="43" fontId="12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6" fillId="0" borderId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NumberFormat="0" applyFont="0" applyFill="0" applyBorder="0" applyAlignment="0" applyProtection="0"/>
    <xf numFmtId="44" fontId="12" fillId="0" borderId="0" applyNumberFormat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/>
    <xf numFmtId="171" fontId="17" fillId="0" borderId="0" applyFill="0" applyBorder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/>
    <xf numFmtId="0" fontId="29" fillId="0" borderId="0">
      <alignment horizontal="right"/>
    </xf>
    <xf numFmtId="0" fontId="29" fillId="0" borderId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7" fontId="34" fillId="0" borderId="0" applyNumberFormat="0" applyFill="0" applyBorder="0" applyProtection="0">
      <alignment horizontal="centerContinuous"/>
    </xf>
    <xf numFmtId="37" fontId="35" fillId="0" borderId="0">
      <alignment horizontal="centerContinuous"/>
    </xf>
    <xf numFmtId="0" fontId="56" fillId="0" borderId="0" applyNumberFormat="0" applyFill="0" applyBorder="0" applyAlignment="0" applyProtection="0">
      <alignment vertical="top"/>
      <protection locked="0"/>
    </xf>
    <xf numFmtId="0" fontId="36" fillId="7" borderId="3" applyNumberFormat="0" applyAlignment="0" applyProtection="0"/>
    <xf numFmtId="0" fontId="36" fillId="7" borderId="3" applyNumberFormat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4" fillId="0" borderId="0"/>
    <xf numFmtId="0" fontId="14" fillId="0" borderId="0"/>
    <xf numFmtId="0" fontId="39" fillId="24" borderId="10" applyNumberFormat="0" applyFont="0" applyAlignment="0" applyProtection="0"/>
    <xf numFmtId="0" fontId="39" fillId="24" borderId="10" applyNumberFormat="0" applyFont="0" applyAlignment="0" applyProtection="0"/>
    <xf numFmtId="37" fontId="17" fillId="0" borderId="0" applyNumberFormat="0" applyFill="0" applyBorder="0" applyAlignment="0" applyProtection="0">
      <alignment horizontal="right" vertical="center"/>
      <protection locked="0"/>
    </xf>
    <xf numFmtId="37" fontId="12" fillId="0" borderId="11" applyNumberFormat="0" applyFill="0" applyBorder="0" applyProtection="0">
      <alignment horizontal="center"/>
    </xf>
    <xf numFmtId="37" fontId="12" fillId="0" borderId="11" applyNumberFormat="0" applyFill="0" applyBorder="0" applyProtection="0">
      <alignment horizontal="center"/>
    </xf>
    <xf numFmtId="37" fontId="12" fillId="0" borderId="11" applyNumberFormat="0" applyFill="0" applyBorder="0" applyProtection="0">
      <alignment horizontal="center"/>
    </xf>
    <xf numFmtId="168" fontId="40" fillId="0" borderId="0" applyProtection="0"/>
    <xf numFmtId="0" fontId="41" fillId="21" borderId="12" applyNumberFormat="0" applyAlignment="0" applyProtection="0"/>
    <xf numFmtId="0" fontId="41" fillId="21" borderId="12" applyNumberFormat="0" applyAlignment="0" applyProtection="0"/>
    <xf numFmtId="0" fontId="26" fillId="0" borderId="0"/>
    <xf numFmtId="9" fontId="5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0" fontId="17" fillId="0" borderId="0" applyFill="0" applyBorder="0" applyProtection="0"/>
    <xf numFmtId="10" fontId="17" fillId="0" borderId="0" applyFont="0" applyFill="0" applyBorder="0" applyAlignment="0" applyProtection="0"/>
    <xf numFmtId="0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15" fontId="42" fillId="0" borderId="0" applyFont="0" applyFill="0" applyBorder="0" applyAlignment="0" applyProtection="0"/>
    <xf numFmtId="15" fontId="42" fillId="0" borderId="0" applyFont="0" applyFill="0" applyBorder="0" applyAlignment="0" applyProtection="0"/>
    <xf numFmtId="15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0" fontId="43" fillId="0" borderId="13">
      <alignment horizontal="center"/>
    </xf>
    <xf numFmtId="0" fontId="43" fillId="0" borderId="13">
      <alignment horizontal="center"/>
    </xf>
    <xf numFmtId="0" fontId="43" fillId="0" borderId="13">
      <alignment horizontal="center"/>
    </xf>
    <xf numFmtId="0" fontId="43" fillId="0" borderId="13">
      <alignment horizontal="center"/>
    </xf>
    <xf numFmtId="0" fontId="43" fillId="0" borderId="13">
      <alignment horizontal="center"/>
    </xf>
    <xf numFmtId="0" fontId="57" fillId="0" borderId="13">
      <alignment horizontal="center"/>
    </xf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42" fillId="25" borderId="0" applyNumberFormat="0" applyFont="0" applyBorder="0" applyAlignment="0" applyProtection="0"/>
    <xf numFmtId="0" fontId="42" fillId="25" borderId="0" applyNumberFormat="0" applyFont="0" applyBorder="0" applyAlignment="0" applyProtection="0"/>
    <xf numFmtId="0" fontId="42" fillId="25" borderId="0" applyNumberFormat="0" applyFont="0" applyBorder="0" applyAlignment="0" applyProtection="0"/>
    <xf numFmtId="0" fontId="42" fillId="25" borderId="0" applyNumberFormat="0" applyFont="0" applyBorder="0" applyAlignment="0" applyProtection="0"/>
    <xf numFmtId="0" fontId="12" fillId="0" borderId="0" applyNumberFormat="0" applyFill="0" applyBorder="0" applyProtection="0">
      <alignment horizontal="center" wrapText="1"/>
    </xf>
    <xf numFmtId="0" fontId="12" fillId="0" borderId="0" applyNumberFormat="0" applyFill="0" applyBorder="0" applyProtection="0">
      <alignment horizontal="center" wrapText="1"/>
    </xf>
    <xf numFmtId="0" fontId="12" fillId="0" borderId="0" applyNumberFormat="0" applyFill="0" applyBorder="0" applyProtection="0">
      <alignment horizontal="center" wrapText="1"/>
    </xf>
    <xf numFmtId="167" fontId="12" fillId="0" borderId="0">
      <alignment horizontal="left" wrapText="1"/>
    </xf>
    <xf numFmtId="167" fontId="12" fillId="0" borderId="0">
      <alignment horizontal="left" wrapText="1"/>
    </xf>
    <xf numFmtId="167" fontId="12" fillId="0" borderId="0">
      <alignment horizontal="left" wrapText="1"/>
    </xf>
    <xf numFmtId="167" fontId="12" fillId="0" borderId="0">
      <alignment horizontal="left" wrapText="1"/>
    </xf>
    <xf numFmtId="167" fontId="12" fillId="0" borderId="0">
      <alignment horizontal="left" wrapText="1"/>
    </xf>
    <xf numFmtId="167" fontId="12" fillId="0" borderId="0">
      <alignment horizontal="left" wrapText="1"/>
    </xf>
    <xf numFmtId="167" fontId="12" fillId="0" borderId="0">
      <alignment horizontal="left" wrapText="1"/>
    </xf>
    <xf numFmtId="167" fontId="12" fillId="0" borderId="0">
      <alignment horizontal="left" wrapText="1"/>
    </xf>
    <xf numFmtId="167" fontId="12" fillId="0" borderId="0">
      <alignment horizontal="left" wrapText="1"/>
    </xf>
    <xf numFmtId="37" fontId="17" fillId="0" borderId="0" applyFill="0" applyBorder="0" applyProtection="0"/>
    <xf numFmtId="37" fontId="17" fillId="0" borderId="0" applyFill="0" applyBorder="0" applyProtection="0"/>
    <xf numFmtId="0" fontId="44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7" fillId="26" borderId="15">
      <alignment horizontal="center" vertical="top"/>
    </xf>
  </cellStyleXfs>
  <cellXfs count="173">
    <xf numFmtId="0" fontId="0" fillId="0" borderId="0" xfId="0"/>
    <xf numFmtId="0" fontId="0" fillId="20" borderId="0" xfId="0" applyFill="1"/>
    <xf numFmtId="0" fontId="0" fillId="20" borderId="16" xfId="0" applyFill="1" applyBorder="1"/>
    <xf numFmtId="0" fontId="5" fillId="20" borderId="16" xfId="0" applyFont="1" applyFill="1" applyBorder="1" applyAlignment="1">
      <alignment horizontal="center"/>
    </xf>
    <xf numFmtId="0" fontId="6" fillId="20" borderId="0" xfId="0" applyFont="1" applyFill="1" applyAlignment="1">
      <alignment vertical="top"/>
    </xf>
    <xf numFmtId="0" fontId="7" fillId="20" borderId="0" xfId="0" applyFont="1" applyFill="1" applyBorder="1"/>
    <xf numFmtId="0" fontId="6" fillId="20" borderId="0" xfId="0" applyFont="1" applyFill="1"/>
    <xf numFmtId="0" fontId="7" fillId="20" borderId="0" xfId="0" applyFont="1" applyFill="1"/>
    <xf numFmtId="0" fontId="7" fillId="20" borderId="17" xfId="0" applyFont="1" applyFill="1" applyBorder="1"/>
    <xf numFmtId="3" fontId="0" fillId="20" borderId="17" xfId="0" applyNumberFormat="1" applyFill="1" applyBorder="1"/>
    <xf numFmtId="44" fontId="8" fillId="20" borderId="0" xfId="126" applyFont="1" applyFill="1" applyBorder="1"/>
    <xf numFmtId="0" fontId="7" fillId="20" borderId="18" xfId="0" applyFont="1" applyFill="1" applyBorder="1"/>
    <xf numFmtId="0" fontId="0" fillId="0" borderId="0" xfId="0" applyNumberFormat="1" applyFont="1" applyFill="1" applyBorder="1" applyAlignment="1"/>
    <xf numFmtId="0" fontId="11" fillId="27" borderId="19" xfId="0" applyNumberFormat="1" applyFont="1" applyFill="1" applyBorder="1" applyAlignment="1">
      <alignment horizontal="center"/>
    </xf>
    <xf numFmtId="0" fontId="11" fillId="27" borderId="20" xfId="0" applyNumberFormat="1" applyFont="1" applyFill="1" applyBorder="1" applyAlignment="1">
      <alignment horizontal="center"/>
    </xf>
    <xf numFmtId="165" fontId="0" fillId="0" borderId="0" xfId="126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165" fontId="0" fillId="20" borderId="0" xfId="0" applyNumberFormat="1" applyFill="1" applyBorder="1"/>
    <xf numFmtId="0" fontId="0" fillId="20" borderId="21" xfId="0" applyFill="1" applyBorder="1"/>
    <xf numFmtId="165" fontId="0" fillId="20" borderId="0" xfId="127" applyNumberFormat="1" applyFont="1" applyFill="1" applyBorder="1"/>
    <xf numFmtId="4" fontId="0" fillId="20" borderId="22" xfId="0" applyNumberFormat="1" applyFill="1" applyBorder="1"/>
    <xf numFmtId="173" fontId="0" fillId="20" borderId="23" xfId="0" applyNumberFormat="1" applyFill="1" applyBorder="1"/>
    <xf numFmtId="173" fontId="0" fillId="20" borderId="24" xfId="0" applyNumberFormat="1" applyFill="1" applyBorder="1"/>
    <xf numFmtId="164" fontId="0" fillId="20" borderId="24" xfId="109" applyNumberFormat="1" applyFont="1" applyFill="1" applyBorder="1"/>
    <xf numFmtId="164" fontId="0" fillId="20" borderId="22" xfId="109" applyNumberFormat="1" applyFont="1" applyFill="1" applyBorder="1"/>
    <xf numFmtId="0" fontId="0" fillId="20" borderId="23" xfId="0" applyFill="1" applyBorder="1"/>
    <xf numFmtId="0" fontId="0" fillId="20" borderId="13" xfId="0" applyFill="1" applyBorder="1"/>
    <xf numFmtId="0" fontId="0" fillId="20" borderId="25" xfId="0" applyFill="1" applyBorder="1"/>
    <xf numFmtId="44" fontId="0" fillId="20" borderId="25" xfId="0" applyNumberFormat="1" applyFill="1" applyBorder="1"/>
    <xf numFmtId="0" fontId="0" fillId="20" borderId="26" xfId="0" applyFill="1" applyBorder="1"/>
    <xf numFmtId="43" fontId="0" fillId="20" borderId="0" xfId="109" applyFont="1" applyFill="1" applyBorder="1"/>
    <xf numFmtId="165" fontId="0" fillId="20" borderId="1" xfId="0" applyNumberFormat="1" applyFill="1" applyBorder="1"/>
    <xf numFmtId="0" fontId="0" fillId="20" borderId="27" xfId="0" applyFill="1" applyBorder="1"/>
    <xf numFmtId="166" fontId="0" fillId="20" borderId="23" xfId="0" applyNumberFormat="1" applyFill="1" applyBorder="1"/>
    <xf numFmtId="166" fontId="0" fillId="20" borderId="24" xfId="0" applyNumberFormat="1" applyFill="1" applyBorder="1"/>
    <xf numFmtId="3" fontId="0" fillId="20" borderId="24" xfId="0" applyNumberFormat="1" applyFill="1" applyBorder="1"/>
    <xf numFmtId="3" fontId="0" fillId="20" borderId="22" xfId="0" applyNumberFormat="1" applyFill="1" applyBorder="1"/>
    <xf numFmtId="44" fontId="0" fillId="20" borderId="0" xfId="0" applyNumberFormat="1" applyFill="1" applyBorder="1"/>
    <xf numFmtId="0" fontId="0" fillId="20" borderId="24" xfId="0" applyFill="1" applyBorder="1"/>
    <xf numFmtId="173" fontId="0" fillId="20" borderId="0" xfId="0" applyNumberFormat="1" applyFill="1" applyBorder="1"/>
    <xf numFmtId="0" fontId="0" fillId="20" borderId="22" xfId="0" applyFill="1" applyBorder="1"/>
    <xf numFmtId="0" fontId="0" fillId="20" borderId="28" xfId="0" applyFill="1" applyBorder="1"/>
    <xf numFmtId="0" fontId="0" fillId="20" borderId="29" xfId="0" applyFill="1" applyBorder="1"/>
    <xf numFmtId="0" fontId="48" fillId="20" borderId="0" xfId="0" applyFont="1" applyFill="1"/>
    <xf numFmtId="0" fontId="0" fillId="20" borderId="30" xfId="0" applyFill="1" applyBorder="1"/>
    <xf numFmtId="0" fontId="0" fillId="20" borderId="0" xfId="0" applyFill="1" applyBorder="1"/>
    <xf numFmtId="0" fontId="0" fillId="20" borderId="31" xfId="0" applyFill="1" applyBorder="1"/>
    <xf numFmtId="165" fontId="0" fillId="20" borderId="0" xfId="126" applyNumberFormat="1" applyFont="1" applyFill="1" applyBorder="1"/>
    <xf numFmtId="164" fontId="0" fillId="20" borderId="24" xfId="110" applyNumberFormat="1" applyFont="1" applyFill="1" applyBorder="1" applyAlignment="1"/>
    <xf numFmtId="0" fontId="0" fillId="0" borderId="32" xfId="0" applyNumberFormat="1" applyFont="1" applyFill="1" applyBorder="1" applyAlignment="1"/>
    <xf numFmtId="164" fontId="0" fillId="0" borderId="24" xfId="110" applyNumberFormat="1" applyFont="1" applyFill="1" applyBorder="1" applyAlignment="1"/>
    <xf numFmtId="164" fontId="0" fillId="0" borderId="0" xfId="110" applyNumberFormat="1" applyFont="1" applyFill="1" applyBorder="1" applyAlignment="1"/>
    <xf numFmtId="165" fontId="8" fillId="20" borderId="30" xfId="126" applyNumberFormat="1" applyFont="1" applyFill="1" applyBorder="1"/>
    <xf numFmtId="0" fontId="7" fillId="20" borderId="30" xfId="0" applyFont="1" applyFill="1" applyBorder="1"/>
    <xf numFmtId="165" fontId="0" fillId="20" borderId="25" xfId="0" applyNumberFormat="1" applyFill="1" applyBorder="1"/>
    <xf numFmtId="164" fontId="0" fillId="20" borderId="0" xfId="110" applyNumberFormat="1" applyFont="1" applyFill="1" applyBorder="1" applyAlignment="1"/>
    <xf numFmtId="165" fontId="9" fillId="20" borderId="18" xfId="126" applyNumberFormat="1" applyFont="1" applyFill="1" applyBorder="1"/>
    <xf numFmtId="43" fontId="0" fillId="20" borderId="0" xfId="110" applyFont="1" applyFill="1" applyBorder="1"/>
    <xf numFmtId="0" fontId="10" fillId="20" borderId="0" xfId="0" applyFont="1" applyFill="1"/>
    <xf numFmtId="0" fontId="13" fillId="28" borderId="33" xfId="0" applyFont="1" applyFill="1" applyBorder="1"/>
    <xf numFmtId="0" fontId="13" fillId="28" borderId="19" xfId="0" applyFont="1" applyFill="1" applyBorder="1"/>
    <xf numFmtId="0" fontId="0" fillId="20" borderId="19" xfId="0" applyFill="1" applyBorder="1"/>
    <xf numFmtId="0" fontId="13" fillId="28" borderId="20" xfId="0" applyFont="1" applyFill="1" applyBorder="1"/>
    <xf numFmtId="0" fontId="46" fillId="28" borderId="33" xfId="0" applyFont="1" applyFill="1" applyBorder="1"/>
    <xf numFmtId="0" fontId="46" fillId="28" borderId="19" xfId="0" applyFont="1" applyFill="1" applyBorder="1"/>
    <xf numFmtId="0" fontId="46" fillId="28" borderId="20" xfId="0" applyFont="1" applyFill="1" applyBorder="1"/>
    <xf numFmtId="8" fontId="0" fillId="20" borderId="0" xfId="0" applyNumberFormat="1" applyFill="1" applyBorder="1"/>
    <xf numFmtId="0" fontId="0" fillId="20" borderId="0" xfId="0" applyFill="1" applyBorder="1" applyAlignment="1">
      <alignment horizontal="center"/>
    </xf>
    <xf numFmtId="16" fontId="0" fillId="20" borderId="21" xfId="0" applyNumberFormat="1" applyFill="1" applyBorder="1"/>
    <xf numFmtId="6" fontId="0" fillId="20" borderId="0" xfId="0" applyNumberFormat="1" applyFill="1" applyBorder="1"/>
    <xf numFmtId="6" fontId="0" fillId="20" borderId="24" xfId="0" applyNumberFormat="1" applyFill="1" applyBorder="1"/>
    <xf numFmtId="0" fontId="10" fillId="20" borderId="21" xfId="0" applyFont="1" applyFill="1" applyBorder="1"/>
    <xf numFmtId="8" fontId="10" fillId="20" borderId="0" xfId="0" applyNumberFormat="1" applyFont="1" applyFill="1" applyBorder="1"/>
    <xf numFmtId="6" fontId="10" fillId="20" borderId="0" xfId="0" applyNumberFormat="1" applyFont="1" applyFill="1" applyBorder="1"/>
    <xf numFmtId="165" fontId="0" fillId="0" borderId="0" xfId="127" applyNumberFormat="1" applyFont="1" applyFill="1" applyBorder="1" applyAlignment="1"/>
    <xf numFmtId="165" fontId="0" fillId="0" borderId="24" xfId="127" applyNumberFormat="1" applyFont="1" applyFill="1" applyBorder="1" applyAlignment="1"/>
    <xf numFmtId="0" fontId="11" fillId="0" borderId="34" xfId="0" applyNumberFormat="1" applyFont="1" applyFill="1" applyBorder="1" applyAlignment="1"/>
    <xf numFmtId="0" fontId="0" fillId="0" borderId="35" xfId="0" applyNumberFormat="1" applyFont="1" applyFill="1" applyBorder="1" applyAlignment="1">
      <alignment horizontal="left"/>
    </xf>
    <xf numFmtId="165" fontId="0" fillId="0" borderId="19" xfId="127" applyNumberFormat="1" applyFont="1" applyFill="1" applyBorder="1" applyAlignment="1"/>
    <xf numFmtId="165" fontId="0" fillId="0" borderId="20" xfId="127" applyNumberFormat="1" applyFont="1" applyFill="1" applyBorder="1" applyAlignment="1"/>
    <xf numFmtId="0" fontId="0" fillId="0" borderId="35" xfId="0" applyNumberFormat="1" applyFont="1" applyFill="1" applyBorder="1" applyAlignment="1"/>
    <xf numFmtId="164" fontId="0" fillId="0" borderId="19" xfId="110" applyNumberFormat="1" applyFont="1" applyFill="1" applyBorder="1" applyAlignment="1"/>
    <xf numFmtId="164" fontId="0" fillId="0" borderId="20" xfId="110" applyNumberFormat="1" applyFont="1" applyFill="1" applyBorder="1" applyAlignment="1"/>
    <xf numFmtId="0" fontId="0" fillId="0" borderId="32" xfId="0" applyNumberFormat="1" applyFont="1" applyFill="1" applyBorder="1" applyAlignment="1">
      <alignment horizontal="left"/>
    </xf>
    <xf numFmtId="0" fontId="0" fillId="20" borderId="32" xfId="0" applyNumberFormat="1" applyFont="1" applyFill="1" applyBorder="1" applyAlignment="1">
      <alignment horizontal="left"/>
    </xf>
    <xf numFmtId="0" fontId="47" fillId="28" borderId="35" xfId="0" applyNumberFormat="1" applyFont="1" applyFill="1" applyBorder="1" applyAlignment="1">
      <alignment horizontal="left"/>
    </xf>
    <xf numFmtId="164" fontId="47" fillId="28" borderId="19" xfId="110" applyNumberFormat="1" applyFont="1" applyFill="1" applyBorder="1" applyAlignment="1"/>
    <xf numFmtId="164" fontId="47" fillId="28" borderId="20" xfId="110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29" borderId="28" xfId="0" applyNumberFormat="1" applyFont="1" applyFill="1" applyBorder="1" applyAlignment="1"/>
    <xf numFmtId="0" fontId="0" fillId="29" borderId="22" xfId="0" applyNumberFormat="1" applyFont="1" applyFill="1" applyBorder="1" applyAlignment="1"/>
    <xf numFmtId="44" fontId="0" fillId="0" borderId="0" xfId="126" applyFont="1" applyFill="1" applyBorder="1" applyAlignment="1"/>
    <xf numFmtId="44" fontId="0" fillId="0" borderId="19" xfId="126" applyFont="1" applyFill="1" applyBorder="1" applyAlignment="1"/>
    <xf numFmtId="164" fontId="0" fillId="0" borderId="0" xfId="109" applyNumberFormat="1" applyFont="1" applyFill="1" applyBorder="1" applyAlignment="1"/>
    <xf numFmtId="164" fontId="0" fillId="0" borderId="24" xfId="109" applyNumberFormat="1" applyFont="1" applyFill="1" applyBorder="1" applyAlignment="1"/>
    <xf numFmtId="164" fontId="0" fillId="0" borderId="19" xfId="109" applyNumberFormat="1" applyFont="1" applyFill="1" applyBorder="1" applyAlignment="1"/>
    <xf numFmtId="164" fontId="0" fillId="0" borderId="20" xfId="109" applyNumberFormat="1" applyFont="1" applyFill="1" applyBorder="1" applyAlignment="1"/>
    <xf numFmtId="6" fontId="50" fillId="20" borderId="24" xfId="0" applyNumberFormat="1" applyFont="1" applyFill="1" applyBorder="1"/>
    <xf numFmtId="164" fontId="0" fillId="20" borderId="17" xfId="109" applyNumberFormat="1" applyFont="1" applyFill="1" applyBorder="1"/>
    <xf numFmtId="165" fontId="0" fillId="20" borderId="30" xfId="0" applyNumberFormat="1" applyFill="1" applyBorder="1"/>
    <xf numFmtId="165" fontId="0" fillId="20" borderId="18" xfId="0" applyNumberFormat="1" applyFill="1" applyBorder="1"/>
    <xf numFmtId="14" fontId="0" fillId="0" borderId="0" xfId="0" applyNumberFormat="1"/>
    <xf numFmtId="8" fontId="0" fillId="0" borderId="0" xfId="0" applyNumberFormat="1"/>
    <xf numFmtId="0" fontId="11" fillId="27" borderId="29" xfId="0" applyNumberFormat="1" applyFont="1" applyFill="1" applyBorder="1" applyAlignment="1">
      <alignment horizontal="center"/>
    </xf>
    <xf numFmtId="0" fontId="11" fillId="27" borderId="28" xfId="0" applyNumberFormat="1" applyFont="1" applyFill="1" applyBorder="1" applyAlignment="1">
      <alignment horizontal="center"/>
    </xf>
    <xf numFmtId="0" fontId="11" fillId="27" borderId="22" xfId="0" applyNumberFormat="1" applyFont="1" applyFill="1" applyBorder="1" applyAlignment="1">
      <alignment horizontal="center"/>
    </xf>
    <xf numFmtId="0" fontId="0" fillId="0" borderId="34" xfId="0" applyNumberFormat="1" applyFont="1" applyFill="1" applyBorder="1" applyAlignment="1"/>
    <xf numFmtId="4" fontId="0" fillId="0" borderId="28" xfId="0" applyNumberFormat="1" applyFont="1" applyFill="1" applyBorder="1" applyAlignment="1"/>
    <xf numFmtId="4" fontId="0" fillId="0" borderId="22" xfId="0" applyNumberFormat="1" applyFont="1" applyFill="1" applyBorder="1" applyAlignment="1"/>
    <xf numFmtId="0" fontId="0" fillId="0" borderId="36" xfId="0" applyNumberFormat="1" applyFont="1" applyFill="1" applyBorder="1" applyAlignment="1"/>
    <xf numFmtId="4" fontId="0" fillId="0" borderId="13" xfId="0" applyNumberFormat="1" applyFont="1" applyFill="1" applyBorder="1" applyAlignment="1"/>
    <xf numFmtId="4" fontId="0" fillId="0" borderId="23" xfId="0" applyNumberFormat="1" applyFont="1" applyFill="1" applyBorder="1" applyAlignment="1"/>
    <xf numFmtId="165" fontId="8" fillId="20" borderId="18" xfId="126" applyNumberFormat="1" applyFont="1" applyFill="1" applyBorder="1"/>
    <xf numFmtId="165" fontId="0" fillId="20" borderId="18" xfId="126" applyNumberFormat="1" applyFont="1" applyFill="1" applyBorder="1"/>
    <xf numFmtId="165" fontId="8" fillId="20" borderId="0" xfId="126" applyNumberFormat="1" applyFont="1" applyFill="1" applyBorder="1"/>
    <xf numFmtId="165" fontId="0" fillId="20" borderId="0" xfId="0" applyNumberFormat="1" applyFill="1"/>
    <xf numFmtId="0" fontId="5" fillId="20" borderId="18" xfId="0" applyFont="1" applyFill="1" applyBorder="1" applyAlignment="1">
      <alignment horizontal="center"/>
    </xf>
    <xf numFmtId="0" fontId="0" fillId="20" borderId="18" xfId="0" applyFill="1" applyBorder="1"/>
    <xf numFmtId="164" fontId="0" fillId="20" borderId="0" xfId="109" applyNumberFormat="1" applyFont="1" applyFill="1" applyBorder="1"/>
    <xf numFmtId="165" fontId="0" fillId="20" borderId="17" xfId="0" applyNumberFormat="1" applyFill="1" applyBorder="1"/>
    <xf numFmtId="165" fontId="9" fillId="20" borderId="0" xfId="126" applyNumberFormat="1" applyFont="1" applyFill="1" applyBorder="1"/>
    <xf numFmtId="165" fontId="0" fillId="20" borderId="30" xfId="126" applyNumberFormat="1" applyFont="1" applyFill="1" applyBorder="1"/>
    <xf numFmtId="44" fontId="0" fillId="20" borderId="18" xfId="126" applyFont="1" applyFill="1" applyBorder="1"/>
    <xf numFmtId="0" fontId="0" fillId="20" borderId="17" xfId="0" applyFill="1" applyBorder="1"/>
    <xf numFmtId="6" fontId="0" fillId="20" borderId="18" xfId="0" applyNumberFormat="1" applyFill="1" applyBorder="1"/>
    <xf numFmtId="0" fontId="52" fillId="20" borderId="0" xfId="0" applyFont="1" applyFill="1"/>
    <xf numFmtId="0" fontId="53" fillId="20" borderId="0" xfId="0" applyFont="1" applyFill="1"/>
    <xf numFmtId="0" fontId="52" fillId="20" borderId="0" xfId="0" applyFont="1" applyFill="1" applyAlignment="1">
      <alignment horizontal="right"/>
    </xf>
    <xf numFmtId="6" fontId="0" fillId="0" borderId="0" xfId="0" applyNumberFormat="1" applyFont="1" applyFill="1" applyBorder="1" applyAlignment="1"/>
    <xf numFmtId="0" fontId="11" fillId="27" borderId="33" xfId="0" applyNumberFormat="1" applyFont="1" applyFill="1" applyBorder="1" applyAlignment="1">
      <alignment horizontal="center"/>
    </xf>
    <xf numFmtId="164" fontId="0" fillId="0" borderId="21" xfId="110" applyNumberFormat="1" applyFont="1" applyFill="1" applyBorder="1" applyAlignment="1"/>
    <xf numFmtId="164" fontId="0" fillId="20" borderId="21" xfId="110" applyNumberFormat="1" applyFont="1" applyFill="1" applyBorder="1" applyAlignment="1"/>
    <xf numFmtId="164" fontId="47" fillId="28" borderId="33" xfId="110" applyNumberFormat="1" applyFont="1" applyFill="1" applyBorder="1" applyAlignment="1"/>
    <xf numFmtId="0" fontId="59" fillId="0" borderId="0" xfId="0" applyFont="1" applyFill="1"/>
    <xf numFmtId="0" fontId="0" fillId="20" borderId="5" xfId="0" applyFill="1" applyBorder="1"/>
    <xf numFmtId="0" fontId="23" fillId="0" borderId="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12" fillId="0" borderId="0" xfId="0" applyNumberFormat="1" applyFont="1" applyFill="1" applyBorder="1" applyAlignment="1"/>
    <xf numFmtId="0" fontId="0" fillId="0" borderId="0" xfId="0" quotePrefix="1" applyNumberForma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0" fillId="0" borderId="0" xfId="0" applyNumberFormat="1" applyFill="1" applyBorder="1" applyAlignment="1"/>
    <xf numFmtId="0" fontId="0" fillId="0" borderId="0" xfId="0" quotePrefix="1" applyNumberFormat="1" applyFill="1" applyBorder="1" applyAlignment="1"/>
    <xf numFmtId="40" fontId="0" fillId="0" borderId="0" xfId="0" applyNumberFormat="1" applyFont="1" applyFill="1" applyBorder="1" applyAlignment="1"/>
    <xf numFmtId="38" fontId="0" fillId="0" borderId="0" xfId="0" applyNumberFormat="1" applyFont="1" applyFill="1" applyBorder="1" applyAlignment="1"/>
    <xf numFmtId="174" fontId="0" fillId="0" borderId="0" xfId="198" applyNumberFormat="1" applyFont="1" applyFill="1" applyBorder="1" applyAlignment="1"/>
    <xf numFmtId="175" fontId="0" fillId="0" borderId="0" xfId="0" applyNumberFormat="1" applyFont="1" applyFill="1" applyBorder="1" applyAlignment="1"/>
    <xf numFmtId="8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0" fontId="12" fillId="0" borderId="30" xfId="0" applyNumberFormat="1" applyFont="1" applyFill="1" applyBorder="1" applyAlignment="1"/>
    <xf numFmtId="0" fontId="0" fillId="0" borderId="30" xfId="0" applyNumberFormat="1" applyFont="1" applyFill="1" applyBorder="1" applyAlignment="1"/>
    <xf numFmtId="38" fontId="0" fillId="0" borderId="30" xfId="0" applyNumberFormat="1" applyFont="1" applyFill="1" applyBorder="1" applyAlignment="1"/>
    <xf numFmtId="174" fontId="0" fillId="0" borderId="30" xfId="198" applyNumberFormat="1" applyFont="1" applyFill="1" applyBorder="1" applyAlignment="1"/>
    <xf numFmtId="175" fontId="0" fillId="0" borderId="30" xfId="0" applyNumberFormat="1" applyFont="1" applyFill="1" applyBorder="1" applyAlignment="1"/>
    <xf numFmtId="8" fontId="0" fillId="0" borderId="30" xfId="0" applyNumberFormat="1" applyFont="1" applyFill="1" applyBorder="1" applyAlignment="1"/>
    <xf numFmtId="6" fontId="0" fillId="0" borderId="30" xfId="0" applyNumberFormat="1" applyFont="1" applyFill="1" applyBorder="1" applyAlignment="1"/>
    <xf numFmtId="6" fontId="11" fillId="0" borderId="0" xfId="0" applyNumberFormat="1" applyFont="1" applyFill="1" applyBorder="1" applyAlignment="1"/>
    <xf numFmtId="0" fontId="0" fillId="0" borderId="0" xfId="0" quotePrefix="1" applyNumberForma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4" fillId="20" borderId="33" xfId="0" applyFont="1" applyFill="1" applyBorder="1" applyAlignment="1">
      <alignment horizontal="center"/>
    </xf>
    <xf numFmtId="0" fontId="4" fillId="20" borderId="19" xfId="0" applyFont="1" applyFill="1" applyBorder="1" applyAlignment="1">
      <alignment horizontal="center"/>
    </xf>
    <xf numFmtId="0" fontId="4" fillId="20" borderId="20" xfId="0" applyFont="1" applyFill="1" applyBorder="1" applyAlignment="1">
      <alignment horizontal="center"/>
    </xf>
    <xf numFmtId="0" fontId="50" fillId="30" borderId="0" xfId="0" applyNumberFormat="1" applyFont="1" applyFill="1" applyBorder="1" applyAlignment="1">
      <alignment horizontal="center"/>
    </xf>
    <xf numFmtId="0" fontId="11" fillId="31" borderId="33" xfId="0" applyNumberFormat="1" applyFont="1" applyFill="1" applyBorder="1" applyAlignment="1">
      <alignment horizontal="center"/>
    </xf>
    <xf numFmtId="0" fontId="11" fillId="31" borderId="19" xfId="0" applyNumberFormat="1" applyFont="1" applyFill="1" applyBorder="1" applyAlignment="1">
      <alignment horizontal="center"/>
    </xf>
    <xf numFmtId="0" fontId="11" fillId="31" borderId="2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 wrapText="1"/>
    </xf>
    <xf numFmtId="0" fontId="0" fillId="20" borderId="28" xfId="0" applyFill="1" applyBorder="1" applyAlignment="1">
      <alignment horizontal="center"/>
    </xf>
    <xf numFmtId="8" fontId="0" fillId="20" borderId="21" xfId="0" applyNumberFormat="1" applyFill="1" applyBorder="1" applyAlignment="1">
      <alignment horizontal="center"/>
    </xf>
    <xf numFmtId="8" fontId="0" fillId="20" borderId="0" xfId="0" applyNumberFormat="1" applyFill="1" applyBorder="1" applyAlignment="1">
      <alignment horizontal="center"/>
    </xf>
  </cellXfs>
  <cellStyles count="253">
    <cellStyle name=" 1" xfId="1"/>
    <cellStyle name="_01January 2011 Actual_ PT" xfId="2"/>
    <cellStyle name="_01January 2011 Actual_ PT_APCo NEC" xfId="3"/>
    <cellStyle name="_01January 2011 Actual_ PT_I&amp;M NEC" xfId="4"/>
    <cellStyle name="_01January 2011 Actual_MLR ECR Reissue" xfId="5"/>
    <cellStyle name="_02February 2011 Actual" xfId="6"/>
    <cellStyle name="_02February 2011 Actual_APCo NEC" xfId="7"/>
    <cellStyle name="_02February 2011 Actual_I&amp;M NEC" xfId="8"/>
    <cellStyle name="_03March 2011 Actual_ ECR" xfId="9"/>
    <cellStyle name="_03March 2011 Actual_ ECR_APCo NEC" xfId="10"/>
    <cellStyle name="_03March 2011 Actual_ ECR_I&amp;M NEC" xfId="11"/>
    <cellStyle name="_04April 2011 Actual_ ECR Revised" xfId="12"/>
    <cellStyle name="_04April 2011 Actual_ ECR Revised_APCo NEC" xfId="13"/>
    <cellStyle name="_04April 2011 Actual_ ECR Revised_I&amp;M NEC" xfId="14"/>
    <cellStyle name="_08August 2010 Actual" xfId="15"/>
    <cellStyle name="_08August 2010 Actual 2" xfId="16"/>
    <cellStyle name="_08August 2010 Actual 2_Cal 11 Pool Energy Summary" xfId="17"/>
    <cellStyle name="_08August 2010 Actual 2_Cal 11 Pool Energy Summary 10-2" xfId="18"/>
    <cellStyle name="_08August 2010 Actual_APCo NEC" xfId="19"/>
    <cellStyle name="_08August 2010 Actual_I&amp;M NEC" xfId="20"/>
    <cellStyle name="_09September 2010 Actual" xfId="21"/>
    <cellStyle name="_09September 2010 Actual 2" xfId="22"/>
    <cellStyle name="_09September 2010 Actual 2_Cal 11 Pool Energy Summary" xfId="23"/>
    <cellStyle name="_09September 2010 Actual 2_Cal 11 Pool Energy Summary 10-2" xfId="24"/>
    <cellStyle name="_09September 2010 Actual_APCo NEC" xfId="25"/>
    <cellStyle name="_09September 2010 Actual_I&amp;M NEC" xfId="26"/>
    <cellStyle name="_10October 2010 Actual" xfId="27"/>
    <cellStyle name="_10October 2010 Actual 2" xfId="28"/>
    <cellStyle name="_10October 2010 Actual 2_Cal 11 Pool Energy Summary" xfId="29"/>
    <cellStyle name="_10October 2010 Actual 2_Cal 11 Pool Energy Summary 10-2" xfId="30"/>
    <cellStyle name="_10October 2010 Actual_APCo NEC" xfId="31"/>
    <cellStyle name="_10October 2010 Actual_I&amp;M NEC" xfId="32"/>
    <cellStyle name="_11November 2010 Actual" xfId="33"/>
    <cellStyle name="_11November 2010 Actual Revised" xfId="34"/>
    <cellStyle name="_11November 2010 Actual Revised 2" xfId="35"/>
    <cellStyle name="_11November 2010 Actual Revised 2_Cal 11 Pool Energy Summary" xfId="36"/>
    <cellStyle name="_11November 2010 Actual Revised 2_Cal 11 Pool Energy Summary 10-2" xfId="37"/>
    <cellStyle name="_12December 2010 Actual" xfId="38"/>
    <cellStyle name="_12December 2010 Actual 2" xfId="39"/>
    <cellStyle name="_12December 2010 Actual 2_Cal 11 Pool Energy Summary" xfId="40"/>
    <cellStyle name="_12December 2010 Actual 2_Cal 11 Pool Energy Summary 10-2" xfId="41"/>
    <cellStyle name="_Cap Settlement Model_WP in OPCo no Dres VS. WP Removed no Dres.(5 Co. Model)" xfId="42"/>
    <cellStyle name="_Cap Settlement Summary-Cases 1-4" xfId="43"/>
    <cellStyle name="20% - Accent1 2" xfId="44"/>
    <cellStyle name="20% - Accent1 3" xfId="45"/>
    <cellStyle name="20% - Accent2 2" xfId="46"/>
    <cellStyle name="20% - Accent2 3" xfId="47"/>
    <cellStyle name="20% - Accent3 2" xfId="48"/>
    <cellStyle name="20% - Accent3 3" xfId="49"/>
    <cellStyle name="20% - Accent4 2" xfId="50"/>
    <cellStyle name="20% - Accent4 3" xfId="51"/>
    <cellStyle name="20% - Accent5 2" xfId="52"/>
    <cellStyle name="20% - Accent5 3" xfId="53"/>
    <cellStyle name="20% - Accent6 2" xfId="54"/>
    <cellStyle name="20% - Accent6 3" xfId="55"/>
    <cellStyle name="40% - Accent1 2" xfId="56"/>
    <cellStyle name="40% - Accent1 3" xfId="57"/>
    <cellStyle name="40% - Accent2 2" xfId="58"/>
    <cellStyle name="40% - Accent2 3" xfId="59"/>
    <cellStyle name="40% - Accent3 2" xfId="60"/>
    <cellStyle name="40% - Accent3 3" xfId="61"/>
    <cellStyle name="40% - Accent4 2" xfId="62"/>
    <cellStyle name="40% - Accent4 3" xfId="63"/>
    <cellStyle name="40% - Accent5 2" xfId="64"/>
    <cellStyle name="40% - Accent5 3" xfId="65"/>
    <cellStyle name="40% - Accent6 2" xfId="66"/>
    <cellStyle name="40% - Accent6 3" xfId="67"/>
    <cellStyle name="4Decimals" xfId="68"/>
    <cellStyle name="60% - Accent1 2" xfId="69"/>
    <cellStyle name="60% - Accent1 3" xfId="70"/>
    <cellStyle name="60% - Accent2 2" xfId="71"/>
    <cellStyle name="60% - Accent2 3" xfId="72"/>
    <cellStyle name="60% - Accent3 2" xfId="73"/>
    <cellStyle name="60% - Accent3 3" xfId="74"/>
    <cellStyle name="60% - Accent4 2" xfId="75"/>
    <cellStyle name="60% - Accent4 3" xfId="76"/>
    <cellStyle name="60% - Accent5 2" xfId="77"/>
    <cellStyle name="60% - Accent5 3" xfId="78"/>
    <cellStyle name="60% - Accent6 2" xfId="79"/>
    <cellStyle name="60% - Accent6 3" xfId="80"/>
    <cellStyle name="Accent1 2" xfId="81"/>
    <cellStyle name="Accent1 3" xfId="82"/>
    <cellStyle name="Accent2 2" xfId="83"/>
    <cellStyle name="Accent2 3" xfId="84"/>
    <cellStyle name="Accent3 2" xfId="85"/>
    <cellStyle name="Accent3 3" xfId="86"/>
    <cellStyle name="Accent4 2" xfId="87"/>
    <cellStyle name="Accent4 3" xfId="88"/>
    <cellStyle name="Accent5 2" xfId="89"/>
    <cellStyle name="Accent5 3" xfId="90"/>
    <cellStyle name="Accent6 2" xfId="91"/>
    <cellStyle name="Accent6 3" xfId="92"/>
    <cellStyle name="AsPercent" xfId="93"/>
    <cellStyle name="AsPercentCenter" xfId="94"/>
    <cellStyle name="Bad 2" xfId="95"/>
    <cellStyle name="Bad 3" xfId="96"/>
    <cellStyle name="cajun" xfId="97"/>
    <cellStyle name="cajun 2" xfId="98"/>
    <cellStyle name="cajun 2 2" xfId="99"/>
    <cellStyle name="cajun 2 3" xfId="100"/>
    <cellStyle name="Calculation 2" xfId="101"/>
    <cellStyle name="Calculation 3" xfId="102"/>
    <cellStyle name="Check Cell 2" xfId="103"/>
    <cellStyle name="Check Cell 3" xfId="104"/>
    <cellStyle name="ColumnHeader" xfId="105"/>
    <cellStyle name="ColumnHeaderCenter" xfId="106"/>
    <cellStyle name="ColumnHeaderUnderline" xfId="107"/>
    <cellStyle name="ColumnMath" xfId="108"/>
    <cellStyle name="Comma" xfId="109" builtinId="3"/>
    <cellStyle name="Comma 2" xfId="110"/>
    <cellStyle name="Comma 2 2" xfId="111"/>
    <cellStyle name="Comma 2 2 2" xfId="112"/>
    <cellStyle name="Comma 2 3" xfId="113"/>
    <cellStyle name="Comma 3" xfId="114"/>
    <cellStyle name="Comma 3 2" xfId="115"/>
    <cellStyle name="Comma 3 3" xfId="116"/>
    <cellStyle name="Comma 3_Compare" xfId="117"/>
    <cellStyle name="Comma 4" xfId="118"/>
    <cellStyle name="Comma 4 2" xfId="119"/>
    <cellStyle name="Comma 5" xfId="120"/>
    <cellStyle name="Comma 5 2" xfId="121"/>
    <cellStyle name="Comma 6" xfId="122"/>
    <cellStyle name="Comma 6 2" xfId="123"/>
    <cellStyle name="Comma 7" xfId="124"/>
    <cellStyle name="Comma0 - Style3" xfId="125"/>
    <cellStyle name="Currency" xfId="126" builtinId="4"/>
    <cellStyle name="Currency 2" xfId="127"/>
    <cellStyle name="Currency 2 2" xfId="128"/>
    <cellStyle name="Currency 2 3" xfId="129"/>
    <cellStyle name="Currency 3" xfId="130"/>
    <cellStyle name="Currency 3 2" xfId="131"/>
    <cellStyle name="Currency 3_Energy Model Summary" xfId="132"/>
    <cellStyle name="Currency 4" xfId="133"/>
    <cellStyle name="Currency 4 2" xfId="134"/>
    <cellStyle name="Currency 5" xfId="135"/>
    <cellStyle name="Currency 5 2" xfId="136"/>
    <cellStyle name="Currency 6" xfId="137"/>
    <cellStyle name="Currency 7" xfId="138"/>
    <cellStyle name="DATA TYPE" xfId="139"/>
    <cellStyle name="DateTime24H" xfId="140"/>
    <cellStyle name="Euro" xfId="141"/>
    <cellStyle name="Euro 2" xfId="142"/>
    <cellStyle name="Explanatory Text 2" xfId="143"/>
    <cellStyle name="Explanatory Text 3" xfId="144"/>
    <cellStyle name="Fixed2 - Style2" xfId="145"/>
    <cellStyle name="FUEL SUBTOTAL" xfId="146"/>
    <cellStyle name="FUEL TYPE" xfId="147"/>
    <cellStyle name="Good 2" xfId="148"/>
    <cellStyle name="Good 3" xfId="149"/>
    <cellStyle name="Heading 1 2" xfId="150"/>
    <cellStyle name="Heading 1 3" xfId="151"/>
    <cellStyle name="Heading 2 2" xfId="152"/>
    <cellStyle name="Heading 2 3" xfId="153"/>
    <cellStyle name="Heading 3 2" xfId="154"/>
    <cellStyle name="Heading 3 3" xfId="155"/>
    <cellStyle name="Heading 4 2" xfId="156"/>
    <cellStyle name="Heading 4 3" xfId="157"/>
    <cellStyle name="Heading1" xfId="158"/>
    <cellStyle name="Heading2" xfId="159"/>
    <cellStyle name="Hyperlink 2" xfId="160"/>
    <cellStyle name="Input 2" xfId="161"/>
    <cellStyle name="Input 3" xfId="162"/>
    <cellStyle name="Linked Cell 2" xfId="163"/>
    <cellStyle name="Linked Cell 3" xfId="164"/>
    <cellStyle name="Neutral 2" xfId="165"/>
    <cellStyle name="Neutral 3" xfId="166"/>
    <cellStyle name="Normal" xfId="0" builtinId="0"/>
    <cellStyle name="Normal 2" xfId="167"/>
    <cellStyle name="Normal 2 2" xfId="168"/>
    <cellStyle name="Normal 2 2 2" xfId="169"/>
    <cellStyle name="Normal 2 2 3" xfId="170"/>
    <cellStyle name="Normal 2 2_Cal 11 Pool Energy Summary" xfId="171"/>
    <cellStyle name="Normal 2 3" xfId="172"/>
    <cellStyle name="Normal 2_3 Company Case Comparisons v12-8-11" xfId="173"/>
    <cellStyle name="Normal 3" xfId="174"/>
    <cellStyle name="Normal 3 2" xfId="175"/>
    <cellStyle name="Normal 3 3" xfId="176"/>
    <cellStyle name="Normal 3_Cal 11 PJM Capacity Allocation 102812" xfId="177"/>
    <cellStyle name="Normal 4" xfId="178"/>
    <cellStyle name="Normal 4 2" xfId="179"/>
    <cellStyle name="Normal 4 3" xfId="180"/>
    <cellStyle name="Normal 4 3 2" xfId="181"/>
    <cellStyle name="Normal 4 3_Cal 11 Pool Energy Summary" xfId="182"/>
    <cellStyle name="Normal 4 4" xfId="183"/>
    <cellStyle name="Normal 4_Cal 11 Pool Energy Summary" xfId="184"/>
    <cellStyle name="Normal 5" xfId="185"/>
    <cellStyle name="Normal 6" xfId="186"/>
    <cellStyle name="Normal 7" xfId="187"/>
    <cellStyle name="Note 2" xfId="188"/>
    <cellStyle name="Note 3" xfId="189"/>
    <cellStyle name="NotesFooter" xfId="190"/>
    <cellStyle name="NotesHeader" xfId="191"/>
    <cellStyle name="NotesHeader 2" xfId="192"/>
    <cellStyle name="NotesHeader_Copy of Summary 1-26-12 I&amp;M" xfId="193"/>
    <cellStyle name="ntec" xfId="194"/>
    <cellStyle name="Output 2" xfId="195"/>
    <cellStyle name="Output 3" xfId="196"/>
    <cellStyle name="Percen - Style1" xfId="197"/>
    <cellStyle name="Percent" xfId="198" builtinId="5"/>
    <cellStyle name="Percent 2" xfId="199"/>
    <cellStyle name="Percent 2 2" xfId="200"/>
    <cellStyle name="Percent 3" xfId="201"/>
    <cellStyle name="Percent 3 2" xfId="202"/>
    <cellStyle name="Percent 3 3" xfId="203"/>
    <cellStyle name="Percent 3_Compare" xfId="204"/>
    <cellStyle name="Percent 4" xfId="205"/>
    <cellStyle name="Percent 4 2" xfId="206"/>
    <cellStyle name="Percent 5" xfId="207"/>
    <cellStyle name="Percent2Decimals" xfId="208"/>
    <cellStyle name="Percentage" xfId="209"/>
    <cellStyle name="PSChar" xfId="210"/>
    <cellStyle name="PSChar 2" xfId="211"/>
    <cellStyle name="PSChar 2 2" xfId="212"/>
    <cellStyle name="PSChar 2 3" xfId="213"/>
    <cellStyle name="PSDate" xfId="214"/>
    <cellStyle name="PSDate 2" xfId="215"/>
    <cellStyle name="PSDate 2 2" xfId="216"/>
    <cellStyle name="PSDec" xfId="217"/>
    <cellStyle name="PSDec 2" xfId="218"/>
    <cellStyle name="PSDec 2 2" xfId="219"/>
    <cellStyle name="PSHeading" xfId="220"/>
    <cellStyle name="PSHeading 2" xfId="221"/>
    <cellStyle name="PSHeading 2 2" xfId="222"/>
    <cellStyle name="PSHeading 2 3" xfId="223"/>
    <cellStyle name="PSHeading 2_Cal 11 Pool Energy Summary" xfId="224"/>
    <cellStyle name="PSHeading_APCo NEC" xfId="225"/>
    <cellStyle name="PSInt" xfId="226"/>
    <cellStyle name="PSInt 2" xfId="227"/>
    <cellStyle name="PSInt 2 2" xfId="228"/>
    <cellStyle name="PSSpacer" xfId="229"/>
    <cellStyle name="PSSpacer 2" xfId="230"/>
    <cellStyle name="PSSpacer 2 2" xfId="231"/>
    <cellStyle name="PSSpacer 2 3" xfId="232"/>
    <cellStyle name="SmallNormal" xfId="233"/>
    <cellStyle name="SmallNormal 2" xfId="234"/>
    <cellStyle name="SmallNormal_Copy of Summary 1-26-12 I&amp;M" xfId="235"/>
    <cellStyle name="Style 1" xfId="236"/>
    <cellStyle name="Style 1 2" xfId="237"/>
    <cellStyle name="Style 1 2 2" xfId="238"/>
    <cellStyle name="Style 1 2 3" xfId="239"/>
    <cellStyle name="Style 1 2_Cal 11 Pool Energy Summary" xfId="240"/>
    <cellStyle name="Style 1 3" xfId="241"/>
    <cellStyle name="Style 1 4" xfId="242"/>
    <cellStyle name="Style 1 4 2" xfId="243"/>
    <cellStyle name="Style 1_3 Company Case Comparisons v12-8-11" xfId="244"/>
    <cellStyle name="TableData" xfId="245"/>
    <cellStyle name="TableDataCenter" xfId="246"/>
    <cellStyle name="Title 2" xfId="247"/>
    <cellStyle name="Total 2" xfId="248"/>
    <cellStyle name="Total 3" xfId="249"/>
    <cellStyle name="Warning Text 2" xfId="250"/>
    <cellStyle name="Warning Text 3" xfId="251"/>
    <cellStyle name="YEAR HEADER" xfId="2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Forc/Capacity%20Forecast/AEP%20CAPACITY%20MODEL%20FILES/East%20CLR%20010807%20Q4%20PROMOD%20Update%20Ormet%20'07%20&amp;%20'08%20&amp;%20Onward,%20DCC%20in%202007,%20SS%20&amp;%20PJM%20Plan%20Ye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Forc/Capacity%20Forecast-NEW/Models%20&amp;%20Tools/Capacity%20Tracking%20Model/CAPACITY%20TRACKING%20MODEL%20-%201107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187562/LOCALS~1/Temp/notes3E38C9/5%20Year%20Group%20Re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nForc/Capacity%20Forecast/AEP%20CAPACITY%20MODEL%20FILES/070718%20Working%20file%20for%20Marketing%20Scenarios%20-%20Revamped%20Capacity%20Mode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AEP Summer (Scenarios)"/>
      <sheetName val="AEP Summer"/>
      <sheetName val="AEP Winter"/>
      <sheetName val="Alloc Matrix %"/>
      <sheetName val="Abbreviated AEP Summer"/>
      <sheetName val="Input RPM"/>
      <sheetName val="Input System Actual Values"/>
      <sheetName val="APCo Sum"/>
      <sheetName val="APCo Win"/>
      <sheetName val="CSP Sum"/>
      <sheetName val="CSP Win"/>
      <sheetName val="I&amp;M Sum"/>
      <sheetName val="I&amp;M Win"/>
      <sheetName val="KPCo Sum"/>
      <sheetName val="KPCo Win"/>
      <sheetName val="OPCo Sum"/>
      <sheetName val="OPCo Win"/>
      <sheetName val="Input Company Actual Values"/>
      <sheetName val="Input EFORd"/>
      <sheetName val="Derates"/>
      <sheetName val="Uprates"/>
      <sheetName val="Retirements"/>
      <sheetName val="Final Capacity"/>
      <sheetName val="Input Unit Specific Transfers"/>
      <sheetName val="Input System &amp; Co. Share Units"/>
      <sheetName val="Existing Capacity Sum &amp; Win"/>
      <sheetName val="Input Capacity Changes List"/>
      <sheetName val="Input Interruptible"/>
      <sheetName val="System Sales Summary"/>
      <sheetName val="Input System Sales"/>
      <sheetName val="MLR SS"/>
      <sheetName val="MLR 250"/>
      <sheetName val="Mone"/>
      <sheetName val="OVEC"/>
      <sheetName val="Input Buckeye"/>
      <sheetName val="Input FINAL MLR"/>
      <sheetName val="Format FINAL MLR"/>
      <sheetName val="MLR Est"/>
      <sheetName val="Input Actual MLRs"/>
      <sheetName val="Input Original Peaks"/>
      <sheetName val="Input DSM"/>
      <sheetName val="Peaks w DSM"/>
      <sheetName val="Capacity Transactions Summary"/>
      <sheetName val="Capacity Transaction Matrix"/>
      <sheetName val="Dir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70">
          <cell r="A170" t="str">
            <v>DON'T DELETE</v>
          </cell>
        </row>
        <row r="184">
          <cell r="B184" t="str">
            <v>APCo</v>
          </cell>
          <cell r="C184">
            <v>0.33333333333333331</v>
          </cell>
          <cell r="D184">
            <v>0.33333333333333331</v>
          </cell>
          <cell r="E184">
            <v>0.33333333333333331</v>
          </cell>
          <cell r="F184">
            <v>0.33333333333333331</v>
          </cell>
          <cell r="G184">
            <v>0.33333333333333331</v>
          </cell>
          <cell r="H184">
            <v>0.33333333333333331</v>
          </cell>
          <cell r="I184">
            <v>0.33333333333333331</v>
          </cell>
          <cell r="J184">
            <v>0.33333333333333331</v>
          </cell>
          <cell r="K184">
            <v>0.33333333333333331</v>
          </cell>
          <cell r="L184">
            <v>0.33333333333333331</v>
          </cell>
          <cell r="M184">
            <v>0.33333333333333331</v>
          </cell>
          <cell r="N184">
            <v>0.33333333333333331</v>
          </cell>
          <cell r="O184">
            <v>0.33333333333333331</v>
          </cell>
          <cell r="P184">
            <v>0.33333333333333331</v>
          </cell>
          <cell r="Q184">
            <v>0.33333333333333331</v>
          </cell>
          <cell r="R184">
            <v>0.33333333333333331</v>
          </cell>
          <cell r="S184">
            <v>0.33333333333333331</v>
          </cell>
          <cell r="T184">
            <v>0.33333333333333331</v>
          </cell>
          <cell r="U184">
            <v>0.33333333333333331</v>
          </cell>
          <cell r="V184">
            <v>0.33333333333333331</v>
          </cell>
          <cell r="W184">
            <v>0.33333333333333331</v>
          </cell>
          <cell r="X184">
            <v>0.33333333333333331</v>
          </cell>
          <cell r="Y184">
            <v>0.33333333333333331</v>
          </cell>
          <cell r="Z184">
            <v>0.33333333333333331</v>
          </cell>
          <cell r="AA184">
            <v>0.33333333333333331</v>
          </cell>
          <cell r="AB184">
            <v>0.33333333333333331</v>
          </cell>
          <cell r="AC184">
            <v>0.33333333333333331</v>
          </cell>
          <cell r="AD184">
            <v>0.33333333333333331</v>
          </cell>
          <cell r="AE184">
            <v>0.33333333333333331</v>
          </cell>
          <cell r="AF184">
            <v>0.33333333333333331</v>
          </cell>
          <cell r="AG184">
            <v>0.33333333333333331</v>
          </cell>
          <cell r="AH184">
            <v>0.33333333333333331</v>
          </cell>
          <cell r="AI184">
            <v>0.33333333333333331</v>
          </cell>
          <cell r="AJ184">
            <v>0.33333333333333331</v>
          </cell>
          <cell r="AK184">
            <v>0.33333333333333331</v>
          </cell>
          <cell r="AL184">
            <v>0.33333333333333331</v>
          </cell>
          <cell r="AM184">
            <v>0.33333333333333331</v>
          </cell>
        </row>
        <row r="185">
          <cell r="B185" t="str">
            <v>CSP</v>
          </cell>
        </row>
        <row r="186">
          <cell r="B186" t="str">
            <v>I&amp;M</v>
          </cell>
        </row>
        <row r="187">
          <cell r="B187" t="str">
            <v>KPCo</v>
          </cell>
        </row>
        <row r="188">
          <cell r="B188" t="str">
            <v>OPCo</v>
          </cell>
          <cell r="C188">
            <v>0.66666666666666663</v>
          </cell>
          <cell r="D188">
            <v>0.66666666666666663</v>
          </cell>
          <cell r="E188">
            <v>0.66666666666666663</v>
          </cell>
          <cell r="F188">
            <v>0.66666666666666663</v>
          </cell>
          <cell r="G188">
            <v>0.66666666666666663</v>
          </cell>
          <cell r="H188">
            <v>0.66666666666666663</v>
          </cell>
          <cell r="I188">
            <v>0.66666666666666663</v>
          </cell>
          <cell r="J188">
            <v>0.66666666666666663</v>
          </cell>
          <cell r="K188">
            <v>0.66666666666666663</v>
          </cell>
          <cell r="L188">
            <v>0.66666666666666663</v>
          </cell>
          <cell r="M188">
            <v>0.66666666666666663</v>
          </cell>
          <cell r="N188">
            <v>0.66666666666666663</v>
          </cell>
          <cell r="O188">
            <v>0.66666666666666663</v>
          </cell>
          <cell r="P188">
            <v>0.66666666666666663</v>
          </cell>
          <cell r="Q188">
            <v>0.66666666666666663</v>
          </cell>
          <cell r="R188">
            <v>0.66666666666666663</v>
          </cell>
          <cell r="S188">
            <v>0.66666666666666663</v>
          </cell>
          <cell r="T188">
            <v>0.66666666666666663</v>
          </cell>
          <cell r="U188">
            <v>0.66666666666666663</v>
          </cell>
          <cell r="V188">
            <v>0.66666666666666663</v>
          </cell>
          <cell r="W188">
            <v>0.66666666666666663</v>
          </cell>
          <cell r="X188">
            <v>0.66666666666666663</v>
          </cell>
          <cell r="Y188">
            <v>0.66666666666666663</v>
          </cell>
          <cell r="Z188">
            <v>0.66666666666666663</v>
          </cell>
          <cell r="AA188">
            <v>0.66666666666666663</v>
          </cell>
          <cell r="AB188">
            <v>0.66666666666666663</v>
          </cell>
          <cell r="AC188">
            <v>0.66666666666666663</v>
          </cell>
          <cell r="AD188">
            <v>0.66666666666666663</v>
          </cell>
          <cell r="AE188">
            <v>0.66666666666666663</v>
          </cell>
          <cell r="AF188">
            <v>0.66666666666666663</v>
          </cell>
          <cell r="AG188">
            <v>0.66666666666666663</v>
          </cell>
          <cell r="AH188">
            <v>0.66666666666666663</v>
          </cell>
          <cell r="AI188">
            <v>0.66666666666666663</v>
          </cell>
          <cell r="AJ188">
            <v>0.66666666666666663</v>
          </cell>
          <cell r="AK188">
            <v>0.66666666666666663</v>
          </cell>
          <cell r="AL188">
            <v>0.66666666666666663</v>
          </cell>
          <cell r="AM188">
            <v>0.66666666666666663</v>
          </cell>
        </row>
        <row r="892">
          <cell r="B892" t="str">
            <v>APCo</v>
          </cell>
        </row>
        <row r="893">
          <cell r="B893" t="str">
            <v>CSP</v>
          </cell>
        </row>
        <row r="894">
          <cell r="B894" t="str">
            <v>I&amp;M</v>
          </cell>
          <cell r="C894">
            <v>0.85</v>
          </cell>
          <cell r="D894">
            <v>0.85</v>
          </cell>
          <cell r="E894">
            <v>0.85</v>
          </cell>
          <cell r="F894">
            <v>0.85</v>
          </cell>
          <cell r="G894">
            <v>0.85</v>
          </cell>
          <cell r="H894">
            <v>0.85</v>
          </cell>
          <cell r="I894">
            <v>0.85</v>
          </cell>
          <cell r="J894">
            <v>0.85</v>
          </cell>
          <cell r="K894">
            <v>0.85</v>
          </cell>
          <cell r="L894">
            <v>0.85</v>
          </cell>
          <cell r="M894">
            <v>0.85</v>
          </cell>
          <cell r="N894">
            <v>0.85</v>
          </cell>
          <cell r="O894">
            <v>0.85</v>
          </cell>
          <cell r="P894">
            <v>0.85</v>
          </cell>
          <cell r="Q894">
            <v>0.85</v>
          </cell>
          <cell r="R894">
            <v>0.85</v>
          </cell>
          <cell r="S894">
            <v>0.85</v>
          </cell>
          <cell r="T894">
            <v>0.85</v>
          </cell>
          <cell r="U894">
            <v>0.85</v>
          </cell>
          <cell r="V894">
            <v>0.85</v>
          </cell>
          <cell r="W894">
            <v>0.85</v>
          </cell>
          <cell r="X894">
            <v>0.85</v>
          </cell>
          <cell r="Y894">
            <v>0.85</v>
          </cell>
          <cell r="Z894">
            <v>0.85</v>
          </cell>
          <cell r="AA894">
            <v>0.85</v>
          </cell>
          <cell r="AB894">
            <v>0.85</v>
          </cell>
          <cell r="AC894">
            <v>0.85</v>
          </cell>
          <cell r="AD894">
            <v>0.85</v>
          </cell>
          <cell r="AE894">
            <v>0.85</v>
          </cell>
          <cell r="AF894">
            <v>0.85</v>
          </cell>
          <cell r="AG894">
            <v>0.85</v>
          </cell>
          <cell r="AH894">
            <v>0.85</v>
          </cell>
          <cell r="AI894">
            <v>0.85</v>
          </cell>
          <cell r="AJ894">
            <v>0.85</v>
          </cell>
          <cell r="AK894">
            <v>0.85</v>
          </cell>
          <cell r="AL894">
            <v>0.85</v>
          </cell>
          <cell r="AM894">
            <v>0.85</v>
          </cell>
        </row>
        <row r="895">
          <cell r="B895" t="str">
            <v>KPCo</v>
          </cell>
          <cell r="C895">
            <v>0.15</v>
          </cell>
          <cell r="D895">
            <v>0.15</v>
          </cell>
          <cell r="E895">
            <v>0.15</v>
          </cell>
          <cell r="F895">
            <v>0.15</v>
          </cell>
          <cell r="G895">
            <v>0.15</v>
          </cell>
          <cell r="H895">
            <v>0.15</v>
          </cell>
          <cell r="I895">
            <v>0.15</v>
          </cell>
          <cell r="J895">
            <v>0.15</v>
          </cell>
          <cell r="K895">
            <v>0.15</v>
          </cell>
          <cell r="L895">
            <v>0.15</v>
          </cell>
          <cell r="M895">
            <v>0.15</v>
          </cell>
          <cell r="N895">
            <v>0.15</v>
          </cell>
          <cell r="O895">
            <v>0.15</v>
          </cell>
          <cell r="P895">
            <v>0.15</v>
          </cell>
          <cell r="Q895">
            <v>0.15</v>
          </cell>
          <cell r="R895">
            <v>0.15</v>
          </cell>
          <cell r="S895">
            <v>0.15</v>
          </cell>
          <cell r="T895">
            <v>0.15</v>
          </cell>
          <cell r="U895">
            <v>0.15</v>
          </cell>
          <cell r="V895">
            <v>0.15</v>
          </cell>
          <cell r="W895">
            <v>0.15</v>
          </cell>
          <cell r="X895">
            <v>0.15</v>
          </cell>
          <cell r="Y895">
            <v>0.15</v>
          </cell>
          <cell r="Z895">
            <v>0.15</v>
          </cell>
          <cell r="AA895">
            <v>0.15</v>
          </cell>
          <cell r="AB895">
            <v>0.15</v>
          </cell>
          <cell r="AC895">
            <v>0.15</v>
          </cell>
          <cell r="AD895">
            <v>0.15</v>
          </cell>
          <cell r="AE895">
            <v>0.15</v>
          </cell>
          <cell r="AF895">
            <v>0.15</v>
          </cell>
          <cell r="AG895">
            <v>0.15</v>
          </cell>
          <cell r="AH895">
            <v>0.15</v>
          </cell>
          <cell r="AI895">
            <v>0.15</v>
          </cell>
          <cell r="AJ895">
            <v>0.15</v>
          </cell>
          <cell r="AK895">
            <v>0.15</v>
          </cell>
          <cell r="AL895">
            <v>0.15</v>
          </cell>
          <cell r="AM895">
            <v>0.15</v>
          </cell>
        </row>
        <row r="896">
          <cell r="B896" t="str">
            <v>OPCo</v>
          </cell>
        </row>
        <row r="898">
          <cell r="B898" t="str">
            <v>APCo</v>
          </cell>
        </row>
        <row r="899">
          <cell r="B899" t="str">
            <v>CSP</v>
          </cell>
        </row>
        <row r="900">
          <cell r="B900" t="str">
            <v>I&amp;M</v>
          </cell>
          <cell r="C900">
            <v>0.85</v>
          </cell>
          <cell r="D900">
            <v>0.85</v>
          </cell>
          <cell r="E900">
            <v>0.85</v>
          </cell>
          <cell r="F900">
            <v>0.85</v>
          </cell>
          <cell r="G900">
            <v>0.85</v>
          </cell>
          <cell r="H900">
            <v>0.85</v>
          </cell>
          <cell r="I900">
            <v>0.85</v>
          </cell>
          <cell r="J900">
            <v>0.85</v>
          </cell>
          <cell r="K900">
            <v>0.85</v>
          </cell>
          <cell r="L900">
            <v>0.85</v>
          </cell>
          <cell r="M900">
            <v>0.85</v>
          </cell>
          <cell r="N900">
            <v>0.85</v>
          </cell>
          <cell r="O900">
            <v>0.85</v>
          </cell>
          <cell r="P900">
            <v>0.85</v>
          </cell>
          <cell r="Q900">
            <v>0.85</v>
          </cell>
          <cell r="R900">
            <v>0.85</v>
          </cell>
          <cell r="S900">
            <v>0.85</v>
          </cell>
          <cell r="T900">
            <v>0.85</v>
          </cell>
          <cell r="U900">
            <v>0.85</v>
          </cell>
          <cell r="V900">
            <v>0.85</v>
          </cell>
          <cell r="W900">
            <v>0.85</v>
          </cell>
          <cell r="X900">
            <v>0.85</v>
          </cell>
          <cell r="Y900">
            <v>0.85</v>
          </cell>
          <cell r="Z900">
            <v>0.85</v>
          </cell>
          <cell r="AA900">
            <v>0.85</v>
          </cell>
          <cell r="AB900">
            <v>0.85</v>
          </cell>
          <cell r="AC900">
            <v>0.85</v>
          </cell>
          <cell r="AD900">
            <v>0.85</v>
          </cell>
          <cell r="AE900">
            <v>0.85</v>
          </cell>
          <cell r="AF900">
            <v>0.85</v>
          </cell>
          <cell r="AG900">
            <v>0.85</v>
          </cell>
          <cell r="AH900">
            <v>0.85</v>
          </cell>
          <cell r="AI900">
            <v>0.85</v>
          </cell>
          <cell r="AJ900">
            <v>0.85</v>
          </cell>
          <cell r="AK900">
            <v>0.85</v>
          </cell>
          <cell r="AL900">
            <v>0.85</v>
          </cell>
          <cell r="AM900">
            <v>0.85</v>
          </cell>
        </row>
        <row r="901">
          <cell r="B901" t="str">
            <v>KPCo</v>
          </cell>
          <cell r="C901">
            <v>0.15</v>
          </cell>
          <cell r="D901">
            <v>0.15</v>
          </cell>
          <cell r="E901">
            <v>0.15</v>
          </cell>
          <cell r="F901">
            <v>0.15</v>
          </cell>
          <cell r="G901">
            <v>0.15</v>
          </cell>
          <cell r="H901">
            <v>0.15</v>
          </cell>
          <cell r="I901">
            <v>0.15</v>
          </cell>
          <cell r="J901">
            <v>0.15</v>
          </cell>
          <cell r="K901">
            <v>0.15</v>
          </cell>
          <cell r="L901">
            <v>0.15</v>
          </cell>
          <cell r="M901">
            <v>0.15</v>
          </cell>
          <cell r="N901">
            <v>0.15</v>
          </cell>
          <cell r="O901">
            <v>0.15</v>
          </cell>
          <cell r="P901">
            <v>0.15</v>
          </cell>
          <cell r="Q901">
            <v>0.15</v>
          </cell>
          <cell r="R901">
            <v>0.15</v>
          </cell>
          <cell r="S901">
            <v>0.15</v>
          </cell>
          <cell r="T901">
            <v>0.15</v>
          </cell>
          <cell r="U901">
            <v>0.15</v>
          </cell>
          <cell r="V901">
            <v>0.15</v>
          </cell>
          <cell r="W901">
            <v>0.15</v>
          </cell>
          <cell r="X901">
            <v>0.15</v>
          </cell>
          <cell r="Y901">
            <v>0.15</v>
          </cell>
          <cell r="Z901">
            <v>0.15</v>
          </cell>
          <cell r="AA901">
            <v>0.15</v>
          </cell>
          <cell r="AB901">
            <v>0.15</v>
          </cell>
          <cell r="AC901">
            <v>0.15</v>
          </cell>
          <cell r="AD901">
            <v>0.15</v>
          </cell>
          <cell r="AE901">
            <v>0.15</v>
          </cell>
          <cell r="AF901">
            <v>0.15</v>
          </cell>
          <cell r="AG901">
            <v>0.15</v>
          </cell>
          <cell r="AH901">
            <v>0.15</v>
          </cell>
          <cell r="AI901">
            <v>0.15</v>
          </cell>
          <cell r="AJ901">
            <v>0.15</v>
          </cell>
          <cell r="AK901">
            <v>0.15</v>
          </cell>
          <cell r="AL901">
            <v>0.15</v>
          </cell>
          <cell r="AM901">
            <v>0.15</v>
          </cell>
        </row>
        <row r="902">
          <cell r="B902" t="str">
            <v>OPCo</v>
          </cell>
        </row>
      </sheetData>
      <sheetData sheetId="26" refreshError="1"/>
      <sheetData sheetId="27" refreshError="1">
        <row r="2">
          <cell r="I2">
            <v>2006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NGE LOG"/>
      <sheetName val="AEP PLANNING VIEW"/>
      <sheetName val="AEP SUMMARY"/>
      <sheetName val="AEP DETAILED VIEW-NOTUSED"/>
      <sheetName val="2010 DELIVERY YR"/>
      <sheetName val="2011 DELIVERY YR"/>
      <sheetName val="2012 BRA"/>
      <sheetName val="2013 BRA"/>
      <sheetName val="2011 BRA"/>
      <sheetName val="eRPM Auction"/>
      <sheetName val="Capacity &amp; EFORd"/>
      <sheetName val="Existing Unit Info"/>
      <sheetName val="New Generation"/>
      <sheetName val="Unit-Spec Purchases"/>
      <sheetName val="Unit-Spec Sales"/>
      <sheetName val="Buckeye"/>
      <sheetName val="ATSI Detail"/>
      <sheetName val="AMP Detail"/>
      <sheetName val="Parameters"/>
      <sheetName val="AEP Internal Load"/>
      <sheetName val="Recon w CLR"/>
      <sheetName val="PJM CP - AEP LOAD"/>
      <sheetName val="DR"/>
      <sheetName val="scratch"/>
      <sheetName val="2009 BRA"/>
      <sheetName val="2010 BRA"/>
      <sheetName val="2008 DELIVERY YR"/>
      <sheetName val="2009 DELIVERY YR"/>
      <sheetName val="2007 DELIVERY YR"/>
      <sheetName val="2008 BRA"/>
      <sheetName val="2007 BRA"/>
      <sheetName val="PY08-09 M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3">
          <cell r="A133" t="str">
            <v>AMOS 1</v>
          </cell>
          <cell r="B133">
            <v>800</v>
          </cell>
          <cell r="C133">
            <v>7.952</v>
          </cell>
          <cell r="D133">
            <v>11.207000000000001</v>
          </cell>
          <cell r="E133">
            <v>11.444000000000001</v>
          </cell>
          <cell r="F133">
            <v>11.444000000000001</v>
          </cell>
          <cell r="G133">
            <v>11.444000000000001</v>
          </cell>
          <cell r="H133">
            <v>11.444000000000001</v>
          </cell>
          <cell r="I133">
            <v>11.444000000000001</v>
          </cell>
          <cell r="J133">
            <v>11.444000000000001</v>
          </cell>
          <cell r="K133">
            <v>11.444000000000001</v>
          </cell>
          <cell r="L133">
            <v>11.444000000000001</v>
          </cell>
          <cell r="M133">
            <v>11.444000000000001</v>
          </cell>
          <cell r="N133">
            <v>11.444000000000001</v>
          </cell>
          <cell r="O133">
            <v>8.3460000000000001</v>
          </cell>
        </row>
        <row r="134">
          <cell r="A134" t="str">
            <v>AMOS 2</v>
          </cell>
          <cell r="B134">
            <v>800</v>
          </cell>
          <cell r="C134">
            <v>10.542</v>
          </cell>
          <cell r="D134">
            <v>9.7170000000000005</v>
          </cell>
          <cell r="E134">
            <v>10.818999999999999</v>
          </cell>
          <cell r="F134">
            <v>10.818999999999999</v>
          </cell>
          <cell r="G134">
            <v>10.818999999999999</v>
          </cell>
          <cell r="H134">
            <v>10.818999999999999</v>
          </cell>
          <cell r="I134">
            <v>10.818999999999999</v>
          </cell>
          <cell r="J134">
            <v>10.818999999999999</v>
          </cell>
          <cell r="K134">
            <v>10.818999999999999</v>
          </cell>
          <cell r="L134">
            <v>10.818999999999999</v>
          </cell>
          <cell r="M134">
            <v>10.818999999999999</v>
          </cell>
          <cell r="N134">
            <v>10.818999999999999</v>
          </cell>
          <cell r="O134">
            <v>9.1219999999999999</v>
          </cell>
        </row>
        <row r="135">
          <cell r="A135" t="str">
            <v>AMOS 3</v>
          </cell>
          <cell r="B135">
            <v>1300</v>
          </cell>
          <cell r="C135">
            <v>14.792</v>
          </cell>
          <cell r="D135">
            <v>6.3979999999999997</v>
          </cell>
          <cell r="E135">
            <v>11.238</v>
          </cell>
          <cell r="F135">
            <v>11.238</v>
          </cell>
          <cell r="G135">
            <v>11.238</v>
          </cell>
          <cell r="H135">
            <v>11.238</v>
          </cell>
          <cell r="I135">
            <v>11.238</v>
          </cell>
          <cell r="J135">
            <v>11.238</v>
          </cell>
          <cell r="K135">
            <v>11.238</v>
          </cell>
          <cell r="L135">
            <v>11.238</v>
          </cell>
          <cell r="M135">
            <v>11.238</v>
          </cell>
          <cell r="N135">
            <v>11.238</v>
          </cell>
          <cell r="O135">
            <v>10.98</v>
          </cell>
        </row>
        <row r="136">
          <cell r="A136" t="str">
            <v>BECKJORD</v>
          </cell>
          <cell r="B136">
            <v>51.8</v>
          </cell>
          <cell r="C136">
            <v>42.441000000000003</v>
          </cell>
          <cell r="D136">
            <v>20.481999999999999</v>
          </cell>
          <cell r="E136">
            <v>23.51</v>
          </cell>
          <cell r="F136">
            <v>23.51</v>
          </cell>
          <cell r="G136">
            <v>23.51</v>
          </cell>
          <cell r="H136">
            <v>23.51</v>
          </cell>
          <cell r="I136">
            <v>23.51</v>
          </cell>
          <cell r="J136">
            <v>23.51</v>
          </cell>
          <cell r="K136">
            <v>23.51</v>
          </cell>
          <cell r="L136">
            <v>23.51</v>
          </cell>
          <cell r="M136">
            <v>23.51</v>
          </cell>
          <cell r="N136">
            <v>23.51</v>
          </cell>
          <cell r="O136">
            <v>17.358000000000001</v>
          </cell>
        </row>
        <row r="137">
          <cell r="A137" t="str">
            <v>BERRIEN SPRINGS 1-12</v>
          </cell>
          <cell r="B137">
            <v>7.2</v>
          </cell>
          <cell r="C137">
            <v>18.399999999999999</v>
          </cell>
          <cell r="D137">
            <v>20.061999999999998</v>
          </cell>
          <cell r="E137">
            <v>22.015999999999998</v>
          </cell>
          <cell r="F137">
            <v>22.015999999999998</v>
          </cell>
          <cell r="G137">
            <v>22.015999999999998</v>
          </cell>
          <cell r="H137">
            <v>22.015999999999998</v>
          </cell>
          <cell r="I137">
            <v>22.015999999999998</v>
          </cell>
          <cell r="J137">
            <v>22.015999999999998</v>
          </cell>
          <cell r="K137">
            <v>22.015999999999998</v>
          </cell>
          <cell r="L137">
            <v>22.015999999999998</v>
          </cell>
          <cell r="M137">
            <v>22.015999999999998</v>
          </cell>
          <cell r="N137">
            <v>22.015999999999998</v>
          </cell>
          <cell r="O137">
            <v>11.253000000000002</v>
          </cell>
        </row>
        <row r="138">
          <cell r="A138" t="str">
            <v>BIG SANDY 1</v>
          </cell>
          <cell r="B138">
            <v>260</v>
          </cell>
          <cell r="C138">
            <v>11.019</v>
          </cell>
          <cell r="D138">
            <v>11.659000000000001</v>
          </cell>
          <cell r="E138">
            <v>4.0540000000000003</v>
          </cell>
          <cell r="F138">
            <v>4.0540000000000003</v>
          </cell>
          <cell r="G138">
            <v>4.0540000000000003</v>
          </cell>
          <cell r="H138">
            <v>4.0540000000000003</v>
          </cell>
          <cell r="I138">
            <v>4.0540000000000003</v>
          </cell>
          <cell r="J138">
            <v>4.0540000000000003</v>
          </cell>
          <cell r="K138">
            <v>4.0540000000000003</v>
          </cell>
          <cell r="L138">
            <v>4.0540000000000003</v>
          </cell>
          <cell r="M138">
            <v>4.0540000000000003</v>
          </cell>
          <cell r="N138">
            <v>4.0540000000000003</v>
          </cell>
          <cell r="O138">
            <v>6.5279999999999996</v>
          </cell>
        </row>
        <row r="139">
          <cell r="A139" t="str">
            <v>BIG SANDY 2</v>
          </cell>
          <cell r="B139">
            <v>800</v>
          </cell>
          <cell r="C139">
            <v>7.4269999999999996</v>
          </cell>
          <cell r="D139">
            <v>4.8170000000000002</v>
          </cell>
          <cell r="E139">
            <v>2.79</v>
          </cell>
          <cell r="F139">
            <v>2.79</v>
          </cell>
          <cell r="G139">
            <v>2.79</v>
          </cell>
          <cell r="H139">
            <v>2.79</v>
          </cell>
          <cell r="I139">
            <v>2.79</v>
          </cell>
          <cell r="J139">
            <v>2.79</v>
          </cell>
          <cell r="K139">
            <v>2.79</v>
          </cell>
          <cell r="L139">
            <v>2.79</v>
          </cell>
          <cell r="M139">
            <v>2.79</v>
          </cell>
          <cell r="N139">
            <v>2.79</v>
          </cell>
          <cell r="O139">
            <v>5.3280000000000003</v>
          </cell>
        </row>
        <row r="140">
          <cell r="A140" t="str">
            <v>BUCHANAN 1-10</v>
          </cell>
          <cell r="B140">
            <v>4.0999999999999996</v>
          </cell>
          <cell r="C140">
            <v>23.54</v>
          </cell>
          <cell r="D140">
            <v>31.113000000000003</v>
          </cell>
          <cell r="E140">
            <v>23.968999999999998</v>
          </cell>
          <cell r="F140">
            <v>23.968999999999998</v>
          </cell>
          <cell r="G140">
            <v>23.968999999999998</v>
          </cell>
          <cell r="H140">
            <v>23.968999999999998</v>
          </cell>
          <cell r="I140">
            <v>23.968999999999998</v>
          </cell>
          <cell r="J140">
            <v>23.968999999999998</v>
          </cell>
          <cell r="K140">
            <v>23.968999999999998</v>
          </cell>
          <cell r="L140">
            <v>23.968999999999998</v>
          </cell>
          <cell r="M140">
            <v>23.968999999999998</v>
          </cell>
          <cell r="N140">
            <v>23.968999999999998</v>
          </cell>
          <cell r="O140">
            <v>13.93839024390244</v>
          </cell>
        </row>
        <row r="141">
          <cell r="A141" t="str">
            <v>BUCK-BYLLESBY</v>
          </cell>
          <cell r="B141">
            <v>30.1</v>
          </cell>
          <cell r="C141">
            <v>39.255000000000003</v>
          </cell>
          <cell r="D141">
            <v>13.664000000000001</v>
          </cell>
          <cell r="E141">
            <v>12.481999999999999</v>
          </cell>
          <cell r="F141">
            <v>12.481999999999999</v>
          </cell>
          <cell r="G141">
            <v>12.481999999999999</v>
          </cell>
          <cell r="H141">
            <v>12.481999999999999</v>
          </cell>
          <cell r="I141">
            <v>12.481999999999999</v>
          </cell>
          <cell r="J141">
            <v>12.481999999999999</v>
          </cell>
          <cell r="K141">
            <v>12.481999999999999</v>
          </cell>
          <cell r="L141">
            <v>12.481999999999999</v>
          </cell>
          <cell r="M141">
            <v>12.481999999999999</v>
          </cell>
          <cell r="N141">
            <v>12.481999999999999</v>
          </cell>
          <cell r="O141">
            <v>15.372797342192689</v>
          </cell>
        </row>
        <row r="142">
          <cell r="A142" t="str">
            <v>CARDINAL 1</v>
          </cell>
          <cell r="B142">
            <v>585</v>
          </cell>
          <cell r="C142">
            <v>9.5670000000000002</v>
          </cell>
          <cell r="D142">
            <v>3.859</v>
          </cell>
          <cell r="E142">
            <v>7.9359999999999999</v>
          </cell>
          <cell r="F142">
            <v>7.9359999999999999</v>
          </cell>
          <cell r="G142">
            <v>7.9359999999999999</v>
          </cell>
          <cell r="H142">
            <v>7.9359999999999999</v>
          </cell>
          <cell r="I142">
            <v>7.9359999999999999</v>
          </cell>
          <cell r="J142">
            <v>7.9359999999999999</v>
          </cell>
          <cell r="K142">
            <v>7.9359999999999999</v>
          </cell>
          <cell r="L142">
            <v>7.9359999999999999</v>
          </cell>
          <cell r="M142">
            <v>7.9359999999999999</v>
          </cell>
          <cell r="N142">
            <v>7.9359999999999999</v>
          </cell>
          <cell r="O142">
            <v>7.9050000000000002</v>
          </cell>
        </row>
        <row r="143">
          <cell r="A143" t="str">
            <v>CARDINAL 2</v>
          </cell>
          <cell r="B143">
            <v>585</v>
          </cell>
          <cell r="C143">
            <v>18.515999999999998</v>
          </cell>
          <cell r="D143">
            <v>4.3899999999999997</v>
          </cell>
          <cell r="E143">
            <v>12.103</v>
          </cell>
          <cell r="F143">
            <v>12.103</v>
          </cell>
          <cell r="G143">
            <v>12.103</v>
          </cell>
          <cell r="H143">
            <v>12.103</v>
          </cell>
          <cell r="I143">
            <v>12.103</v>
          </cell>
          <cell r="J143">
            <v>12.103</v>
          </cell>
          <cell r="K143">
            <v>12.103</v>
          </cell>
          <cell r="L143">
            <v>12.103</v>
          </cell>
          <cell r="M143">
            <v>12.103</v>
          </cell>
          <cell r="N143">
            <v>12.103</v>
          </cell>
          <cell r="O143">
            <v>9.8160000000000007</v>
          </cell>
        </row>
        <row r="144">
          <cell r="A144" t="str">
            <v>CARDINAL 3</v>
          </cell>
          <cell r="B144">
            <v>630</v>
          </cell>
          <cell r="C144">
            <v>12.805999999999999</v>
          </cell>
          <cell r="D144">
            <v>7.8289999999999997</v>
          </cell>
          <cell r="E144">
            <v>9.7010000000000005</v>
          </cell>
          <cell r="F144">
            <v>9.7010000000000005</v>
          </cell>
          <cell r="G144">
            <v>9.7010000000000005</v>
          </cell>
          <cell r="H144">
            <v>9.7010000000000005</v>
          </cell>
          <cell r="I144">
            <v>9.7010000000000005</v>
          </cell>
          <cell r="J144">
            <v>9.7010000000000005</v>
          </cell>
          <cell r="K144">
            <v>9.7010000000000005</v>
          </cell>
          <cell r="L144">
            <v>9.7010000000000005</v>
          </cell>
          <cell r="M144">
            <v>9.7010000000000005</v>
          </cell>
          <cell r="N144">
            <v>9.7010000000000005</v>
          </cell>
          <cell r="O144">
            <v>9.8190000000000008</v>
          </cell>
        </row>
        <row r="145">
          <cell r="A145" t="str">
            <v>CEREDO 1</v>
          </cell>
          <cell r="B145">
            <v>77</v>
          </cell>
          <cell r="C145">
            <v>0</v>
          </cell>
          <cell r="D145">
            <v>0.66500000000000004</v>
          </cell>
          <cell r="E145">
            <v>0.311</v>
          </cell>
          <cell r="F145">
            <v>0.311</v>
          </cell>
          <cell r="G145">
            <v>0.311</v>
          </cell>
          <cell r="H145">
            <v>0.311</v>
          </cell>
          <cell r="I145">
            <v>0.311</v>
          </cell>
          <cell r="J145">
            <v>0.311</v>
          </cell>
          <cell r="K145">
            <v>0.311</v>
          </cell>
          <cell r="L145">
            <v>0.311</v>
          </cell>
          <cell r="M145">
            <v>0.311</v>
          </cell>
          <cell r="N145">
            <v>0.311</v>
          </cell>
          <cell r="O145">
            <v>0.90800000000000003</v>
          </cell>
        </row>
        <row r="146">
          <cell r="A146" t="str">
            <v>CEREDO 2</v>
          </cell>
          <cell r="B146">
            <v>77</v>
          </cell>
          <cell r="C146">
            <v>0.25700000000000001</v>
          </cell>
          <cell r="D146">
            <v>0.57699999999999996</v>
          </cell>
          <cell r="E146">
            <v>0.26900000000000002</v>
          </cell>
          <cell r="F146">
            <v>0.26900000000000002</v>
          </cell>
          <cell r="G146">
            <v>0.26900000000000002</v>
          </cell>
          <cell r="H146">
            <v>0.26900000000000002</v>
          </cell>
          <cell r="I146">
            <v>0.26900000000000002</v>
          </cell>
          <cell r="J146">
            <v>0.26900000000000002</v>
          </cell>
          <cell r="K146">
            <v>0.26900000000000002</v>
          </cell>
          <cell r="L146">
            <v>0.26900000000000002</v>
          </cell>
          <cell r="M146">
            <v>0.26900000000000002</v>
          </cell>
          <cell r="N146">
            <v>0.26900000000000002</v>
          </cell>
          <cell r="O146">
            <v>0.39700000000000002</v>
          </cell>
        </row>
        <row r="147">
          <cell r="A147" t="str">
            <v>CEREDO 3</v>
          </cell>
          <cell r="B147">
            <v>77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0.66300000000000003</v>
          </cell>
        </row>
        <row r="148">
          <cell r="A148" t="str">
            <v>CEREDO 4</v>
          </cell>
          <cell r="B148">
            <v>77</v>
          </cell>
          <cell r="C148">
            <v>0</v>
          </cell>
          <cell r="D148">
            <v>1.7949999999999999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0.27800000000000002</v>
          </cell>
        </row>
        <row r="149">
          <cell r="A149" t="str">
            <v>CEREDO 5</v>
          </cell>
          <cell r="B149">
            <v>78</v>
          </cell>
          <cell r="C149">
            <v>0</v>
          </cell>
          <cell r="D149">
            <v>0</v>
          </cell>
          <cell r="E149">
            <v>4.4489999999999998</v>
          </cell>
          <cell r="F149">
            <v>4.4489999999999998</v>
          </cell>
          <cell r="G149">
            <v>4.4489999999999998</v>
          </cell>
          <cell r="H149">
            <v>4.4489999999999998</v>
          </cell>
          <cell r="I149">
            <v>4.4489999999999998</v>
          </cell>
          <cell r="J149">
            <v>4.4489999999999998</v>
          </cell>
          <cell r="K149">
            <v>4.4489999999999998</v>
          </cell>
          <cell r="L149">
            <v>4.4489999999999998</v>
          </cell>
          <cell r="M149">
            <v>4.4489999999999998</v>
          </cell>
          <cell r="N149">
            <v>4.4489999999999998</v>
          </cell>
          <cell r="O149">
            <v>0.16600000000000001</v>
          </cell>
        </row>
        <row r="150">
          <cell r="A150" t="str">
            <v>CEREDO 6</v>
          </cell>
          <cell r="B150">
            <v>78</v>
          </cell>
          <cell r="C150">
            <v>0</v>
          </cell>
          <cell r="D150">
            <v>0</v>
          </cell>
          <cell r="E150">
            <v>4.077</v>
          </cell>
          <cell r="F150">
            <v>4.077</v>
          </cell>
          <cell r="G150">
            <v>4.077</v>
          </cell>
          <cell r="H150">
            <v>4.077</v>
          </cell>
          <cell r="I150">
            <v>4.077</v>
          </cell>
          <cell r="J150">
            <v>4.077</v>
          </cell>
          <cell r="K150">
            <v>4.077</v>
          </cell>
          <cell r="L150">
            <v>4.077</v>
          </cell>
          <cell r="M150">
            <v>4.077</v>
          </cell>
          <cell r="N150">
            <v>4.077</v>
          </cell>
          <cell r="O150">
            <v>0.16700000000000001</v>
          </cell>
        </row>
        <row r="151">
          <cell r="A151" t="str">
            <v>CLAYTOR 1</v>
          </cell>
          <cell r="B151">
            <v>18.8</v>
          </cell>
          <cell r="C151">
            <v>55.262</v>
          </cell>
          <cell r="D151">
            <v>0.68199999999999994</v>
          </cell>
          <cell r="E151">
            <v>7.8E-2</v>
          </cell>
          <cell r="F151">
            <v>7.8E-2</v>
          </cell>
          <cell r="G151">
            <v>7.8E-2</v>
          </cell>
          <cell r="H151">
            <v>7.8E-2</v>
          </cell>
          <cell r="I151">
            <v>7.8E-2</v>
          </cell>
          <cell r="J151">
            <v>7.8E-2</v>
          </cell>
          <cell r="K151">
            <v>7.8E-2</v>
          </cell>
          <cell r="L151">
            <v>7.8E-2</v>
          </cell>
          <cell r="M151">
            <v>7.8E-2</v>
          </cell>
          <cell r="N151">
            <v>7.8E-2</v>
          </cell>
          <cell r="O151">
            <v>19.541</v>
          </cell>
        </row>
        <row r="152">
          <cell r="A152" t="str">
            <v>CLAYTOR 2</v>
          </cell>
          <cell r="B152">
            <v>18.8</v>
          </cell>
          <cell r="C152">
            <v>0.154</v>
          </cell>
          <cell r="D152">
            <v>2.9470000000000001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0.83599999999999997</v>
          </cell>
        </row>
        <row r="153">
          <cell r="A153" t="str">
            <v>CLAYTOR 3</v>
          </cell>
          <cell r="B153">
            <v>18.8</v>
          </cell>
          <cell r="C153">
            <v>0.13100000000000001</v>
          </cell>
          <cell r="D153">
            <v>0.107</v>
          </cell>
          <cell r="E153">
            <v>8.8000000000000009E-2</v>
          </cell>
          <cell r="F153">
            <v>8.8000000000000009E-2</v>
          </cell>
          <cell r="G153">
            <v>8.8000000000000009E-2</v>
          </cell>
          <cell r="H153">
            <v>8.8000000000000009E-2</v>
          </cell>
          <cell r="I153">
            <v>8.8000000000000009E-2</v>
          </cell>
          <cell r="J153">
            <v>8.8000000000000009E-2</v>
          </cell>
          <cell r="K153">
            <v>8.8000000000000009E-2</v>
          </cell>
          <cell r="L153">
            <v>8.8000000000000009E-2</v>
          </cell>
          <cell r="M153">
            <v>8.8000000000000009E-2</v>
          </cell>
          <cell r="N153">
            <v>8.8000000000000009E-2</v>
          </cell>
          <cell r="O153">
            <v>0.52200000000000002</v>
          </cell>
        </row>
        <row r="154">
          <cell r="A154" t="str">
            <v>CLAYTOR 4</v>
          </cell>
          <cell r="B154">
            <v>18.8</v>
          </cell>
          <cell r="C154">
            <v>0</v>
          </cell>
          <cell r="D154">
            <v>72.343999999999994</v>
          </cell>
          <cell r="E154">
            <v>0.26400000000000001</v>
          </cell>
          <cell r="F154">
            <v>0.26400000000000001</v>
          </cell>
          <cell r="G154">
            <v>0.26400000000000001</v>
          </cell>
          <cell r="H154">
            <v>0.26400000000000001</v>
          </cell>
          <cell r="I154">
            <v>0.26400000000000001</v>
          </cell>
          <cell r="J154">
            <v>0.26400000000000001</v>
          </cell>
          <cell r="K154">
            <v>0.26400000000000001</v>
          </cell>
          <cell r="L154">
            <v>0.26400000000000001</v>
          </cell>
          <cell r="M154">
            <v>0.26400000000000001</v>
          </cell>
          <cell r="N154">
            <v>0.26400000000000001</v>
          </cell>
          <cell r="O154">
            <v>12.583</v>
          </cell>
        </row>
        <row r="155">
          <cell r="A155" t="str">
            <v>CLIFTY CREEK 1 OVEC</v>
          </cell>
          <cell r="B155">
            <v>83.9</v>
          </cell>
          <cell r="C155">
            <v>9.9410000000000007</v>
          </cell>
          <cell r="D155">
            <v>8.4510000000000005</v>
          </cell>
          <cell r="E155">
            <v>4.3600000000000003</v>
          </cell>
          <cell r="F155">
            <v>4.3600000000000003</v>
          </cell>
          <cell r="G155">
            <v>4.3600000000000003</v>
          </cell>
          <cell r="H155">
            <v>4.3600000000000003</v>
          </cell>
          <cell r="I155">
            <v>4.3600000000000003</v>
          </cell>
          <cell r="J155">
            <v>4.3600000000000003</v>
          </cell>
          <cell r="K155">
            <v>4.3600000000000003</v>
          </cell>
          <cell r="L155">
            <v>4.3600000000000003</v>
          </cell>
          <cell r="M155">
            <v>4.3600000000000003</v>
          </cell>
          <cell r="N155">
            <v>4.3600000000000003</v>
          </cell>
          <cell r="O155">
            <v>12.817</v>
          </cell>
        </row>
        <row r="156">
          <cell r="A156" t="str">
            <v>CLIFTY CREEK 2 OVEC</v>
          </cell>
          <cell r="B156">
            <v>83.9</v>
          </cell>
          <cell r="C156">
            <v>7.0209999999999999</v>
          </cell>
          <cell r="D156">
            <v>6.69</v>
          </cell>
          <cell r="E156">
            <v>10.212999999999999</v>
          </cell>
          <cell r="F156">
            <v>10.212999999999999</v>
          </cell>
          <cell r="G156">
            <v>10.212999999999999</v>
          </cell>
          <cell r="H156">
            <v>10.212999999999999</v>
          </cell>
          <cell r="I156">
            <v>10.212999999999999</v>
          </cell>
          <cell r="J156">
            <v>10.212999999999999</v>
          </cell>
          <cell r="K156">
            <v>10.212999999999999</v>
          </cell>
          <cell r="L156">
            <v>10.212999999999999</v>
          </cell>
          <cell r="M156">
            <v>10.212999999999999</v>
          </cell>
          <cell r="N156">
            <v>10.212999999999999</v>
          </cell>
          <cell r="O156">
            <v>6.7140000000000004</v>
          </cell>
        </row>
        <row r="157">
          <cell r="A157" t="str">
            <v>CLIFTY CREEK 3 OVEC</v>
          </cell>
          <cell r="B157">
            <v>83.9</v>
          </cell>
          <cell r="C157">
            <v>7.7380000000000004</v>
          </cell>
          <cell r="D157">
            <v>15.756</v>
          </cell>
          <cell r="E157">
            <v>2.87</v>
          </cell>
          <cell r="F157">
            <v>2.87</v>
          </cell>
          <cell r="G157">
            <v>2.87</v>
          </cell>
          <cell r="H157">
            <v>2.87</v>
          </cell>
          <cell r="I157">
            <v>2.87</v>
          </cell>
          <cell r="J157">
            <v>2.87</v>
          </cell>
          <cell r="K157">
            <v>2.87</v>
          </cell>
          <cell r="L157">
            <v>2.87</v>
          </cell>
          <cell r="M157">
            <v>2.87</v>
          </cell>
          <cell r="N157">
            <v>2.87</v>
          </cell>
          <cell r="O157">
            <v>9.4269999999999996</v>
          </cell>
        </row>
        <row r="158">
          <cell r="A158" t="str">
            <v>CLIFTY CREEK 4 OVEC</v>
          </cell>
          <cell r="B158">
            <v>83.9</v>
          </cell>
          <cell r="C158">
            <v>7.9050000000000002</v>
          </cell>
          <cell r="D158">
            <v>4.7709999999999999</v>
          </cell>
          <cell r="E158">
            <v>8.4089999999999989</v>
          </cell>
          <cell r="F158">
            <v>8.4089999999999989</v>
          </cell>
          <cell r="G158">
            <v>8.4089999999999989</v>
          </cell>
          <cell r="H158">
            <v>8.4089999999999989</v>
          </cell>
          <cell r="I158">
            <v>8.4089999999999989</v>
          </cell>
          <cell r="J158">
            <v>8.4089999999999989</v>
          </cell>
          <cell r="K158">
            <v>8.4089999999999989</v>
          </cell>
          <cell r="L158">
            <v>8.4089999999999989</v>
          </cell>
          <cell r="M158">
            <v>8.4089999999999989</v>
          </cell>
          <cell r="N158">
            <v>8.4089999999999989</v>
          </cell>
          <cell r="O158">
            <v>6.8159999999999998</v>
          </cell>
        </row>
        <row r="159">
          <cell r="A159" t="str">
            <v>CLIFTY CREEK 5 OVEC</v>
          </cell>
          <cell r="B159">
            <v>83.9</v>
          </cell>
          <cell r="C159">
            <v>12.414999999999999</v>
          </cell>
          <cell r="D159">
            <v>4.2590000000000003</v>
          </cell>
          <cell r="E159">
            <v>7.73</v>
          </cell>
          <cell r="F159">
            <v>7.73</v>
          </cell>
          <cell r="G159">
            <v>7.73</v>
          </cell>
          <cell r="H159">
            <v>7.73</v>
          </cell>
          <cell r="I159">
            <v>7.73</v>
          </cell>
          <cell r="J159">
            <v>7.73</v>
          </cell>
          <cell r="K159">
            <v>7.73</v>
          </cell>
          <cell r="L159">
            <v>7.73</v>
          </cell>
          <cell r="M159">
            <v>7.73</v>
          </cell>
          <cell r="N159">
            <v>7.73</v>
          </cell>
          <cell r="O159">
            <v>7.36</v>
          </cell>
        </row>
        <row r="160">
          <cell r="A160" t="str">
            <v>CLIFTY CREEK 6 OVEC</v>
          </cell>
          <cell r="B160">
            <v>83.9</v>
          </cell>
          <cell r="C160">
            <v>1.587</v>
          </cell>
          <cell r="D160">
            <v>5.2990000000000004</v>
          </cell>
          <cell r="E160">
            <v>5.3789999999999996</v>
          </cell>
          <cell r="F160">
            <v>5.3789999999999996</v>
          </cell>
          <cell r="G160">
            <v>5.3789999999999996</v>
          </cell>
          <cell r="H160">
            <v>5.3789999999999996</v>
          </cell>
          <cell r="I160">
            <v>5.3789999999999996</v>
          </cell>
          <cell r="J160">
            <v>5.3789999999999996</v>
          </cell>
          <cell r="K160">
            <v>5.3789999999999996</v>
          </cell>
          <cell r="L160">
            <v>5.3789999999999996</v>
          </cell>
          <cell r="M160">
            <v>5.3789999999999996</v>
          </cell>
          <cell r="N160">
            <v>5.3789999999999996</v>
          </cell>
          <cell r="O160">
            <v>4.7939999999999996</v>
          </cell>
        </row>
        <row r="161">
          <cell r="A161" t="str">
            <v>CLINCH RIVER 1</v>
          </cell>
          <cell r="B161">
            <v>230</v>
          </cell>
          <cell r="C161">
            <v>7.6349999999999998</v>
          </cell>
          <cell r="D161">
            <v>12.742999999999999</v>
          </cell>
          <cell r="E161">
            <v>14.213999999999999</v>
          </cell>
          <cell r="F161">
            <v>14.213999999999999</v>
          </cell>
          <cell r="G161">
            <v>14.213999999999999</v>
          </cell>
          <cell r="H161">
            <v>14.213999999999999</v>
          </cell>
          <cell r="I161">
            <v>14.213999999999999</v>
          </cell>
          <cell r="J161">
            <v>14.213999999999999</v>
          </cell>
          <cell r="K161">
            <v>14.213999999999999</v>
          </cell>
          <cell r="L161">
            <v>14.213999999999999</v>
          </cell>
          <cell r="M161">
            <v>14.213999999999999</v>
          </cell>
          <cell r="N161">
            <v>14.213999999999999</v>
          </cell>
          <cell r="O161">
            <v>8.7119999999999997</v>
          </cell>
        </row>
        <row r="162">
          <cell r="A162" t="str">
            <v>CLINCH RIVER 2</v>
          </cell>
          <cell r="B162">
            <v>230</v>
          </cell>
          <cell r="C162">
            <v>12.37</v>
          </cell>
          <cell r="D162">
            <v>20.12</v>
          </cell>
          <cell r="E162">
            <v>16.094000000000001</v>
          </cell>
          <cell r="F162">
            <v>16.094000000000001</v>
          </cell>
          <cell r="G162">
            <v>16.094000000000001</v>
          </cell>
          <cell r="H162">
            <v>16.094000000000001</v>
          </cell>
          <cell r="I162">
            <v>16.094000000000001</v>
          </cell>
          <cell r="J162">
            <v>16.094000000000001</v>
          </cell>
          <cell r="K162">
            <v>16.094000000000001</v>
          </cell>
          <cell r="L162">
            <v>16.094000000000001</v>
          </cell>
          <cell r="M162">
            <v>16.094000000000001</v>
          </cell>
          <cell r="N162">
            <v>16.094000000000001</v>
          </cell>
          <cell r="O162">
            <v>11.073</v>
          </cell>
        </row>
        <row r="163">
          <cell r="A163" t="str">
            <v>CLINCH RIVER 3</v>
          </cell>
          <cell r="B163">
            <v>230</v>
          </cell>
          <cell r="C163">
            <v>8.4819999999999993</v>
          </cell>
          <cell r="D163">
            <v>10.821</v>
          </cell>
          <cell r="E163">
            <v>18.329000000000001</v>
          </cell>
          <cell r="F163">
            <v>18.329000000000001</v>
          </cell>
          <cell r="G163">
            <v>18.329000000000001</v>
          </cell>
          <cell r="H163">
            <v>18.329000000000001</v>
          </cell>
          <cell r="I163">
            <v>18.329000000000001</v>
          </cell>
          <cell r="J163">
            <v>18.329000000000001</v>
          </cell>
          <cell r="K163">
            <v>18.329000000000001</v>
          </cell>
          <cell r="L163">
            <v>18.329000000000001</v>
          </cell>
          <cell r="M163">
            <v>18.329000000000001</v>
          </cell>
          <cell r="N163">
            <v>18.329000000000001</v>
          </cell>
          <cell r="O163">
            <v>8.94</v>
          </cell>
        </row>
        <row r="164">
          <cell r="A164" t="str">
            <v>CONESVILLE 3</v>
          </cell>
          <cell r="B164">
            <v>165</v>
          </cell>
          <cell r="C164">
            <v>9.3450000000000006</v>
          </cell>
          <cell r="D164">
            <v>9.7889999999999997</v>
          </cell>
          <cell r="E164">
            <v>15.16</v>
          </cell>
          <cell r="F164">
            <v>15.16</v>
          </cell>
          <cell r="G164">
            <v>15.16</v>
          </cell>
          <cell r="H164">
            <v>15.16</v>
          </cell>
          <cell r="I164">
            <v>15.16</v>
          </cell>
          <cell r="J164">
            <v>15.16</v>
          </cell>
          <cell r="K164">
            <v>15.16</v>
          </cell>
          <cell r="L164">
            <v>15.16</v>
          </cell>
          <cell r="M164">
            <v>15.16</v>
          </cell>
          <cell r="N164">
            <v>15.16</v>
          </cell>
          <cell r="O164">
            <v>12.077</v>
          </cell>
        </row>
        <row r="165">
          <cell r="A165" t="str">
            <v>CONESVILLE 4</v>
          </cell>
          <cell r="B165">
            <v>339.3</v>
          </cell>
          <cell r="C165">
            <v>14.032999999999999</v>
          </cell>
          <cell r="D165">
            <v>48.783999999999999</v>
          </cell>
          <cell r="E165">
            <v>15.718999999999999</v>
          </cell>
          <cell r="F165">
            <v>15.718999999999999</v>
          </cell>
          <cell r="G165">
            <v>15.718999999999999</v>
          </cell>
          <cell r="H165">
            <v>15.718999999999999</v>
          </cell>
          <cell r="I165">
            <v>15.718999999999999</v>
          </cell>
          <cell r="J165">
            <v>15.718999999999999</v>
          </cell>
          <cell r="K165">
            <v>15.718999999999999</v>
          </cell>
          <cell r="L165">
            <v>15.718999999999999</v>
          </cell>
          <cell r="M165">
            <v>15.718999999999999</v>
          </cell>
          <cell r="N165">
            <v>15.718999999999999</v>
          </cell>
          <cell r="O165">
            <v>19.838999999999999</v>
          </cell>
        </row>
        <row r="166">
          <cell r="A166" t="str">
            <v>CONESVILLE 5</v>
          </cell>
          <cell r="B166">
            <v>375</v>
          </cell>
          <cell r="C166">
            <v>9.8379999999999992</v>
          </cell>
          <cell r="D166">
            <v>9.0719999999999992</v>
          </cell>
          <cell r="E166">
            <v>15.853</v>
          </cell>
          <cell r="F166">
            <v>15.853</v>
          </cell>
          <cell r="G166">
            <v>15.853</v>
          </cell>
          <cell r="H166">
            <v>15.853</v>
          </cell>
          <cell r="I166">
            <v>15.853</v>
          </cell>
          <cell r="J166">
            <v>15.853</v>
          </cell>
          <cell r="K166">
            <v>15.853</v>
          </cell>
          <cell r="L166">
            <v>15.853</v>
          </cell>
          <cell r="M166">
            <v>15.853</v>
          </cell>
          <cell r="N166">
            <v>15.853</v>
          </cell>
          <cell r="O166">
            <v>9.2170000000000005</v>
          </cell>
        </row>
        <row r="167">
          <cell r="A167" t="str">
            <v>CONESVILLE 6</v>
          </cell>
          <cell r="B167">
            <v>375</v>
          </cell>
          <cell r="C167">
            <v>13.227</v>
          </cell>
          <cell r="D167">
            <v>9.6440000000000001</v>
          </cell>
          <cell r="E167">
            <v>7.8869999999999996</v>
          </cell>
          <cell r="F167">
            <v>7.8869999999999996</v>
          </cell>
          <cell r="G167">
            <v>7.8869999999999996</v>
          </cell>
          <cell r="H167">
            <v>7.8869999999999996</v>
          </cell>
          <cell r="I167">
            <v>7.8869999999999996</v>
          </cell>
          <cell r="J167">
            <v>7.8869999999999996</v>
          </cell>
          <cell r="K167">
            <v>7.8869999999999996</v>
          </cell>
          <cell r="L167">
            <v>7.8869999999999996</v>
          </cell>
          <cell r="M167">
            <v>7.8869999999999996</v>
          </cell>
          <cell r="N167">
            <v>7.8869999999999996</v>
          </cell>
          <cell r="O167">
            <v>12.2</v>
          </cell>
        </row>
        <row r="168">
          <cell r="A168" t="str">
            <v>CONSTANTINE 1-4</v>
          </cell>
          <cell r="B168">
            <v>1.2</v>
          </cell>
          <cell r="C168">
            <v>26.17</v>
          </cell>
          <cell r="D168">
            <v>26.831</v>
          </cell>
          <cell r="E168">
            <v>3.3959999999999999</v>
          </cell>
          <cell r="F168">
            <v>3.3959999999999999</v>
          </cell>
          <cell r="G168">
            <v>3.3959999999999999</v>
          </cell>
          <cell r="H168">
            <v>3.3959999999999999</v>
          </cell>
          <cell r="I168">
            <v>3.3959999999999999</v>
          </cell>
          <cell r="J168">
            <v>3.3959999999999999</v>
          </cell>
          <cell r="K168">
            <v>3.3959999999999999</v>
          </cell>
          <cell r="L168">
            <v>3.3959999999999999</v>
          </cell>
          <cell r="M168">
            <v>3.3959999999999999</v>
          </cell>
          <cell r="N168">
            <v>3.3959999999999999</v>
          </cell>
          <cell r="O168">
            <v>11.870777777777779</v>
          </cell>
        </row>
        <row r="169">
          <cell r="A169" t="str">
            <v>COOK NUCLEAR 1</v>
          </cell>
          <cell r="B169">
            <v>1016</v>
          </cell>
          <cell r="C169">
            <v>5.0709999999999997</v>
          </cell>
          <cell r="D169">
            <v>100</v>
          </cell>
          <cell r="E169">
            <v>28.741</v>
          </cell>
          <cell r="F169">
            <v>2.0419999999999998</v>
          </cell>
          <cell r="G169">
            <v>2.0419999999999998</v>
          </cell>
          <cell r="H169">
            <v>28.741</v>
          </cell>
          <cell r="I169">
            <v>2.0419999999999998</v>
          </cell>
          <cell r="J169">
            <v>2.0419999999999998</v>
          </cell>
          <cell r="K169">
            <v>2.0419999999999998</v>
          </cell>
          <cell r="L169">
            <v>2.0419999999999998</v>
          </cell>
          <cell r="M169">
            <v>2.0419999999999998</v>
          </cell>
          <cell r="N169">
            <v>2.0419999999999998</v>
          </cell>
          <cell r="O169">
            <v>23.138999999999999</v>
          </cell>
        </row>
        <row r="170">
          <cell r="A170" t="str">
            <v>COOK NUCLEAR 2</v>
          </cell>
          <cell r="B170">
            <v>1077</v>
          </cell>
          <cell r="C170">
            <v>1.1559999999999999</v>
          </cell>
          <cell r="D170">
            <v>4.9209999999999994</v>
          </cell>
          <cell r="E170">
            <v>0.93</v>
          </cell>
          <cell r="F170">
            <v>0.93</v>
          </cell>
          <cell r="G170">
            <v>0.93</v>
          </cell>
          <cell r="H170">
            <v>0.93</v>
          </cell>
          <cell r="I170">
            <v>0.93</v>
          </cell>
          <cell r="J170">
            <v>0.93</v>
          </cell>
          <cell r="K170">
            <v>0.93</v>
          </cell>
          <cell r="L170">
            <v>0.93</v>
          </cell>
          <cell r="M170">
            <v>0.93</v>
          </cell>
          <cell r="N170">
            <v>0.93</v>
          </cell>
          <cell r="O170">
            <v>2.0419999999999998</v>
          </cell>
        </row>
        <row r="171">
          <cell r="A171" t="str">
            <v>DARBY 1</v>
          </cell>
          <cell r="B171">
            <v>74</v>
          </cell>
          <cell r="C171">
            <v>5.9390000000000001</v>
          </cell>
          <cell r="D171">
            <v>5.2030000000000003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4.1920000000000002</v>
          </cell>
        </row>
        <row r="172">
          <cell r="A172" t="str">
            <v>DARBY 2</v>
          </cell>
          <cell r="B172">
            <v>76</v>
          </cell>
          <cell r="C172">
            <v>10.936</v>
          </cell>
          <cell r="D172">
            <v>5.2249999999999996</v>
          </cell>
          <cell r="E172">
            <v>1.222</v>
          </cell>
          <cell r="F172">
            <v>1.222</v>
          </cell>
          <cell r="G172">
            <v>1.222</v>
          </cell>
          <cell r="H172">
            <v>1.222</v>
          </cell>
          <cell r="I172">
            <v>1.222</v>
          </cell>
          <cell r="J172">
            <v>1.222</v>
          </cell>
          <cell r="K172">
            <v>1.222</v>
          </cell>
          <cell r="L172">
            <v>1.222</v>
          </cell>
          <cell r="M172">
            <v>1.222</v>
          </cell>
          <cell r="N172">
            <v>1.222</v>
          </cell>
          <cell r="O172">
            <v>4.6890000000000001</v>
          </cell>
        </row>
        <row r="173">
          <cell r="A173" t="str">
            <v>DARBY 3</v>
          </cell>
          <cell r="B173">
            <v>75</v>
          </cell>
          <cell r="C173">
            <v>30.548999999999999</v>
          </cell>
          <cell r="D173">
            <v>13.205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9.3140000000000001</v>
          </cell>
        </row>
        <row r="174">
          <cell r="A174" t="str">
            <v>DARBY 4</v>
          </cell>
          <cell r="B174">
            <v>75</v>
          </cell>
          <cell r="C174">
            <v>18.824999999999999</v>
          </cell>
          <cell r="D174">
            <v>9.5060000000000002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7.3330000000000002</v>
          </cell>
        </row>
        <row r="175">
          <cell r="A175" t="str">
            <v>DARBY 5</v>
          </cell>
          <cell r="B175">
            <v>74</v>
          </cell>
          <cell r="C175">
            <v>4.8250000000000002</v>
          </cell>
          <cell r="D175">
            <v>42.036999999999999</v>
          </cell>
          <cell r="E175">
            <v>9.6589999999999989</v>
          </cell>
          <cell r="F175">
            <v>9.6589999999999989</v>
          </cell>
          <cell r="G175">
            <v>9.6589999999999989</v>
          </cell>
          <cell r="H175">
            <v>9.6589999999999989</v>
          </cell>
          <cell r="I175">
            <v>9.6589999999999989</v>
          </cell>
          <cell r="J175">
            <v>9.6589999999999989</v>
          </cell>
          <cell r="K175">
            <v>9.6589999999999989</v>
          </cell>
          <cell r="L175">
            <v>9.6589999999999989</v>
          </cell>
          <cell r="M175">
            <v>9.6589999999999989</v>
          </cell>
          <cell r="N175">
            <v>9.6589999999999989</v>
          </cell>
          <cell r="O175">
            <v>9.7829999999999995</v>
          </cell>
        </row>
        <row r="176">
          <cell r="A176" t="str">
            <v>DARBY 6</v>
          </cell>
          <cell r="B176">
            <v>73</v>
          </cell>
          <cell r="C176">
            <v>8.1669999999999998</v>
          </cell>
          <cell r="D176">
            <v>10.484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3.3119999999999998</v>
          </cell>
        </row>
        <row r="177">
          <cell r="A177" t="str">
            <v>ELKHART 1-3</v>
          </cell>
          <cell r="B177">
            <v>3.4</v>
          </cell>
          <cell r="C177">
            <v>5.3029999999999999</v>
          </cell>
          <cell r="D177">
            <v>2.339</v>
          </cell>
          <cell r="E177">
            <v>8.1129999999999995</v>
          </cell>
          <cell r="F177">
            <v>8.1129999999999995</v>
          </cell>
          <cell r="G177">
            <v>8.1129999999999995</v>
          </cell>
          <cell r="H177">
            <v>8.1129999999999995</v>
          </cell>
          <cell r="I177">
            <v>8.1129999999999995</v>
          </cell>
          <cell r="J177">
            <v>8.1129999999999995</v>
          </cell>
          <cell r="K177">
            <v>8.1129999999999995</v>
          </cell>
          <cell r="L177">
            <v>8.1129999999999995</v>
          </cell>
          <cell r="M177">
            <v>8.1129999999999995</v>
          </cell>
          <cell r="N177">
            <v>8.1129999999999995</v>
          </cell>
          <cell r="O177">
            <v>1.7635294117647058</v>
          </cell>
        </row>
        <row r="178">
          <cell r="A178" t="str">
            <v>GAVIN 1</v>
          </cell>
          <cell r="B178">
            <v>1320</v>
          </cell>
          <cell r="C178">
            <v>5.1029999999999998</v>
          </cell>
          <cell r="D178">
            <v>1.7760000000000002</v>
          </cell>
          <cell r="E178">
            <v>1.3180000000000001</v>
          </cell>
          <cell r="F178">
            <v>1.3180000000000001</v>
          </cell>
          <cell r="G178">
            <v>1.3180000000000001</v>
          </cell>
          <cell r="H178">
            <v>1.3180000000000001</v>
          </cell>
          <cell r="I178">
            <v>1.3180000000000001</v>
          </cell>
          <cell r="J178">
            <v>1.3180000000000001</v>
          </cell>
          <cell r="K178">
            <v>1.3180000000000001</v>
          </cell>
          <cell r="L178">
            <v>1.3180000000000001</v>
          </cell>
          <cell r="M178">
            <v>1.3180000000000001</v>
          </cell>
          <cell r="N178">
            <v>1.3180000000000001</v>
          </cell>
          <cell r="O178">
            <v>5.8970000000000002</v>
          </cell>
        </row>
        <row r="179">
          <cell r="A179" t="str">
            <v>GAVIN 2</v>
          </cell>
          <cell r="B179">
            <v>1300</v>
          </cell>
          <cell r="C179">
            <v>1.8169999999999999</v>
          </cell>
          <cell r="D179">
            <v>2.46</v>
          </cell>
          <cell r="E179">
            <v>3.7769999999999997</v>
          </cell>
          <cell r="F179">
            <v>3.7769999999999997</v>
          </cell>
          <cell r="G179">
            <v>3.7769999999999997</v>
          </cell>
          <cell r="H179">
            <v>3.7769999999999997</v>
          </cell>
          <cell r="I179">
            <v>3.7769999999999997</v>
          </cell>
          <cell r="J179">
            <v>3.7769999999999997</v>
          </cell>
          <cell r="K179">
            <v>3.7769999999999997</v>
          </cell>
          <cell r="L179">
            <v>3.7769999999999997</v>
          </cell>
          <cell r="M179">
            <v>3.7769999999999997</v>
          </cell>
          <cell r="N179">
            <v>3.7769999999999997</v>
          </cell>
          <cell r="O179">
            <v>4.3600000000000003</v>
          </cell>
        </row>
        <row r="180">
          <cell r="A180" t="str">
            <v>GLEN LYN 5</v>
          </cell>
          <cell r="B180">
            <v>90</v>
          </cell>
          <cell r="C180">
            <v>18.821999999999999</v>
          </cell>
          <cell r="D180">
            <v>13.279</v>
          </cell>
          <cell r="E180">
            <v>6.97</v>
          </cell>
          <cell r="F180">
            <v>6.97</v>
          </cell>
          <cell r="G180">
            <v>6.97</v>
          </cell>
          <cell r="H180">
            <v>6.97</v>
          </cell>
          <cell r="I180">
            <v>6.97</v>
          </cell>
          <cell r="J180">
            <v>6.97</v>
          </cell>
          <cell r="K180">
            <v>6.97</v>
          </cell>
          <cell r="L180">
            <v>6.97</v>
          </cell>
          <cell r="M180">
            <v>6.97</v>
          </cell>
          <cell r="N180">
            <v>6.97</v>
          </cell>
          <cell r="O180">
            <v>13.989000000000001</v>
          </cell>
        </row>
        <row r="181">
          <cell r="A181" t="str">
            <v>GLEN LYN 6</v>
          </cell>
          <cell r="B181">
            <v>235</v>
          </cell>
          <cell r="C181">
            <v>12.295999999999999</v>
          </cell>
          <cell r="D181">
            <v>5.8650000000000002</v>
          </cell>
          <cell r="E181">
            <v>35.382999999999996</v>
          </cell>
          <cell r="F181">
            <v>35.382999999999996</v>
          </cell>
          <cell r="G181">
            <v>35.382999999999996</v>
          </cell>
          <cell r="H181">
            <v>35.382999999999996</v>
          </cell>
          <cell r="I181">
            <v>35.382999999999996</v>
          </cell>
          <cell r="J181">
            <v>35.382999999999996</v>
          </cell>
          <cell r="K181">
            <v>35.382999999999996</v>
          </cell>
          <cell r="L181">
            <v>35.382999999999996</v>
          </cell>
          <cell r="M181">
            <v>35.382999999999996</v>
          </cell>
          <cell r="N181">
            <v>35.382999999999996</v>
          </cell>
          <cell r="O181">
            <v>8.7789999999999999</v>
          </cell>
        </row>
        <row r="182">
          <cell r="A182" t="str">
            <v>KAMMER 1</v>
          </cell>
          <cell r="B182">
            <v>132.30000000000001</v>
          </cell>
          <cell r="C182">
            <v>9.7840000000000007</v>
          </cell>
          <cell r="D182">
            <v>11.503</v>
          </cell>
          <cell r="E182">
            <v>17.887</v>
          </cell>
          <cell r="F182">
            <v>17.887</v>
          </cell>
          <cell r="G182">
            <v>17.887</v>
          </cell>
          <cell r="H182">
            <v>17.887</v>
          </cell>
          <cell r="I182">
            <v>17.887</v>
          </cell>
          <cell r="J182">
            <v>17.887</v>
          </cell>
          <cell r="K182">
            <v>17.887</v>
          </cell>
          <cell r="L182">
            <v>17.887</v>
          </cell>
          <cell r="M182">
            <v>17.887</v>
          </cell>
          <cell r="N182">
            <v>17.887</v>
          </cell>
          <cell r="O182">
            <v>11.532999999999999</v>
          </cell>
        </row>
        <row r="183">
          <cell r="A183" t="str">
            <v>KAMMER 2</v>
          </cell>
          <cell r="B183">
            <v>136</v>
          </cell>
          <cell r="C183">
            <v>10.48</v>
          </cell>
          <cell r="D183">
            <v>25.596999999999998</v>
          </cell>
          <cell r="E183">
            <v>21.215</v>
          </cell>
          <cell r="F183">
            <v>21.215</v>
          </cell>
          <cell r="G183">
            <v>21.215</v>
          </cell>
          <cell r="H183">
            <v>21.215</v>
          </cell>
          <cell r="I183">
            <v>21.215</v>
          </cell>
          <cell r="J183">
            <v>21.215</v>
          </cell>
          <cell r="K183">
            <v>21.215</v>
          </cell>
          <cell r="L183">
            <v>21.215</v>
          </cell>
          <cell r="M183">
            <v>21.215</v>
          </cell>
          <cell r="N183">
            <v>21.215</v>
          </cell>
          <cell r="O183">
            <v>15.666</v>
          </cell>
        </row>
        <row r="184">
          <cell r="A184" t="str">
            <v>KAMMER 3</v>
          </cell>
          <cell r="B184">
            <v>131.69999999999999</v>
          </cell>
          <cell r="C184">
            <v>8.91</v>
          </cell>
          <cell r="D184">
            <v>9.338000000000001</v>
          </cell>
          <cell r="E184">
            <v>6.9630000000000001</v>
          </cell>
          <cell r="F184">
            <v>6.9630000000000001</v>
          </cell>
          <cell r="G184">
            <v>6.9630000000000001</v>
          </cell>
          <cell r="H184">
            <v>6.9630000000000001</v>
          </cell>
          <cell r="I184">
            <v>6.9630000000000001</v>
          </cell>
          <cell r="J184">
            <v>6.9630000000000001</v>
          </cell>
          <cell r="K184">
            <v>6.9630000000000001</v>
          </cell>
          <cell r="L184">
            <v>6.9630000000000001</v>
          </cell>
          <cell r="M184">
            <v>6.9630000000000001</v>
          </cell>
          <cell r="N184">
            <v>6.9630000000000001</v>
          </cell>
          <cell r="O184">
            <v>8.8409999999999993</v>
          </cell>
        </row>
        <row r="185">
          <cell r="A185" t="str">
            <v>KANAWHA RIVER 1</v>
          </cell>
          <cell r="B185">
            <v>195</v>
          </cell>
          <cell r="C185">
            <v>4.452</v>
          </cell>
          <cell r="D185">
            <v>11.293000000000001</v>
          </cell>
          <cell r="E185">
            <v>33.588000000000001</v>
          </cell>
          <cell r="F185">
            <v>33.588000000000001</v>
          </cell>
          <cell r="G185">
            <v>33.588000000000001</v>
          </cell>
          <cell r="H185">
            <v>33.588000000000001</v>
          </cell>
          <cell r="I185">
            <v>33.588000000000001</v>
          </cell>
          <cell r="J185">
            <v>33.588000000000001</v>
          </cell>
          <cell r="K185">
            <v>33.588000000000001</v>
          </cell>
          <cell r="L185">
            <v>33.588000000000001</v>
          </cell>
          <cell r="M185">
            <v>33.588000000000001</v>
          </cell>
          <cell r="N185">
            <v>33.588000000000001</v>
          </cell>
          <cell r="O185">
            <v>7.157</v>
          </cell>
        </row>
        <row r="186">
          <cell r="A186" t="str">
            <v>KANAWHA RIVER 2</v>
          </cell>
          <cell r="B186">
            <v>195</v>
          </cell>
          <cell r="C186">
            <v>6.641</v>
          </cell>
          <cell r="D186">
            <v>11.657</v>
          </cell>
          <cell r="E186">
            <v>6.7379999999999995</v>
          </cell>
          <cell r="F186">
            <v>6.7379999999999995</v>
          </cell>
          <cell r="G186">
            <v>6.7379999999999995</v>
          </cell>
          <cell r="H186">
            <v>6.7379999999999995</v>
          </cell>
          <cell r="I186">
            <v>6.7379999999999995</v>
          </cell>
          <cell r="J186">
            <v>6.7379999999999995</v>
          </cell>
          <cell r="K186">
            <v>6.7379999999999995</v>
          </cell>
          <cell r="L186">
            <v>6.7379999999999995</v>
          </cell>
          <cell r="M186">
            <v>6.7379999999999995</v>
          </cell>
          <cell r="N186">
            <v>6.7379999999999995</v>
          </cell>
          <cell r="O186">
            <v>8.3740000000000006</v>
          </cell>
        </row>
        <row r="187">
          <cell r="A187" t="str">
            <v>KYGER CREEK 1 OVEC</v>
          </cell>
          <cell r="B187">
            <v>83.6</v>
          </cell>
          <cell r="C187">
            <v>7.3029999999999999</v>
          </cell>
          <cell r="D187">
            <v>15.256</v>
          </cell>
          <cell r="E187">
            <v>6.31</v>
          </cell>
          <cell r="F187">
            <v>6.31</v>
          </cell>
          <cell r="G187">
            <v>6.31</v>
          </cell>
          <cell r="H187">
            <v>6.31</v>
          </cell>
          <cell r="I187">
            <v>6.31</v>
          </cell>
          <cell r="J187">
            <v>6.31</v>
          </cell>
          <cell r="K187">
            <v>6.31</v>
          </cell>
          <cell r="L187">
            <v>6.31</v>
          </cell>
          <cell r="M187">
            <v>6.31</v>
          </cell>
          <cell r="N187">
            <v>6.31</v>
          </cell>
          <cell r="O187">
            <v>9.0649999999999995</v>
          </cell>
        </row>
        <row r="188">
          <cell r="A188" t="str">
            <v>KYGER CREEK 2 OVEC</v>
          </cell>
          <cell r="B188">
            <v>82.9</v>
          </cell>
          <cell r="C188">
            <v>13.31</v>
          </cell>
          <cell r="D188">
            <v>12.032</v>
          </cell>
          <cell r="E188">
            <v>3.4239999999999999</v>
          </cell>
          <cell r="F188">
            <v>3.4239999999999999</v>
          </cell>
          <cell r="G188">
            <v>3.4239999999999999</v>
          </cell>
          <cell r="H188">
            <v>3.4239999999999999</v>
          </cell>
          <cell r="I188">
            <v>3.4239999999999999</v>
          </cell>
          <cell r="J188">
            <v>3.4239999999999999</v>
          </cell>
          <cell r="K188">
            <v>3.4239999999999999</v>
          </cell>
          <cell r="L188">
            <v>3.4239999999999999</v>
          </cell>
          <cell r="M188">
            <v>3.4239999999999999</v>
          </cell>
          <cell r="N188">
            <v>3.4239999999999999</v>
          </cell>
          <cell r="O188">
            <v>9.9009999999999998</v>
          </cell>
        </row>
        <row r="189">
          <cell r="A189" t="str">
            <v>KYGER CREEK 3 OVEC</v>
          </cell>
          <cell r="B189">
            <v>82.9</v>
          </cell>
          <cell r="C189">
            <v>14.196999999999999</v>
          </cell>
          <cell r="D189">
            <v>9.7519999999999989</v>
          </cell>
          <cell r="E189">
            <v>11.322000000000001</v>
          </cell>
          <cell r="F189">
            <v>11.322000000000001</v>
          </cell>
          <cell r="G189">
            <v>11.322000000000001</v>
          </cell>
          <cell r="H189">
            <v>11.322000000000001</v>
          </cell>
          <cell r="I189">
            <v>11.322000000000001</v>
          </cell>
          <cell r="J189">
            <v>11.322000000000001</v>
          </cell>
          <cell r="K189">
            <v>11.322000000000001</v>
          </cell>
          <cell r="L189">
            <v>11.322000000000001</v>
          </cell>
          <cell r="M189">
            <v>11.322000000000001</v>
          </cell>
          <cell r="N189">
            <v>11.322000000000001</v>
          </cell>
          <cell r="O189">
            <v>9.2469999999999999</v>
          </cell>
        </row>
        <row r="190">
          <cell r="A190" t="str">
            <v>KYGER CREEK 4 OVEC</v>
          </cell>
          <cell r="B190">
            <v>82.9</v>
          </cell>
          <cell r="C190">
            <v>10.311999999999999</v>
          </cell>
          <cell r="D190">
            <v>6.33</v>
          </cell>
          <cell r="E190">
            <v>7.5670000000000002</v>
          </cell>
          <cell r="F190">
            <v>7.5670000000000002</v>
          </cell>
          <cell r="G190">
            <v>7.5670000000000002</v>
          </cell>
          <cell r="H190">
            <v>7.5670000000000002</v>
          </cell>
          <cell r="I190">
            <v>7.5670000000000002</v>
          </cell>
          <cell r="J190">
            <v>7.5670000000000002</v>
          </cell>
          <cell r="K190">
            <v>7.5670000000000002</v>
          </cell>
          <cell r="L190">
            <v>7.5670000000000002</v>
          </cell>
          <cell r="M190">
            <v>7.5670000000000002</v>
          </cell>
          <cell r="N190">
            <v>7.5670000000000002</v>
          </cell>
          <cell r="O190">
            <v>7.6219999999999999</v>
          </cell>
        </row>
        <row r="191">
          <cell r="A191" t="str">
            <v>KYGER CREEK 5 OVEC</v>
          </cell>
          <cell r="B191">
            <v>82.9</v>
          </cell>
          <cell r="C191">
            <v>6.8920000000000003</v>
          </cell>
          <cell r="D191">
            <v>5.4109999999999996</v>
          </cell>
          <cell r="E191">
            <v>5.7290000000000001</v>
          </cell>
          <cell r="F191">
            <v>5.7290000000000001</v>
          </cell>
          <cell r="G191">
            <v>5.7290000000000001</v>
          </cell>
          <cell r="H191">
            <v>5.7290000000000001</v>
          </cell>
          <cell r="I191">
            <v>5.7290000000000001</v>
          </cell>
          <cell r="J191">
            <v>5.7290000000000001</v>
          </cell>
          <cell r="K191">
            <v>5.7290000000000001</v>
          </cell>
          <cell r="L191">
            <v>5.7290000000000001</v>
          </cell>
          <cell r="M191">
            <v>5.7290000000000001</v>
          </cell>
          <cell r="N191">
            <v>5.7290000000000001</v>
          </cell>
          <cell r="O191">
            <v>5.5430000000000001</v>
          </cell>
        </row>
        <row r="192">
          <cell r="A192" t="str">
            <v>LAWRENCEBURG 1</v>
          </cell>
          <cell r="B192">
            <v>151</v>
          </cell>
          <cell r="C192">
            <v>7.4550000000000001</v>
          </cell>
          <cell r="D192">
            <v>15.068999999999999</v>
          </cell>
          <cell r="E192">
            <v>14.346999999999998</v>
          </cell>
          <cell r="F192">
            <v>14.346999999999998</v>
          </cell>
          <cell r="G192">
            <v>14.346999999999998</v>
          </cell>
          <cell r="H192">
            <v>14.346999999999998</v>
          </cell>
          <cell r="I192">
            <v>14.346999999999998</v>
          </cell>
          <cell r="J192">
            <v>14.346999999999998</v>
          </cell>
          <cell r="K192">
            <v>14.346999999999998</v>
          </cell>
          <cell r="L192">
            <v>14.346999999999998</v>
          </cell>
          <cell r="M192">
            <v>14.346999999999998</v>
          </cell>
          <cell r="N192">
            <v>14.346999999999998</v>
          </cell>
          <cell r="O192">
            <v>5.6280000000000001</v>
          </cell>
        </row>
        <row r="193">
          <cell r="A193" t="str">
            <v>LAWRENCEBURG 2</v>
          </cell>
          <cell r="B193">
            <v>151</v>
          </cell>
          <cell r="C193">
            <v>4.524</v>
          </cell>
          <cell r="D193">
            <v>12.099</v>
          </cell>
          <cell r="E193">
            <v>14.054</v>
          </cell>
          <cell r="F193">
            <v>14.054</v>
          </cell>
          <cell r="G193">
            <v>14.054</v>
          </cell>
          <cell r="H193">
            <v>14.054</v>
          </cell>
          <cell r="I193">
            <v>14.054</v>
          </cell>
          <cell r="J193">
            <v>14.054</v>
          </cell>
          <cell r="K193">
            <v>14.054</v>
          </cell>
          <cell r="L193">
            <v>14.054</v>
          </cell>
          <cell r="M193">
            <v>14.054</v>
          </cell>
          <cell r="N193">
            <v>14.054</v>
          </cell>
          <cell r="O193">
            <v>8.9139999999999997</v>
          </cell>
        </row>
        <row r="194">
          <cell r="A194" t="str">
            <v>LAWRENCEBURG 3</v>
          </cell>
          <cell r="B194">
            <v>238</v>
          </cell>
          <cell r="C194">
            <v>4.3639999999999999</v>
          </cell>
          <cell r="D194">
            <v>9.0540000000000003</v>
          </cell>
          <cell r="E194">
            <v>11.599</v>
          </cell>
          <cell r="F194">
            <v>11.599</v>
          </cell>
          <cell r="G194">
            <v>11.599</v>
          </cell>
          <cell r="H194">
            <v>11.599</v>
          </cell>
          <cell r="I194">
            <v>11.599</v>
          </cell>
          <cell r="J194">
            <v>11.599</v>
          </cell>
          <cell r="K194">
            <v>11.599</v>
          </cell>
          <cell r="L194">
            <v>11.599</v>
          </cell>
          <cell r="M194">
            <v>11.599</v>
          </cell>
          <cell r="N194">
            <v>11.599</v>
          </cell>
          <cell r="O194">
            <v>6.2370000000000001</v>
          </cell>
        </row>
        <row r="195">
          <cell r="A195" t="str">
            <v>LAWRENCEBURG 4</v>
          </cell>
          <cell r="B195">
            <v>151</v>
          </cell>
          <cell r="C195">
            <v>7.7369999999999992</v>
          </cell>
          <cell r="D195">
            <v>13.635</v>
          </cell>
          <cell r="E195">
            <v>6.915</v>
          </cell>
          <cell r="F195">
            <v>6.915</v>
          </cell>
          <cell r="G195">
            <v>6.915</v>
          </cell>
          <cell r="H195">
            <v>6.915</v>
          </cell>
          <cell r="I195">
            <v>6.915</v>
          </cell>
          <cell r="J195">
            <v>6.915</v>
          </cell>
          <cell r="K195">
            <v>6.915</v>
          </cell>
          <cell r="L195">
            <v>6.915</v>
          </cell>
          <cell r="M195">
            <v>6.915</v>
          </cell>
          <cell r="N195">
            <v>6.915</v>
          </cell>
          <cell r="O195">
            <v>6.5119999999999996</v>
          </cell>
        </row>
        <row r="196">
          <cell r="A196" t="str">
            <v>LAWRENCEBURG 5</v>
          </cell>
          <cell r="B196">
            <v>151</v>
          </cell>
          <cell r="C196">
            <v>4.4510000000000005</v>
          </cell>
          <cell r="D196">
            <v>24.8</v>
          </cell>
          <cell r="E196">
            <v>8.8569999999999993</v>
          </cell>
          <cell r="F196">
            <v>8.8569999999999993</v>
          </cell>
          <cell r="G196">
            <v>8.8569999999999993</v>
          </cell>
          <cell r="H196">
            <v>8.8569999999999993</v>
          </cell>
          <cell r="I196">
            <v>8.8569999999999993</v>
          </cell>
          <cell r="J196">
            <v>8.8569999999999993</v>
          </cell>
          <cell r="K196">
            <v>8.8569999999999993</v>
          </cell>
          <cell r="L196">
            <v>8.8569999999999993</v>
          </cell>
          <cell r="M196">
            <v>8.8569999999999993</v>
          </cell>
          <cell r="N196">
            <v>8.8569999999999993</v>
          </cell>
          <cell r="O196">
            <v>9.0830000000000002</v>
          </cell>
        </row>
        <row r="197">
          <cell r="A197" t="str">
            <v>LAWRENCEBURG 6</v>
          </cell>
          <cell r="B197">
            <v>238</v>
          </cell>
          <cell r="C197">
            <v>4.2370000000000001</v>
          </cell>
          <cell r="D197">
            <v>11.218</v>
          </cell>
          <cell r="E197">
            <v>5.7080000000000002</v>
          </cell>
          <cell r="F197">
            <v>5.7080000000000002</v>
          </cell>
          <cell r="G197">
            <v>5.7080000000000002</v>
          </cell>
          <cell r="H197">
            <v>5.7080000000000002</v>
          </cell>
          <cell r="I197">
            <v>5.7080000000000002</v>
          </cell>
          <cell r="J197">
            <v>5.7080000000000002</v>
          </cell>
          <cell r="K197">
            <v>5.7080000000000002</v>
          </cell>
          <cell r="L197">
            <v>5.7080000000000002</v>
          </cell>
          <cell r="M197">
            <v>5.7080000000000002</v>
          </cell>
          <cell r="N197">
            <v>5.7080000000000002</v>
          </cell>
          <cell r="O197">
            <v>10.701000000000001</v>
          </cell>
        </row>
        <row r="198">
          <cell r="A198" t="str">
            <v>LEESVILLE 1-2</v>
          </cell>
          <cell r="B198">
            <v>50</v>
          </cell>
          <cell r="C198">
            <v>0.76800000000000002</v>
          </cell>
          <cell r="D198">
            <v>2.2880000000000003</v>
          </cell>
          <cell r="E198">
            <v>2.069</v>
          </cell>
          <cell r="F198">
            <v>2.069</v>
          </cell>
          <cell r="G198">
            <v>2.069</v>
          </cell>
          <cell r="H198">
            <v>2.069</v>
          </cell>
          <cell r="I198">
            <v>2.069</v>
          </cell>
          <cell r="J198">
            <v>2.069</v>
          </cell>
          <cell r="K198">
            <v>2.069</v>
          </cell>
          <cell r="L198">
            <v>2.069</v>
          </cell>
          <cell r="M198">
            <v>2.069</v>
          </cell>
          <cell r="N198">
            <v>2.069</v>
          </cell>
          <cell r="O198">
            <v>0.84699999999999986</v>
          </cell>
        </row>
        <row r="199">
          <cell r="A199" t="str">
            <v>LONDON 1-3</v>
          </cell>
          <cell r="B199">
            <v>14.4</v>
          </cell>
          <cell r="C199">
            <v>5.33</v>
          </cell>
          <cell r="D199">
            <v>5.2330000000000005</v>
          </cell>
          <cell r="E199">
            <v>2.8289999999999997</v>
          </cell>
          <cell r="F199">
            <v>2.8289999999999997</v>
          </cell>
          <cell r="G199">
            <v>2.8289999999999997</v>
          </cell>
          <cell r="H199">
            <v>2.8289999999999997</v>
          </cell>
          <cell r="I199">
            <v>2.8289999999999997</v>
          </cell>
          <cell r="J199">
            <v>2.8289999999999997</v>
          </cell>
          <cell r="K199">
            <v>2.8289999999999997</v>
          </cell>
          <cell r="L199">
            <v>2.8289999999999997</v>
          </cell>
          <cell r="M199">
            <v>2.8289999999999997</v>
          </cell>
          <cell r="N199">
            <v>2.8289999999999997</v>
          </cell>
          <cell r="O199">
            <v>5.1236666666666668</v>
          </cell>
        </row>
        <row r="200">
          <cell r="A200" t="str">
            <v>MARMET 1-3</v>
          </cell>
          <cell r="B200">
            <v>14.4</v>
          </cell>
          <cell r="C200">
            <v>3.1E-2</v>
          </cell>
          <cell r="D200">
            <v>2.3069999999999999</v>
          </cell>
          <cell r="E200">
            <v>0.94900000000000007</v>
          </cell>
          <cell r="F200">
            <v>0.94900000000000007</v>
          </cell>
          <cell r="G200">
            <v>0.94900000000000007</v>
          </cell>
          <cell r="H200">
            <v>0.94900000000000007</v>
          </cell>
          <cell r="I200">
            <v>0.94900000000000007</v>
          </cell>
          <cell r="J200">
            <v>0.94900000000000007</v>
          </cell>
          <cell r="K200">
            <v>0.94900000000000007</v>
          </cell>
          <cell r="L200">
            <v>0.94900000000000007</v>
          </cell>
          <cell r="M200">
            <v>0.94900000000000007</v>
          </cell>
          <cell r="N200">
            <v>0.94900000000000007</v>
          </cell>
          <cell r="O200">
            <v>0.93266666666666664</v>
          </cell>
        </row>
        <row r="201">
          <cell r="A201" t="str">
            <v>MITCHELL 1 AEP</v>
          </cell>
          <cell r="B201">
            <v>800</v>
          </cell>
          <cell r="C201">
            <v>10.798999999999999</v>
          </cell>
          <cell r="D201">
            <v>7.2480000000000002</v>
          </cell>
          <cell r="E201">
            <v>7.6929999999999996</v>
          </cell>
          <cell r="F201">
            <v>7.6929999999999996</v>
          </cell>
          <cell r="G201">
            <v>7.6929999999999996</v>
          </cell>
          <cell r="H201">
            <v>7.6929999999999996</v>
          </cell>
          <cell r="I201">
            <v>7.6929999999999996</v>
          </cell>
          <cell r="J201">
            <v>7.6929999999999996</v>
          </cell>
          <cell r="K201">
            <v>7.6929999999999996</v>
          </cell>
          <cell r="L201">
            <v>7.6929999999999996</v>
          </cell>
          <cell r="M201">
            <v>7.6929999999999996</v>
          </cell>
          <cell r="N201">
            <v>7.6929999999999996</v>
          </cell>
          <cell r="O201">
            <v>13.522</v>
          </cell>
        </row>
        <row r="202">
          <cell r="A202" t="str">
            <v>MITCHELL 2 AEP</v>
          </cell>
          <cell r="B202">
            <v>800</v>
          </cell>
          <cell r="C202">
            <v>7.6369999999999996</v>
          </cell>
          <cell r="D202">
            <v>3.4819999999999998</v>
          </cell>
          <cell r="E202">
            <v>7.0279999999999996</v>
          </cell>
          <cell r="F202">
            <v>7.0279999999999996</v>
          </cell>
          <cell r="G202">
            <v>7.0279999999999996</v>
          </cell>
          <cell r="H202">
            <v>7.0279999999999996</v>
          </cell>
          <cell r="I202">
            <v>7.0279999999999996</v>
          </cell>
          <cell r="J202">
            <v>7.0279999999999996</v>
          </cell>
          <cell r="K202">
            <v>7.0279999999999996</v>
          </cell>
          <cell r="L202">
            <v>7.0279999999999996</v>
          </cell>
          <cell r="M202">
            <v>7.0279999999999996</v>
          </cell>
          <cell r="N202">
            <v>7.0279999999999996</v>
          </cell>
          <cell r="O202">
            <v>10.247999999999999</v>
          </cell>
        </row>
        <row r="203">
          <cell r="A203" t="str">
            <v>R.P MONE 1</v>
          </cell>
          <cell r="B203">
            <v>149</v>
          </cell>
          <cell r="C203">
            <v>8.3339999999999996</v>
          </cell>
          <cell r="D203">
            <v>3.3250000000000002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7.8310000000000004</v>
          </cell>
        </row>
        <row r="204">
          <cell r="A204" t="str">
            <v>R.P MONE 2</v>
          </cell>
          <cell r="B204">
            <v>149</v>
          </cell>
          <cell r="C204">
            <v>3.403</v>
          </cell>
          <cell r="D204">
            <v>4.9400000000000004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2.2519999999999998</v>
          </cell>
        </row>
        <row r="205">
          <cell r="A205" t="str">
            <v>R.P MONE 3</v>
          </cell>
          <cell r="B205">
            <v>149</v>
          </cell>
          <cell r="C205">
            <v>2.5750000000000002</v>
          </cell>
          <cell r="D205">
            <v>15.443000000000001</v>
          </cell>
          <cell r="E205">
            <v>0.75700000000000001</v>
          </cell>
          <cell r="F205">
            <v>0.75700000000000001</v>
          </cell>
          <cell r="G205">
            <v>0.75700000000000001</v>
          </cell>
          <cell r="H205">
            <v>0.75700000000000001</v>
          </cell>
          <cell r="I205">
            <v>0.75700000000000001</v>
          </cell>
          <cell r="J205">
            <v>0.75700000000000001</v>
          </cell>
          <cell r="K205">
            <v>0.75700000000000001</v>
          </cell>
          <cell r="L205">
            <v>0.75700000000000001</v>
          </cell>
          <cell r="M205">
            <v>0.75700000000000001</v>
          </cell>
          <cell r="N205">
            <v>0.75700000000000001</v>
          </cell>
          <cell r="O205">
            <v>4.6390000000000002</v>
          </cell>
        </row>
        <row r="206">
          <cell r="A206" t="str">
            <v>MOTTVILLE 1-4</v>
          </cell>
          <cell r="B206">
            <v>1.7</v>
          </cell>
          <cell r="C206">
            <v>2.282</v>
          </cell>
          <cell r="D206">
            <v>22.43</v>
          </cell>
          <cell r="E206">
            <v>9.9019999999999992</v>
          </cell>
          <cell r="F206">
            <v>9.9019999999999992</v>
          </cell>
          <cell r="G206">
            <v>9.9019999999999992</v>
          </cell>
          <cell r="H206">
            <v>9.9019999999999992</v>
          </cell>
          <cell r="I206">
            <v>9.9019999999999992</v>
          </cell>
          <cell r="J206">
            <v>9.9019999999999992</v>
          </cell>
          <cell r="K206">
            <v>9.9019999999999992</v>
          </cell>
          <cell r="L206">
            <v>9.9019999999999992</v>
          </cell>
          <cell r="M206">
            <v>9.9019999999999992</v>
          </cell>
          <cell r="N206">
            <v>9.9019999999999992</v>
          </cell>
          <cell r="O206">
            <v>4.0926470588235286</v>
          </cell>
        </row>
        <row r="207">
          <cell r="A207" t="str">
            <v>MOUNTAINEER 1</v>
          </cell>
          <cell r="B207">
            <v>1320</v>
          </cell>
          <cell r="C207">
            <v>5.56</v>
          </cell>
          <cell r="D207">
            <v>1.97</v>
          </cell>
          <cell r="E207">
            <v>2.2839999999999998</v>
          </cell>
          <cell r="F207">
            <v>2.2839999999999998</v>
          </cell>
          <cell r="G207">
            <v>2.2839999999999998</v>
          </cell>
          <cell r="H207">
            <v>2.2839999999999998</v>
          </cell>
          <cell r="I207">
            <v>2.2839999999999998</v>
          </cell>
          <cell r="J207">
            <v>2.2839999999999998</v>
          </cell>
          <cell r="K207">
            <v>2.2839999999999998</v>
          </cell>
          <cell r="L207">
            <v>2.2839999999999998</v>
          </cell>
          <cell r="M207">
            <v>2.2839999999999998</v>
          </cell>
          <cell r="N207">
            <v>2.2839999999999998</v>
          </cell>
          <cell r="O207">
            <v>2.6150000000000002</v>
          </cell>
        </row>
        <row r="208">
          <cell r="A208" t="str">
            <v>MUSKINGUM RIVER 1</v>
          </cell>
          <cell r="B208">
            <v>190</v>
          </cell>
          <cell r="C208">
            <v>4.7880000000000003</v>
          </cell>
          <cell r="D208">
            <v>33.900999999999996</v>
          </cell>
          <cell r="E208">
            <v>33.916000000000004</v>
          </cell>
          <cell r="F208">
            <v>33.916000000000004</v>
          </cell>
          <cell r="G208">
            <v>33.916000000000004</v>
          </cell>
          <cell r="H208">
            <v>33.916000000000004</v>
          </cell>
          <cell r="I208">
            <v>33.916000000000004</v>
          </cell>
          <cell r="J208">
            <v>33.916000000000004</v>
          </cell>
          <cell r="K208">
            <v>33.916000000000004</v>
          </cell>
          <cell r="L208">
            <v>33.916000000000004</v>
          </cell>
          <cell r="M208">
            <v>33.916000000000004</v>
          </cell>
          <cell r="N208">
            <v>33.916000000000004</v>
          </cell>
          <cell r="O208">
            <v>14.148999999999999</v>
          </cell>
        </row>
        <row r="209">
          <cell r="A209" t="str">
            <v>MUSKINGUM RIVER 2</v>
          </cell>
          <cell r="B209">
            <v>190</v>
          </cell>
          <cell r="C209">
            <v>4.6319999999999997</v>
          </cell>
          <cell r="D209">
            <v>25.25</v>
          </cell>
          <cell r="E209">
            <v>22.714000000000002</v>
          </cell>
          <cell r="F209">
            <v>22.714000000000002</v>
          </cell>
          <cell r="G209">
            <v>22.714000000000002</v>
          </cell>
          <cell r="H209">
            <v>22.714000000000002</v>
          </cell>
          <cell r="I209">
            <v>22.714000000000002</v>
          </cell>
          <cell r="J209">
            <v>22.714000000000002</v>
          </cell>
          <cell r="K209">
            <v>22.714000000000002</v>
          </cell>
          <cell r="L209">
            <v>22.714000000000002</v>
          </cell>
          <cell r="M209">
            <v>22.714000000000002</v>
          </cell>
          <cell r="N209">
            <v>22.714000000000002</v>
          </cell>
          <cell r="O209">
            <v>10.561999999999999</v>
          </cell>
        </row>
        <row r="210">
          <cell r="A210" t="str">
            <v>MUSKINGUM RIVER 3</v>
          </cell>
          <cell r="B210">
            <v>205</v>
          </cell>
          <cell r="C210">
            <v>3.8220000000000001</v>
          </cell>
          <cell r="D210">
            <v>15.411</v>
          </cell>
          <cell r="E210">
            <v>24.442</v>
          </cell>
          <cell r="F210">
            <v>24.442</v>
          </cell>
          <cell r="G210">
            <v>24.442</v>
          </cell>
          <cell r="H210">
            <v>24.442</v>
          </cell>
          <cell r="I210">
            <v>24.442</v>
          </cell>
          <cell r="J210">
            <v>24.442</v>
          </cell>
          <cell r="K210">
            <v>24.442</v>
          </cell>
          <cell r="L210">
            <v>24.442</v>
          </cell>
          <cell r="M210">
            <v>24.442</v>
          </cell>
          <cell r="N210">
            <v>24.442</v>
          </cell>
          <cell r="O210">
            <v>7.944</v>
          </cell>
        </row>
        <row r="211">
          <cell r="A211" t="str">
            <v>MUSKINGUM RIVER 4</v>
          </cell>
          <cell r="B211">
            <v>205</v>
          </cell>
          <cell r="C211">
            <v>11.539</v>
          </cell>
          <cell r="D211">
            <v>22.861999999999998</v>
          </cell>
          <cell r="E211">
            <v>23.079000000000001</v>
          </cell>
          <cell r="F211">
            <v>23.079000000000001</v>
          </cell>
          <cell r="G211">
            <v>23.079000000000001</v>
          </cell>
          <cell r="H211">
            <v>23.079000000000001</v>
          </cell>
          <cell r="I211">
            <v>23.079000000000001</v>
          </cell>
          <cell r="J211">
            <v>23.079000000000001</v>
          </cell>
          <cell r="K211">
            <v>23.079000000000001</v>
          </cell>
          <cell r="L211">
            <v>23.079000000000001</v>
          </cell>
          <cell r="M211">
            <v>23.079000000000001</v>
          </cell>
          <cell r="N211">
            <v>23.079000000000001</v>
          </cell>
          <cell r="O211">
            <v>12.853</v>
          </cell>
        </row>
        <row r="212">
          <cell r="A212" t="str">
            <v>MUSKINGUM RIVER 5</v>
          </cell>
          <cell r="B212">
            <v>575</v>
          </cell>
          <cell r="C212">
            <v>7.0229999999999997</v>
          </cell>
          <cell r="D212">
            <v>5.9969999999999999</v>
          </cell>
          <cell r="E212">
            <v>2.06</v>
          </cell>
          <cell r="F212">
            <v>2.06</v>
          </cell>
          <cell r="G212">
            <v>2.06</v>
          </cell>
          <cell r="H212">
            <v>2.06</v>
          </cell>
          <cell r="I212">
            <v>2.06</v>
          </cell>
          <cell r="J212">
            <v>2.06</v>
          </cell>
          <cell r="K212">
            <v>2.06</v>
          </cell>
          <cell r="L212">
            <v>2.06</v>
          </cell>
          <cell r="M212">
            <v>2.06</v>
          </cell>
          <cell r="N212">
            <v>2.06</v>
          </cell>
          <cell r="O212">
            <v>5.2539999999999996</v>
          </cell>
        </row>
        <row r="213">
          <cell r="A213" t="str">
            <v>NIAGARA 1-2</v>
          </cell>
          <cell r="B213">
            <v>2.4</v>
          </cell>
          <cell r="C213">
            <v>6.1669999999999998</v>
          </cell>
          <cell r="D213">
            <v>0.52600000000000002</v>
          </cell>
          <cell r="E213">
            <v>0.55500000000000005</v>
          </cell>
          <cell r="F213">
            <v>0.55500000000000005</v>
          </cell>
          <cell r="G213">
            <v>0.55500000000000005</v>
          </cell>
          <cell r="H213">
            <v>0.55500000000000005</v>
          </cell>
          <cell r="I213">
            <v>0.55500000000000005</v>
          </cell>
          <cell r="J213">
            <v>0.55500000000000005</v>
          </cell>
          <cell r="K213">
            <v>0.55500000000000005</v>
          </cell>
          <cell r="L213">
            <v>0.55500000000000005</v>
          </cell>
          <cell r="M213">
            <v>0.55500000000000005</v>
          </cell>
          <cell r="N213">
            <v>0.55500000000000005</v>
          </cell>
          <cell r="O213">
            <v>8.6234999999999999</v>
          </cell>
        </row>
        <row r="214">
          <cell r="A214" t="str">
            <v>PICWAY 5</v>
          </cell>
          <cell r="B214">
            <v>90</v>
          </cell>
          <cell r="C214">
            <v>6.593</v>
          </cell>
          <cell r="D214">
            <v>6.3130000000000006</v>
          </cell>
          <cell r="E214">
            <v>7.3840000000000003</v>
          </cell>
          <cell r="F214">
            <v>7.3840000000000003</v>
          </cell>
          <cell r="G214">
            <v>7.3840000000000003</v>
          </cell>
          <cell r="H214">
            <v>7.3840000000000003</v>
          </cell>
          <cell r="I214">
            <v>7.3840000000000003</v>
          </cell>
          <cell r="J214">
            <v>7.3840000000000003</v>
          </cell>
          <cell r="K214">
            <v>7.3840000000000003</v>
          </cell>
          <cell r="L214">
            <v>7.3840000000000003</v>
          </cell>
          <cell r="M214">
            <v>7.3840000000000003</v>
          </cell>
          <cell r="N214">
            <v>7.3840000000000003</v>
          </cell>
          <cell r="O214">
            <v>5.0490000000000004</v>
          </cell>
        </row>
        <row r="215">
          <cell r="A215" t="str">
            <v>RACINE 1-2</v>
          </cell>
          <cell r="B215">
            <v>47.5</v>
          </cell>
          <cell r="C215">
            <v>7.407</v>
          </cell>
          <cell r="D215">
            <v>5.7930000000000001</v>
          </cell>
          <cell r="E215">
            <v>9.7469999999999999</v>
          </cell>
          <cell r="F215">
            <v>9.7469999999999999</v>
          </cell>
          <cell r="G215">
            <v>9.7469999999999999</v>
          </cell>
          <cell r="H215">
            <v>9.7469999999999999</v>
          </cell>
          <cell r="I215">
            <v>9.7469999999999999</v>
          </cell>
          <cell r="J215">
            <v>9.7469999999999999</v>
          </cell>
          <cell r="K215">
            <v>9.7469999999999999</v>
          </cell>
          <cell r="L215">
            <v>9.7469999999999999</v>
          </cell>
          <cell r="M215">
            <v>9.7469999999999999</v>
          </cell>
          <cell r="N215">
            <v>9.7469999999999999</v>
          </cell>
          <cell r="O215">
            <v>4.5780000000000003</v>
          </cell>
        </row>
        <row r="216">
          <cell r="A216" t="str">
            <v>REUSENS 1-5</v>
          </cell>
          <cell r="B216">
            <v>12.5</v>
          </cell>
          <cell r="C216">
            <v>59.204999999999998</v>
          </cell>
          <cell r="D216">
            <v>64.368000000000009</v>
          </cell>
          <cell r="E216">
            <v>70.614999999999995</v>
          </cell>
          <cell r="F216">
            <v>70.614999999999995</v>
          </cell>
          <cell r="G216">
            <v>70.614999999999995</v>
          </cell>
          <cell r="H216">
            <v>70.614999999999995</v>
          </cell>
          <cell r="I216">
            <v>70.614999999999995</v>
          </cell>
          <cell r="J216">
            <v>70.614999999999995</v>
          </cell>
          <cell r="K216">
            <v>70.614999999999995</v>
          </cell>
          <cell r="L216">
            <v>70.614999999999995</v>
          </cell>
          <cell r="M216">
            <v>70.614999999999995</v>
          </cell>
          <cell r="N216">
            <v>70.614999999999995</v>
          </cell>
          <cell r="O216">
            <v>61.180629629629635</v>
          </cell>
        </row>
        <row r="217">
          <cell r="A217" t="str">
            <v>ROCKPORT 1</v>
          </cell>
          <cell r="B217">
            <v>1300</v>
          </cell>
          <cell r="C217">
            <v>3.242</v>
          </cell>
          <cell r="D217">
            <v>0.35499999999999998</v>
          </cell>
          <cell r="E217">
            <v>5.5679999999999996</v>
          </cell>
          <cell r="F217">
            <v>5.5679999999999996</v>
          </cell>
          <cell r="G217">
            <v>5.5679999999999996</v>
          </cell>
          <cell r="H217">
            <v>5.5679999999999996</v>
          </cell>
          <cell r="I217">
            <v>5.5679999999999996</v>
          </cell>
          <cell r="J217">
            <v>5.5679999999999996</v>
          </cell>
          <cell r="K217">
            <v>5.5679999999999996</v>
          </cell>
          <cell r="L217">
            <v>5.5679999999999996</v>
          </cell>
          <cell r="M217">
            <v>5.5679999999999996</v>
          </cell>
          <cell r="N217">
            <v>5.5679999999999996</v>
          </cell>
          <cell r="O217">
            <v>3.9540000000000002</v>
          </cell>
        </row>
        <row r="218">
          <cell r="A218" t="str">
            <v>ROCKPORT 2</v>
          </cell>
          <cell r="B218">
            <v>1300</v>
          </cell>
          <cell r="C218">
            <v>4.1340000000000003</v>
          </cell>
          <cell r="D218">
            <v>1.2090000000000001</v>
          </cell>
          <cell r="E218">
            <v>24.331</v>
          </cell>
          <cell r="F218">
            <v>24.331</v>
          </cell>
          <cell r="G218">
            <v>24.331</v>
          </cell>
          <cell r="H218">
            <v>24.331</v>
          </cell>
          <cell r="I218">
            <v>24.331</v>
          </cell>
          <cell r="J218">
            <v>24.331</v>
          </cell>
          <cell r="K218">
            <v>24.331</v>
          </cell>
          <cell r="L218">
            <v>24.331</v>
          </cell>
          <cell r="M218">
            <v>24.331</v>
          </cell>
          <cell r="N218">
            <v>24.331</v>
          </cell>
          <cell r="O218">
            <v>1.7629999999999999</v>
          </cell>
        </row>
        <row r="219">
          <cell r="A219" t="str">
            <v>SMITH MOUNTAIN 1</v>
          </cell>
          <cell r="B219">
            <v>66</v>
          </cell>
          <cell r="C219">
            <v>2.0390000000000001</v>
          </cell>
          <cell r="D219">
            <v>0.317</v>
          </cell>
          <cell r="E219">
            <v>0.54500000000000004</v>
          </cell>
          <cell r="F219">
            <v>0.54500000000000004</v>
          </cell>
          <cell r="G219">
            <v>0.54500000000000004</v>
          </cell>
          <cell r="H219">
            <v>0.54500000000000004</v>
          </cell>
          <cell r="I219">
            <v>0.54500000000000004</v>
          </cell>
          <cell r="J219">
            <v>0.54500000000000004</v>
          </cell>
          <cell r="K219">
            <v>0.54500000000000004</v>
          </cell>
          <cell r="L219">
            <v>0.54500000000000004</v>
          </cell>
          <cell r="M219">
            <v>0.54500000000000004</v>
          </cell>
          <cell r="N219">
            <v>0.54500000000000004</v>
          </cell>
          <cell r="O219">
            <v>2.2519999999999998</v>
          </cell>
        </row>
        <row r="220">
          <cell r="A220" t="str">
            <v>SMITH MOUNTAIN 2</v>
          </cell>
          <cell r="B220">
            <v>174</v>
          </cell>
          <cell r="C220">
            <v>2.1000000000000001E-2</v>
          </cell>
          <cell r="D220">
            <v>5.1999999999999998E-2</v>
          </cell>
          <cell r="E220">
            <v>2.5950000000000002</v>
          </cell>
          <cell r="F220">
            <v>2.5950000000000002</v>
          </cell>
          <cell r="G220">
            <v>2.5950000000000002</v>
          </cell>
          <cell r="H220">
            <v>2.5950000000000002</v>
          </cell>
          <cell r="I220">
            <v>2.5950000000000002</v>
          </cell>
          <cell r="J220">
            <v>2.5950000000000002</v>
          </cell>
          <cell r="K220">
            <v>2.5950000000000002</v>
          </cell>
          <cell r="L220">
            <v>2.5950000000000002</v>
          </cell>
          <cell r="M220">
            <v>2.5950000000000002</v>
          </cell>
          <cell r="N220">
            <v>2.5950000000000002</v>
          </cell>
          <cell r="O220">
            <v>1.2210000000000001</v>
          </cell>
        </row>
        <row r="221">
          <cell r="A221" t="str">
            <v>SMITH MOUNTAIN 3</v>
          </cell>
          <cell r="B221">
            <v>105</v>
          </cell>
          <cell r="C221">
            <v>1.81</v>
          </cell>
          <cell r="D221">
            <v>54.9</v>
          </cell>
          <cell r="E221">
            <v>3.4229999999999996</v>
          </cell>
          <cell r="F221">
            <v>3.4229999999999996</v>
          </cell>
          <cell r="G221">
            <v>3.4229999999999996</v>
          </cell>
          <cell r="H221">
            <v>3.4229999999999996</v>
          </cell>
          <cell r="I221">
            <v>3.4229999999999996</v>
          </cell>
          <cell r="J221">
            <v>3.4229999999999996</v>
          </cell>
          <cell r="K221">
            <v>3.4229999999999996</v>
          </cell>
          <cell r="L221">
            <v>3.4229999999999996</v>
          </cell>
          <cell r="M221">
            <v>3.4229999999999996</v>
          </cell>
          <cell r="N221">
            <v>3.4229999999999996</v>
          </cell>
          <cell r="O221">
            <v>22.01</v>
          </cell>
        </row>
        <row r="222">
          <cell r="A222" t="str">
            <v>SMITH MOUNTAIN 4</v>
          </cell>
          <cell r="B222">
            <v>174</v>
          </cell>
          <cell r="C222">
            <v>0.98299999999999998</v>
          </cell>
          <cell r="D222">
            <v>0.106</v>
          </cell>
          <cell r="E222">
            <v>0.16300000000000001</v>
          </cell>
          <cell r="F222">
            <v>0.16300000000000001</v>
          </cell>
          <cell r="G222">
            <v>0.16300000000000001</v>
          </cell>
          <cell r="H222">
            <v>0.16300000000000001</v>
          </cell>
          <cell r="I222">
            <v>0.16300000000000001</v>
          </cell>
          <cell r="J222">
            <v>0.16300000000000001</v>
          </cell>
          <cell r="K222">
            <v>0.16300000000000001</v>
          </cell>
          <cell r="L222">
            <v>0.16300000000000001</v>
          </cell>
          <cell r="M222">
            <v>0.16300000000000001</v>
          </cell>
          <cell r="N222">
            <v>0.16300000000000001</v>
          </cell>
          <cell r="O222">
            <v>1.103</v>
          </cell>
        </row>
        <row r="223">
          <cell r="A223" t="str">
            <v>SMITH MOUNTAIN 5</v>
          </cell>
          <cell r="B223">
            <v>66</v>
          </cell>
          <cell r="C223">
            <v>6.3280000000000003</v>
          </cell>
          <cell r="D223">
            <v>0.97899999999999998</v>
          </cell>
          <cell r="E223">
            <v>0.754</v>
          </cell>
          <cell r="F223">
            <v>0.754</v>
          </cell>
          <cell r="G223">
            <v>0.754</v>
          </cell>
          <cell r="H223">
            <v>0.754</v>
          </cell>
          <cell r="I223">
            <v>0.754</v>
          </cell>
          <cell r="J223">
            <v>0.754</v>
          </cell>
          <cell r="K223">
            <v>0.754</v>
          </cell>
          <cell r="L223">
            <v>0.754</v>
          </cell>
          <cell r="M223">
            <v>0.754</v>
          </cell>
          <cell r="N223">
            <v>0.754</v>
          </cell>
          <cell r="O223">
            <v>3.657</v>
          </cell>
        </row>
        <row r="224">
          <cell r="A224" t="str">
            <v>SPORN 1</v>
          </cell>
          <cell r="B224">
            <v>145</v>
          </cell>
          <cell r="C224">
            <v>9.77</v>
          </cell>
          <cell r="D224">
            <v>5.4660000000000002</v>
          </cell>
          <cell r="E224">
            <v>3.855</v>
          </cell>
          <cell r="F224">
            <v>3.855</v>
          </cell>
          <cell r="G224">
            <v>3.855</v>
          </cell>
          <cell r="H224">
            <v>3.855</v>
          </cell>
          <cell r="I224">
            <v>3.855</v>
          </cell>
          <cell r="J224">
            <v>3.855</v>
          </cell>
          <cell r="K224">
            <v>3.855</v>
          </cell>
          <cell r="L224">
            <v>3.855</v>
          </cell>
          <cell r="M224">
            <v>3.855</v>
          </cell>
          <cell r="N224">
            <v>3.855</v>
          </cell>
          <cell r="O224">
            <v>9.6240000000000006</v>
          </cell>
        </row>
        <row r="225">
          <cell r="A225" t="str">
            <v>SPORN 2</v>
          </cell>
          <cell r="B225">
            <v>145</v>
          </cell>
          <cell r="C225">
            <v>11.7</v>
          </cell>
          <cell r="D225">
            <v>2.12</v>
          </cell>
          <cell r="E225">
            <v>10.07</v>
          </cell>
          <cell r="F225">
            <v>10.07</v>
          </cell>
          <cell r="G225">
            <v>10.07</v>
          </cell>
          <cell r="H225">
            <v>10.07</v>
          </cell>
          <cell r="I225">
            <v>10.07</v>
          </cell>
          <cell r="J225">
            <v>10.07</v>
          </cell>
          <cell r="K225">
            <v>10.07</v>
          </cell>
          <cell r="L225">
            <v>10.07</v>
          </cell>
          <cell r="M225">
            <v>10.07</v>
          </cell>
          <cell r="N225">
            <v>10.07</v>
          </cell>
          <cell r="O225">
            <v>16.341999999999999</v>
          </cell>
        </row>
        <row r="226">
          <cell r="A226" t="str">
            <v>SPORN 3</v>
          </cell>
          <cell r="B226">
            <v>145</v>
          </cell>
          <cell r="C226">
            <v>5.4850000000000003</v>
          </cell>
          <cell r="D226">
            <v>5.1040000000000001</v>
          </cell>
          <cell r="E226">
            <v>8.1379999999999999</v>
          </cell>
          <cell r="F226">
            <v>8.1379999999999999</v>
          </cell>
          <cell r="G226">
            <v>8.1379999999999999</v>
          </cell>
          <cell r="H226">
            <v>8.1379999999999999</v>
          </cell>
          <cell r="I226">
            <v>8.1379999999999999</v>
          </cell>
          <cell r="J226">
            <v>8.1379999999999999</v>
          </cell>
          <cell r="K226">
            <v>8.1379999999999999</v>
          </cell>
          <cell r="L226">
            <v>8.1379999999999999</v>
          </cell>
          <cell r="M226">
            <v>8.1379999999999999</v>
          </cell>
          <cell r="N226">
            <v>8.1379999999999999</v>
          </cell>
          <cell r="O226">
            <v>7.5519999999999996</v>
          </cell>
        </row>
        <row r="227">
          <cell r="A227" t="str">
            <v>SPORN 4</v>
          </cell>
          <cell r="B227">
            <v>145</v>
          </cell>
          <cell r="C227">
            <v>6.665</v>
          </cell>
          <cell r="D227">
            <v>5.7069999999999999</v>
          </cell>
          <cell r="E227">
            <v>5.6150000000000002</v>
          </cell>
          <cell r="F227">
            <v>5.6150000000000002</v>
          </cell>
          <cell r="G227">
            <v>5.6150000000000002</v>
          </cell>
          <cell r="H227">
            <v>5.6150000000000002</v>
          </cell>
          <cell r="I227">
            <v>5.6150000000000002</v>
          </cell>
          <cell r="J227">
            <v>5.6150000000000002</v>
          </cell>
          <cell r="K227">
            <v>5.6150000000000002</v>
          </cell>
          <cell r="L227">
            <v>5.6150000000000002</v>
          </cell>
          <cell r="M227">
            <v>5.6150000000000002</v>
          </cell>
          <cell r="N227">
            <v>5.6150000000000002</v>
          </cell>
          <cell r="O227">
            <v>8.2089999999999996</v>
          </cell>
        </row>
        <row r="228">
          <cell r="A228" t="str">
            <v>SPORN 5</v>
          </cell>
          <cell r="B228">
            <v>440</v>
          </cell>
          <cell r="C228">
            <v>25.053999999999998</v>
          </cell>
          <cell r="D228">
            <v>24.698999999999998</v>
          </cell>
          <cell r="E228">
            <v>26.425000000000001</v>
          </cell>
          <cell r="F228">
            <v>26.425000000000001</v>
          </cell>
          <cell r="G228">
            <v>26.425000000000001</v>
          </cell>
          <cell r="H228">
            <v>26.425000000000001</v>
          </cell>
          <cell r="I228">
            <v>26.425000000000001</v>
          </cell>
          <cell r="J228">
            <v>26.425000000000001</v>
          </cell>
          <cell r="K228">
            <v>26.425000000000001</v>
          </cell>
          <cell r="L228">
            <v>26.425000000000001</v>
          </cell>
          <cell r="M228">
            <v>26.425000000000001</v>
          </cell>
          <cell r="N228">
            <v>26.425000000000001</v>
          </cell>
          <cell r="O228">
            <v>22.414999999999999</v>
          </cell>
        </row>
        <row r="229">
          <cell r="A229" t="str">
            <v>STUART 1</v>
          </cell>
          <cell r="B229">
            <v>152.1</v>
          </cell>
          <cell r="C229">
            <v>10.574</v>
          </cell>
          <cell r="D229">
            <v>9.1319999999999997</v>
          </cell>
          <cell r="E229">
            <v>7.86</v>
          </cell>
          <cell r="F229">
            <v>7.86</v>
          </cell>
          <cell r="G229">
            <v>7.86</v>
          </cell>
          <cell r="H229">
            <v>7.86</v>
          </cell>
          <cell r="I229">
            <v>7.86</v>
          </cell>
          <cell r="J229">
            <v>7.86</v>
          </cell>
          <cell r="K229">
            <v>7.86</v>
          </cell>
          <cell r="L229">
            <v>7.86</v>
          </cell>
          <cell r="M229">
            <v>7.86</v>
          </cell>
          <cell r="N229">
            <v>7.86</v>
          </cell>
          <cell r="O229">
            <v>12.555999999999999</v>
          </cell>
        </row>
        <row r="230">
          <cell r="A230" t="str">
            <v>STUART 2</v>
          </cell>
          <cell r="B230">
            <v>152.1</v>
          </cell>
          <cell r="C230">
            <v>5.6449999999999996</v>
          </cell>
          <cell r="D230">
            <v>5.4630000000000001</v>
          </cell>
          <cell r="E230">
            <v>7.3620000000000001</v>
          </cell>
          <cell r="F230">
            <v>7.3620000000000001</v>
          </cell>
          <cell r="G230">
            <v>7.3620000000000001</v>
          </cell>
          <cell r="H230">
            <v>7.3620000000000001</v>
          </cell>
          <cell r="I230">
            <v>7.3620000000000001</v>
          </cell>
          <cell r="J230">
            <v>7.3620000000000001</v>
          </cell>
          <cell r="K230">
            <v>7.3620000000000001</v>
          </cell>
          <cell r="L230">
            <v>7.3620000000000001</v>
          </cell>
          <cell r="M230">
            <v>7.3620000000000001</v>
          </cell>
          <cell r="N230">
            <v>7.3620000000000001</v>
          </cell>
          <cell r="O230">
            <v>9.3510000000000009</v>
          </cell>
        </row>
        <row r="231">
          <cell r="A231" t="str">
            <v>STUART 3</v>
          </cell>
          <cell r="B231">
            <v>152.1</v>
          </cell>
          <cell r="C231">
            <v>8.1050000000000004</v>
          </cell>
          <cell r="D231">
            <v>6.9349999999999996</v>
          </cell>
          <cell r="E231">
            <v>13.331000000000001</v>
          </cell>
          <cell r="F231">
            <v>13.331000000000001</v>
          </cell>
          <cell r="G231">
            <v>13.331000000000001</v>
          </cell>
          <cell r="H231">
            <v>13.331000000000001</v>
          </cell>
          <cell r="I231">
            <v>13.331000000000001</v>
          </cell>
          <cell r="J231">
            <v>13.331000000000001</v>
          </cell>
          <cell r="K231">
            <v>13.331000000000001</v>
          </cell>
          <cell r="L231">
            <v>13.331000000000001</v>
          </cell>
          <cell r="M231">
            <v>13.331000000000001</v>
          </cell>
          <cell r="N231">
            <v>13.331000000000001</v>
          </cell>
          <cell r="O231">
            <v>7.593</v>
          </cell>
        </row>
        <row r="232">
          <cell r="A232" t="str">
            <v>STUART 4</v>
          </cell>
          <cell r="B232">
            <v>152.1</v>
          </cell>
          <cell r="C232">
            <v>6.298</v>
          </cell>
          <cell r="D232">
            <v>11.174000000000001</v>
          </cell>
          <cell r="E232">
            <v>11.716999999999999</v>
          </cell>
          <cell r="F232">
            <v>11.716999999999999</v>
          </cell>
          <cell r="G232">
            <v>11.716999999999999</v>
          </cell>
          <cell r="H232">
            <v>11.716999999999999</v>
          </cell>
          <cell r="I232">
            <v>11.716999999999999</v>
          </cell>
          <cell r="J232">
            <v>11.716999999999999</v>
          </cell>
          <cell r="K232">
            <v>11.716999999999999</v>
          </cell>
          <cell r="L232">
            <v>11.716999999999999</v>
          </cell>
          <cell r="M232">
            <v>11.716999999999999</v>
          </cell>
          <cell r="N232">
            <v>11.716999999999999</v>
          </cell>
          <cell r="O232">
            <v>8.9779999999999998</v>
          </cell>
        </row>
        <row r="233">
          <cell r="A233" t="str">
            <v>STUART DIESEL 1-4</v>
          </cell>
          <cell r="B233">
            <v>2.6</v>
          </cell>
          <cell r="C233">
            <v>36.814</v>
          </cell>
          <cell r="D233">
            <v>15.551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13.8955</v>
          </cell>
        </row>
        <row r="234">
          <cell r="A234" t="str">
            <v>SUMMERSVILLE 1-2</v>
          </cell>
          <cell r="B234">
            <v>80</v>
          </cell>
          <cell r="C234">
            <v>21.100999999999999</v>
          </cell>
          <cell r="D234">
            <v>5.008</v>
          </cell>
          <cell r="E234">
            <v>0.38</v>
          </cell>
          <cell r="F234">
            <v>0.38</v>
          </cell>
          <cell r="G234">
            <v>0.38</v>
          </cell>
          <cell r="H234">
            <v>0.38</v>
          </cell>
          <cell r="I234">
            <v>0.38</v>
          </cell>
          <cell r="J234">
            <v>0.38</v>
          </cell>
          <cell r="K234">
            <v>0.38</v>
          </cell>
          <cell r="L234">
            <v>0.38</v>
          </cell>
          <cell r="M234">
            <v>0.38</v>
          </cell>
          <cell r="N234">
            <v>0.38</v>
          </cell>
          <cell r="O234">
            <v>12.3765</v>
          </cell>
        </row>
        <row r="235">
          <cell r="A235" t="str">
            <v>TANNERS CREEK 1</v>
          </cell>
          <cell r="B235">
            <v>140</v>
          </cell>
          <cell r="C235">
            <v>6.444</v>
          </cell>
          <cell r="D235">
            <v>5.2889999999999997</v>
          </cell>
          <cell r="E235">
            <v>25.576999999999998</v>
          </cell>
          <cell r="F235">
            <v>25.576999999999998</v>
          </cell>
          <cell r="G235">
            <v>25.576999999999998</v>
          </cell>
          <cell r="H235">
            <v>25.576999999999998</v>
          </cell>
          <cell r="I235">
            <v>25.576999999999998</v>
          </cell>
          <cell r="J235">
            <v>25.576999999999998</v>
          </cell>
          <cell r="K235">
            <v>25.576999999999998</v>
          </cell>
          <cell r="L235">
            <v>25.576999999999998</v>
          </cell>
          <cell r="M235">
            <v>25.576999999999998</v>
          </cell>
          <cell r="N235">
            <v>25.576999999999998</v>
          </cell>
          <cell r="O235">
            <v>4.5869999999999997</v>
          </cell>
        </row>
        <row r="236">
          <cell r="A236" t="str">
            <v>TANNERS CREEK 2</v>
          </cell>
          <cell r="B236">
            <v>140</v>
          </cell>
          <cell r="C236">
            <v>4.5910000000000002</v>
          </cell>
          <cell r="D236">
            <v>3.0339999999999998</v>
          </cell>
          <cell r="E236">
            <v>18.417999999999999</v>
          </cell>
          <cell r="F236">
            <v>18.417999999999999</v>
          </cell>
          <cell r="G236">
            <v>18.417999999999999</v>
          </cell>
          <cell r="H236">
            <v>18.417999999999999</v>
          </cell>
          <cell r="I236">
            <v>18.417999999999999</v>
          </cell>
          <cell r="J236">
            <v>18.417999999999999</v>
          </cell>
          <cell r="K236">
            <v>18.417999999999999</v>
          </cell>
          <cell r="L236">
            <v>18.417999999999999</v>
          </cell>
          <cell r="M236">
            <v>18.417999999999999</v>
          </cell>
          <cell r="N236">
            <v>18.417999999999999</v>
          </cell>
          <cell r="O236">
            <v>4.9589999999999996</v>
          </cell>
        </row>
        <row r="237">
          <cell r="A237" t="str">
            <v>TANNERS CREEK 3</v>
          </cell>
          <cell r="B237">
            <v>200</v>
          </cell>
          <cell r="C237">
            <v>15.943</v>
          </cell>
          <cell r="D237">
            <v>4.2489999999999997</v>
          </cell>
          <cell r="E237">
            <v>11.452</v>
          </cell>
          <cell r="F237">
            <v>11.452</v>
          </cell>
          <cell r="G237">
            <v>11.452</v>
          </cell>
          <cell r="H237">
            <v>11.452</v>
          </cell>
          <cell r="I237">
            <v>11.452</v>
          </cell>
          <cell r="J237">
            <v>11.452</v>
          </cell>
          <cell r="K237">
            <v>11.452</v>
          </cell>
          <cell r="L237">
            <v>11.452</v>
          </cell>
          <cell r="M237">
            <v>11.452</v>
          </cell>
          <cell r="N237">
            <v>11.452</v>
          </cell>
          <cell r="O237">
            <v>8.6679999999999993</v>
          </cell>
        </row>
        <row r="238">
          <cell r="A238" t="str">
            <v>TANNERS CREEK 4</v>
          </cell>
          <cell r="B238">
            <v>500</v>
          </cell>
          <cell r="C238">
            <v>45.786999999999999</v>
          </cell>
          <cell r="D238">
            <v>14.096</v>
          </cell>
          <cell r="E238">
            <v>21.279</v>
          </cell>
          <cell r="F238">
            <v>21.279</v>
          </cell>
          <cell r="G238">
            <v>21.279</v>
          </cell>
          <cell r="H238">
            <v>21.279</v>
          </cell>
          <cell r="I238">
            <v>21.279</v>
          </cell>
          <cell r="J238">
            <v>21.279</v>
          </cell>
          <cell r="K238">
            <v>21.279</v>
          </cell>
          <cell r="L238">
            <v>21.279</v>
          </cell>
          <cell r="M238">
            <v>21.279</v>
          </cell>
          <cell r="N238">
            <v>21.279</v>
          </cell>
          <cell r="O238">
            <v>20.88</v>
          </cell>
        </row>
        <row r="239">
          <cell r="A239" t="str">
            <v>TWIN BRANCH 1-8</v>
          </cell>
          <cell r="B239">
            <v>4.8</v>
          </cell>
          <cell r="C239">
            <v>6.2759999999999998</v>
          </cell>
          <cell r="D239">
            <v>16.785</v>
          </cell>
          <cell r="E239">
            <v>12.443999999999999</v>
          </cell>
          <cell r="F239">
            <v>12.443999999999999</v>
          </cell>
          <cell r="G239">
            <v>12.443999999999999</v>
          </cell>
          <cell r="H239">
            <v>12.443999999999999</v>
          </cell>
          <cell r="I239">
            <v>12.443999999999999</v>
          </cell>
          <cell r="J239">
            <v>12.443999999999999</v>
          </cell>
          <cell r="K239">
            <v>12.443999999999999</v>
          </cell>
          <cell r="L239">
            <v>12.443999999999999</v>
          </cell>
          <cell r="M239">
            <v>12.443999999999999</v>
          </cell>
          <cell r="N239">
            <v>12.443999999999999</v>
          </cell>
          <cell r="O239">
            <v>6.2027499999999991</v>
          </cell>
        </row>
        <row r="240">
          <cell r="A240" t="str">
            <v>WATERFORD 1</v>
          </cell>
          <cell r="B240">
            <v>345</v>
          </cell>
          <cell r="C240">
            <v>1.8319999999999999</v>
          </cell>
          <cell r="D240">
            <v>1.2250000000000001</v>
          </cell>
          <cell r="E240">
            <v>4.4019999999999992</v>
          </cell>
          <cell r="F240">
            <v>4.4019999999999992</v>
          </cell>
          <cell r="G240">
            <v>4.4019999999999992</v>
          </cell>
          <cell r="H240">
            <v>4.4019999999999992</v>
          </cell>
          <cell r="I240">
            <v>4.4019999999999992</v>
          </cell>
          <cell r="J240">
            <v>4.4019999999999992</v>
          </cell>
          <cell r="K240">
            <v>4.4019999999999992</v>
          </cell>
          <cell r="L240">
            <v>4.4019999999999992</v>
          </cell>
          <cell r="M240">
            <v>4.4019999999999992</v>
          </cell>
          <cell r="N240">
            <v>4.4019999999999992</v>
          </cell>
          <cell r="O240">
            <v>4.5629999999999997</v>
          </cell>
        </row>
        <row r="241">
          <cell r="A241" t="str">
            <v>WATERFORD 2</v>
          </cell>
          <cell r="B241">
            <v>155</v>
          </cell>
          <cell r="C241">
            <v>5.016</v>
          </cell>
          <cell r="D241">
            <v>2.3980000000000001</v>
          </cell>
          <cell r="E241">
            <v>7.2350000000000003</v>
          </cell>
          <cell r="F241">
            <v>7.2350000000000003</v>
          </cell>
          <cell r="G241">
            <v>7.2350000000000003</v>
          </cell>
          <cell r="H241">
            <v>7.2350000000000003</v>
          </cell>
          <cell r="I241">
            <v>7.2350000000000003</v>
          </cell>
          <cell r="J241">
            <v>7.2350000000000003</v>
          </cell>
          <cell r="K241">
            <v>7.2350000000000003</v>
          </cell>
          <cell r="L241">
            <v>7.2350000000000003</v>
          </cell>
          <cell r="M241">
            <v>7.2350000000000003</v>
          </cell>
          <cell r="N241">
            <v>7.2350000000000003</v>
          </cell>
          <cell r="O241">
            <v>5.1849999999999996</v>
          </cell>
        </row>
        <row r="242">
          <cell r="A242" t="str">
            <v>WATERFORD 3</v>
          </cell>
          <cell r="B242">
            <v>155</v>
          </cell>
          <cell r="C242">
            <v>2.6759999999999997</v>
          </cell>
          <cell r="D242">
            <v>4.0910000000000002</v>
          </cell>
          <cell r="E242">
            <v>4.9450000000000003</v>
          </cell>
          <cell r="F242">
            <v>4.9450000000000003</v>
          </cell>
          <cell r="G242">
            <v>4.9450000000000003</v>
          </cell>
          <cell r="H242">
            <v>4.9450000000000003</v>
          </cell>
          <cell r="I242">
            <v>4.9450000000000003</v>
          </cell>
          <cell r="J242">
            <v>4.9450000000000003</v>
          </cell>
          <cell r="K242">
            <v>4.9450000000000003</v>
          </cell>
          <cell r="L242">
            <v>4.9450000000000003</v>
          </cell>
          <cell r="M242">
            <v>4.9450000000000003</v>
          </cell>
          <cell r="N242">
            <v>4.9450000000000003</v>
          </cell>
          <cell r="O242">
            <v>6.4930000000000003</v>
          </cell>
        </row>
        <row r="243">
          <cell r="A243" t="str">
            <v>WATERFORD 4</v>
          </cell>
          <cell r="B243">
            <v>155</v>
          </cell>
          <cell r="C243">
            <v>2.1890000000000001</v>
          </cell>
          <cell r="D243">
            <v>2.0259999999999998</v>
          </cell>
          <cell r="E243">
            <v>4.077</v>
          </cell>
          <cell r="F243">
            <v>4.077</v>
          </cell>
          <cell r="G243">
            <v>4.077</v>
          </cell>
          <cell r="H243">
            <v>4.077</v>
          </cell>
          <cell r="I243">
            <v>4.077</v>
          </cell>
          <cell r="J243">
            <v>4.077</v>
          </cell>
          <cell r="K243">
            <v>4.077</v>
          </cell>
          <cell r="L243">
            <v>4.077</v>
          </cell>
          <cell r="M243">
            <v>4.077</v>
          </cell>
          <cell r="N243">
            <v>4.077</v>
          </cell>
          <cell r="O243">
            <v>6.09</v>
          </cell>
        </row>
        <row r="244">
          <cell r="A244" t="str">
            <v>WINFIELD 1-3</v>
          </cell>
          <cell r="B244">
            <v>14.8</v>
          </cell>
          <cell r="C244">
            <v>1.5779999999999998</v>
          </cell>
          <cell r="D244">
            <v>4.9000000000000002E-2</v>
          </cell>
          <cell r="E244">
            <v>0.378</v>
          </cell>
          <cell r="F244">
            <v>0.378</v>
          </cell>
          <cell r="G244">
            <v>0.378</v>
          </cell>
          <cell r="H244">
            <v>0.378</v>
          </cell>
          <cell r="I244">
            <v>0.378</v>
          </cell>
          <cell r="J244">
            <v>0.378</v>
          </cell>
          <cell r="K244">
            <v>0.378</v>
          </cell>
          <cell r="L244">
            <v>0.378</v>
          </cell>
          <cell r="M244">
            <v>0.378</v>
          </cell>
          <cell r="N244">
            <v>0.378</v>
          </cell>
          <cell r="O244">
            <v>2.0054662162162162</v>
          </cell>
        </row>
        <row r="245">
          <cell r="A245" t="str">
            <v>ZIMMER 1</v>
          </cell>
          <cell r="B245">
            <v>330.2</v>
          </cell>
          <cell r="C245">
            <v>9.843</v>
          </cell>
          <cell r="D245">
            <v>27.324999999999999</v>
          </cell>
          <cell r="E245">
            <v>11.781000000000001</v>
          </cell>
          <cell r="F245">
            <v>11.781000000000001</v>
          </cell>
          <cell r="G245">
            <v>11.781000000000001</v>
          </cell>
          <cell r="H245">
            <v>11.781000000000001</v>
          </cell>
          <cell r="I245">
            <v>11.781000000000001</v>
          </cell>
          <cell r="J245">
            <v>11.781000000000001</v>
          </cell>
          <cell r="K245">
            <v>11.781000000000001</v>
          </cell>
          <cell r="L245">
            <v>11.781000000000001</v>
          </cell>
          <cell r="M245">
            <v>11.781000000000001</v>
          </cell>
          <cell r="N245">
            <v>11.781000000000001</v>
          </cell>
          <cell r="O245">
            <v>11.852</v>
          </cell>
        </row>
        <row r="246">
          <cell r="A246" t="str">
            <v>Totals</v>
          </cell>
          <cell r="B246">
            <v>28615.599999999995</v>
          </cell>
          <cell r="C246">
            <v>8.4044237478857706</v>
          </cell>
          <cell r="D246">
            <v>11.216867226268199</v>
          </cell>
          <cell r="E246">
            <v>10.101414951984234</v>
          </cell>
          <cell r="F246">
            <v>9.1534640440878405</v>
          </cell>
          <cell r="G246">
            <v>9.1534640440878405</v>
          </cell>
          <cell r="H246">
            <v>10.101414951984234</v>
          </cell>
          <cell r="I246">
            <v>9.1534640440878405</v>
          </cell>
          <cell r="J246">
            <v>9.1534640440878405</v>
          </cell>
          <cell r="K246">
            <v>9.1534640440878405</v>
          </cell>
          <cell r="L246">
            <v>9.1534640440878405</v>
          </cell>
          <cell r="M246">
            <v>9.1534640440878405</v>
          </cell>
          <cell r="N246">
            <v>9.1534640440878405</v>
          </cell>
          <cell r="O246">
            <v>8.35556042521225</v>
          </cell>
        </row>
      </sheetData>
      <sheetData sheetId="11"/>
      <sheetData sheetId="12">
        <row r="9">
          <cell r="S9" t="str">
            <v>Camp Grove Wind Farm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</v>
          </cell>
        </row>
        <row r="10">
          <cell r="S10" t="str">
            <v>Fowler Ridge Wind Farm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</row>
        <row r="11">
          <cell r="S11" t="str">
            <v>Fowler Ridge 3 Wind Farm</v>
          </cell>
          <cell r="T11">
            <v>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</row>
        <row r="12">
          <cell r="S12" t="str">
            <v>Fowler Ridge 2 Wind Farm</v>
          </cell>
          <cell r="T12">
            <v>0</v>
          </cell>
          <cell r="U12">
            <v>0</v>
          </cell>
          <cell r="V12">
            <v>0.33333333333333337</v>
          </cell>
          <cell r="W12">
            <v>0</v>
          </cell>
          <cell r="X12">
            <v>0.66666666666666674</v>
          </cell>
          <cell r="Y12">
            <v>1</v>
          </cell>
        </row>
        <row r="13">
          <cell r="S13" t="str">
            <v>Grand Ridge 2 Wind Farm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</v>
          </cell>
        </row>
        <row r="14">
          <cell r="S14" t="str">
            <v>Grand Ridge 3 Wind Farm</v>
          </cell>
          <cell r="T14">
            <v>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</v>
          </cell>
        </row>
        <row r="15">
          <cell r="S15" t="str">
            <v>Beech Ridge 100 MW Wind Farm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</v>
          </cell>
        </row>
        <row r="16">
          <cell r="S16" t="str">
            <v>Lee De Kalib 100 MW Wind Farm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S17" t="str">
            <v>Generic PY12/13 100 MW Wind Additions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1</v>
          </cell>
        </row>
        <row r="18">
          <cell r="S18" t="str">
            <v>Generic PY13/14 100 MW Wind Additions</v>
          </cell>
          <cell r="T18">
            <v>0</v>
          </cell>
          <cell r="U18">
            <v>0</v>
          </cell>
          <cell r="V18">
            <v>0.5</v>
          </cell>
          <cell r="W18">
            <v>0</v>
          </cell>
          <cell r="X18">
            <v>0.5</v>
          </cell>
          <cell r="Y18">
            <v>1</v>
          </cell>
        </row>
        <row r="19">
          <cell r="S19" t="str">
            <v>Generic PY14/15 200 MW Wind Additions</v>
          </cell>
          <cell r="T19">
            <v>0</v>
          </cell>
          <cell r="U19">
            <v>0</v>
          </cell>
          <cell r="V19">
            <v>0.51</v>
          </cell>
          <cell r="W19">
            <v>0.33</v>
          </cell>
          <cell r="X19">
            <v>0.16</v>
          </cell>
          <cell r="Y19">
            <v>1</v>
          </cell>
        </row>
        <row r="20">
          <cell r="S20" t="str">
            <v>Generic PY15/16 200 MW Wind Additions</v>
          </cell>
          <cell r="T20">
            <v>0</v>
          </cell>
          <cell r="U20">
            <v>0</v>
          </cell>
          <cell r="V20">
            <v>0.75</v>
          </cell>
          <cell r="W20">
            <v>0</v>
          </cell>
          <cell r="X20">
            <v>0.25</v>
          </cell>
          <cell r="Y20">
            <v>1</v>
          </cell>
        </row>
        <row r="21">
          <cell r="S21" t="str">
            <v>Generic PY16/17 150 MW Wind Additions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1</v>
          </cell>
        </row>
        <row r="22">
          <cell r="S22" t="str">
            <v>Generic PY17/18 150 MW Wind Additions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1</v>
          </cell>
        </row>
        <row r="23">
          <cell r="S23" t="str">
            <v>Generic PY18/19 100 MW Wind Additions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</v>
          </cell>
          <cell r="Y23">
            <v>1</v>
          </cell>
        </row>
        <row r="24">
          <cell r="S24" t="str">
            <v>Generic PY19/20 100 MW Wind Additions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</v>
          </cell>
          <cell r="Y24">
            <v>1</v>
          </cell>
        </row>
        <row r="25">
          <cell r="S25" t="str">
            <v>Generic PY20/21 250 MW Wind Additions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</v>
          </cell>
          <cell r="Y25">
            <v>1</v>
          </cell>
        </row>
        <row r="26">
          <cell r="S26" t="str">
            <v>Dresden Combined Cycle</v>
          </cell>
          <cell r="T26">
            <v>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</v>
          </cell>
        </row>
        <row r="27">
          <cell r="S27" t="str">
            <v>Biomass Purchases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S28" t="str">
            <v>Solar Additions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1</v>
          </cell>
        </row>
        <row r="29">
          <cell r="S29" t="str">
            <v>CT Purchase/Build</v>
          </cell>
          <cell r="T29">
            <v>1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</row>
        <row r="30">
          <cell r="S30" t="str">
            <v>CC Purchase/Build</v>
          </cell>
          <cell r="T30">
            <v>0.5</v>
          </cell>
          <cell r="U30">
            <v>0</v>
          </cell>
          <cell r="V30">
            <v>0</v>
          </cell>
          <cell r="W30">
            <v>0.5</v>
          </cell>
          <cell r="X30">
            <v>0</v>
          </cell>
          <cell r="Y30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ates EFORD"/>
      <sheetName val="Estimates EFORP"/>
      <sheetName val="Sept 06"/>
      <sheetName val="Sept 05"/>
      <sheetName val="Sept 04"/>
      <sheetName val="Sept 03"/>
      <sheetName val="Sept 02"/>
      <sheetName val="Summary &amp; Date Input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2">
          <cell r="B2" t="str">
            <v>AM1</v>
          </cell>
        </row>
        <row r="3">
          <cell r="B3" t="str">
            <v>AM2</v>
          </cell>
        </row>
        <row r="4">
          <cell r="B4" t="str">
            <v>AM3</v>
          </cell>
        </row>
        <row r="5">
          <cell r="B5" t="str">
            <v>WCBK6</v>
          </cell>
        </row>
        <row r="6">
          <cell r="B6" t="str">
            <v>BE1</v>
          </cell>
        </row>
        <row r="7">
          <cell r="B7" t="str">
            <v>BE2</v>
          </cell>
        </row>
        <row r="8">
          <cell r="B8" t="str">
            <v>BE3</v>
          </cell>
        </row>
        <row r="9">
          <cell r="B9" t="str">
            <v>BE4</v>
          </cell>
        </row>
        <row r="10">
          <cell r="B10" t="str">
            <v>BE5</v>
          </cell>
        </row>
        <row r="11">
          <cell r="B11" t="str">
            <v>BE6</v>
          </cell>
        </row>
        <row r="12">
          <cell r="B12" t="str">
            <v>BE7</v>
          </cell>
        </row>
        <row r="13">
          <cell r="B13" t="str">
            <v>BE8</v>
          </cell>
        </row>
        <row r="14">
          <cell r="B14" t="str">
            <v>BE9</v>
          </cell>
        </row>
        <row r="15">
          <cell r="B15" t="str">
            <v>BE10</v>
          </cell>
        </row>
        <row r="16">
          <cell r="B16" t="str">
            <v>BE11</v>
          </cell>
        </row>
        <row r="17">
          <cell r="B17" t="str">
            <v>BE12</v>
          </cell>
        </row>
        <row r="18">
          <cell r="B18" t="str">
            <v>BS1</v>
          </cell>
        </row>
        <row r="19">
          <cell r="B19" t="str">
            <v>BS2</v>
          </cell>
        </row>
        <row r="20">
          <cell r="B20" t="str">
            <v>BU1</v>
          </cell>
        </row>
        <row r="21">
          <cell r="B21" t="str">
            <v>BU2</v>
          </cell>
        </row>
        <row r="22">
          <cell r="B22" t="str">
            <v>BU3</v>
          </cell>
        </row>
        <row r="23">
          <cell r="B23" t="str">
            <v>BU4</v>
          </cell>
        </row>
        <row r="24">
          <cell r="B24" t="str">
            <v>BU5</v>
          </cell>
        </row>
        <row r="25">
          <cell r="B25" t="str">
            <v>BU6</v>
          </cell>
        </row>
        <row r="26">
          <cell r="B26" t="str">
            <v>BU7</v>
          </cell>
        </row>
        <row r="27">
          <cell r="B27" t="str">
            <v>BU8</v>
          </cell>
        </row>
        <row r="28">
          <cell r="B28" t="str">
            <v>BU9</v>
          </cell>
        </row>
        <row r="29">
          <cell r="B29" t="str">
            <v>BU10</v>
          </cell>
        </row>
        <row r="30">
          <cell r="B30" t="str">
            <v>BK1</v>
          </cell>
        </row>
        <row r="31">
          <cell r="B31" t="str">
            <v>BK2</v>
          </cell>
        </row>
        <row r="32">
          <cell r="B32" t="str">
            <v>BK3</v>
          </cell>
        </row>
        <row r="33">
          <cell r="B33" t="str">
            <v>BY1</v>
          </cell>
        </row>
        <row r="34">
          <cell r="B34" t="str">
            <v>BY2</v>
          </cell>
        </row>
        <row r="35">
          <cell r="B35" t="str">
            <v>BY3</v>
          </cell>
        </row>
        <row r="36">
          <cell r="B36" t="str">
            <v>BY4</v>
          </cell>
        </row>
        <row r="37">
          <cell r="B37" t="str">
            <v>CD1</v>
          </cell>
        </row>
        <row r="38">
          <cell r="B38" t="str">
            <v>CD2</v>
          </cell>
        </row>
        <row r="39">
          <cell r="B39" t="str">
            <v>CD3</v>
          </cell>
        </row>
        <row r="40">
          <cell r="B40" t="str">
            <v>CE1</v>
          </cell>
        </row>
        <row r="41">
          <cell r="B41" t="str">
            <v>CE2</v>
          </cell>
        </row>
        <row r="42">
          <cell r="B42" t="str">
            <v>CE3</v>
          </cell>
        </row>
        <row r="43">
          <cell r="B43" t="str">
            <v>CE4</v>
          </cell>
        </row>
        <row r="44">
          <cell r="B44" t="str">
            <v>CE5</v>
          </cell>
        </row>
        <row r="45">
          <cell r="B45" t="str">
            <v>CE6</v>
          </cell>
        </row>
        <row r="46">
          <cell r="B46" t="str">
            <v>CL1</v>
          </cell>
        </row>
        <row r="47">
          <cell r="B47" t="str">
            <v>CL2</v>
          </cell>
        </row>
        <row r="48">
          <cell r="B48" t="str">
            <v>CL3</v>
          </cell>
        </row>
        <row r="49">
          <cell r="B49" t="str">
            <v>CL4</v>
          </cell>
        </row>
        <row r="50">
          <cell r="B50" t="str">
            <v>CC1</v>
          </cell>
        </row>
        <row r="51">
          <cell r="B51" t="str">
            <v>CC2</v>
          </cell>
        </row>
        <row r="52">
          <cell r="B52" t="str">
            <v>CC3</v>
          </cell>
        </row>
        <row r="53">
          <cell r="B53" t="str">
            <v>CC4</v>
          </cell>
        </row>
        <row r="54">
          <cell r="B54" t="str">
            <v>CC5</v>
          </cell>
        </row>
        <row r="55">
          <cell r="B55" t="str">
            <v>CC6</v>
          </cell>
        </row>
        <row r="56">
          <cell r="B56" t="str">
            <v>CR1</v>
          </cell>
        </row>
        <row r="57">
          <cell r="B57" t="str">
            <v>CR2</v>
          </cell>
        </row>
        <row r="58">
          <cell r="B58" t="str">
            <v>CR3</v>
          </cell>
        </row>
        <row r="59">
          <cell r="B59" t="str">
            <v>CV1</v>
          </cell>
        </row>
        <row r="60">
          <cell r="B60" t="str">
            <v>CV2</v>
          </cell>
        </row>
        <row r="61">
          <cell r="B61" t="str">
            <v>CV3</v>
          </cell>
        </row>
        <row r="62">
          <cell r="B62" t="str">
            <v>CV4</v>
          </cell>
        </row>
        <row r="63">
          <cell r="B63" t="str">
            <v>CV5</v>
          </cell>
        </row>
        <row r="64">
          <cell r="B64" t="str">
            <v>CV6</v>
          </cell>
        </row>
        <row r="65">
          <cell r="B65" t="str">
            <v>CO1</v>
          </cell>
        </row>
        <row r="66">
          <cell r="B66" t="str">
            <v>CO2</v>
          </cell>
        </row>
        <row r="67">
          <cell r="B67" t="str">
            <v>CO3</v>
          </cell>
        </row>
        <row r="68">
          <cell r="B68" t="str">
            <v>CO4</v>
          </cell>
        </row>
        <row r="69">
          <cell r="B69" t="str">
            <v>CK1</v>
          </cell>
        </row>
        <row r="70">
          <cell r="B70" t="str">
            <v>CK2</v>
          </cell>
        </row>
        <row r="71">
          <cell r="B71" t="str">
            <v>ELK1</v>
          </cell>
        </row>
        <row r="72">
          <cell r="B72" t="str">
            <v>ELK2</v>
          </cell>
        </row>
        <row r="73">
          <cell r="B73" t="str">
            <v>ELK3</v>
          </cell>
        </row>
        <row r="74">
          <cell r="B74" t="str">
            <v>GV1</v>
          </cell>
        </row>
        <row r="75">
          <cell r="B75" t="str">
            <v>GV2</v>
          </cell>
        </row>
        <row r="76">
          <cell r="B76" t="str">
            <v>GL5</v>
          </cell>
        </row>
        <row r="77">
          <cell r="B77" t="str">
            <v>GL6</v>
          </cell>
        </row>
        <row r="78">
          <cell r="B78" t="str">
            <v>KM1</v>
          </cell>
        </row>
        <row r="79">
          <cell r="B79" t="str">
            <v>KM2</v>
          </cell>
        </row>
        <row r="80">
          <cell r="B80" t="str">
            <v>KM3</v>
          </cell>
        </row>
        <row r="81">
          <cell r="B81" t="str">
            <v>KR1</v>
          </cell>
        </row>
        <row r="82">
          <cell r="B82" t="str">
            <v>KR2</v>
          </cell>
        </row>
        <row r="83">
          <cell r="B83" t="str">
            <v>KC1</v>
          </cell>
        </row>
        <row r="84">
          <cell r="B84" t="str">
            <v>KC2</v>
          </cell>
        </row>
        <row r="85">
          <cell r="B85" t="str">
            <v>KC3</v>
          </cell>
        </row>
        <row r="86">
          <cell r="B86" t="str">
            <v>KC4</v>
          </cell>
        </row>
        <row r="87">
          <cell r="B87" t="str">
            <v>KC5</v>
          </cell>
        </row>
        <row r="88">
          <cell r="B88" t="str">
            <v>LE1</v>
          </cell>
        </row>
        <row r="89">
          <cell r="B89" t="str">
            <v>LE2</v>
          </cell>
        </row>
        <row r="90">
          <cell r="B90" t="str">
            <v>LO1</v>
          </cell>
        </row>
        <row r="91">
          <cell r="B91" t="str">
            <v>LO2</v>
          </cell>
        </row>
        <row r="92">
          <cell r="B92" t="str">
            <v>LO3</v>
          </cell>
        </row>
        <row r="93">
          <cell r="B93" t="str">
            <v>MA1</v>
          </cell>
        </row>
        <row r="94">
          <cell r="B94" t="str">
            <v>MA2</v>
          </cell>
        </row>
        <row r="95">
          <cell r="B95" t="str">
            <v>MA3</v>
          </cell>
        </row>
        <row r="96">
          <cell r="B96" t="str">
            <v>ML1</v>
          </cell>
        </row>
        <row r="97">
          <cell r="B97" t="str">
            <v>ML2</v>
          </cell>
        </row>
        <row r="98">
          <cell r="B98" t="str">
            <v>MN1</v>
          </cell>
        </row>
        <row r="99">
          <cell r="B99" t="str">
            <v>MN2</v>
          </cell>
        </row>
        <row r="100">
          <cell r="B100" t="str">
            <v>MN3</v>
          </cell>
        </row>
        <row r="101">
          <cell r="B101" t="str">
            <v>MO1</v>
          </cell>
        </row>
        <row r="102">
          <cell r="B102" t="str">
            <v>MO2</v>
          </cell>
        </row>
        <row r="103">
          <cell r="B103" t="str">
            <v>MO3</v>
          </cell>
        </row>
        <row r="104">
          <cell r="B104" t="str">
            <v>MO4</v>
          </cell>
        </row>
        <row r="105">
          <cell r="B105" t="str">
            <v>MT1</v>
          </cell>
        </row>
        <row r="106">
          <cell r="B106" t="str">
            <v>MR1</v>
          </cell>
        </row>
        <row r="107">
          <cell r="B107" t="str">
            <v>MR2</v>
          </cell>
        </row>
        <row r="108">
          <cell r="B108" t="str">
            <v>MR3</v>
          </cell>
        </row>
        <row r="109">
          <cell r="B109" t="str">
            <v>MR4</v>
          </cell>
        </row>
        <row r="110">
          <cell r="B110" t="str">
            <v>MR5</v>
          </cell>
        </row>
        <row r="111">
          <cell r="B111" t="str">
            <v>NI1</v>
          </cell>
        </row>
        <row r="112">
          <cell r="B112" t="str">
            <v>NI2</v>
          </cell>
        </row>
        <row r="113">
          <cell r="B113" t="str">
            <v>PC5</v>
          </cell>
        </row>
        <row r="114">
          <cell r="B114" t="str">
            <v>RA1</v>
          </cell>
        </row>
        <row r="115">
          <cell r="B115" t="str">
            <v>RA2</v>
          </cell>
        </row>
        <row r="116">
          <cell r="B116" t="str">
            <v>RE1</v>
          </cell>
        </row>
        <row r="117">
          <cell r="B117" t="str">
            <v>RE2</v>
          </cell>
        </row>
        <row r="118">
          <cell r="B118" t="str">
            <v>RE3</v>
          </cell>
        </row>
        <row r="119">
          <cell r="B119" t="str">
            <v>RE4</v>
          </cell>
        </row>
        <row r="120">
          <cell r="B120" t="str">
            <v>RE5</v>
          </cell>
        </row>
        <row r="121">
          <cell r="B121" t="str">
            <v>RP1</v>
          </cell>
        </row>
        <row r="122">
          <cell r="B122" t="str">
            <v>RP2</v>
          </cell>
        </row>
        <row r="123">
          <cell r="B123" t="str">
            <v>SM1</v>
          </cell>
        </row>
        <row r="124">
          <cell r="B124" t="str">
            <v>SM2</v>
          </cell>
        </row>
        <row r="125">
          <cell r="B125" t="str">
            <v>SM3</v>
          </cell>
        </row>
        <row r="126">
          <cell r="B126" t="str">
            <v>SM4</v>
          </cell>
        </row>
        <row r="127">
          <cell r="B127" t="str">
            <v>SM5</v>
          </cell>
        </row>
        <row r="128">
          <cell r="B128" t="str">
            <v>SP1</v>
          </cell>
        </row>
        <row r="129">
          <cell r="B129" t="str">
            <v>SP2</v>
          </cell>
        </row>
        <row r="130">
          <cell r="B130" t="str">
            <v>SP3</v>
          </cell>
        </row>
        <row r="131">
          <cell r="B131" t="str">
            <v>SP4</v>
          </cell>
        </row>
        <row r="132">
          <cell r="B132" t="str">
            <v>SP5</v>
          </cell>
        </row>
        <row r="133">
          <cell r="B133" t="str">
            <v>ST1</v>
          </cell>
        </row>
        <row r="134">
          <cell r="B134" t="str">
            <v>ST2</v>
          </cell>
        </row>
        <row r="135">
          <cell r="B135" t="str">
            <v>ST3</v>
          </cell>
        </row>
        <row r="136">
          <cell r="B136" t="str">
            <v>ST4</v>
          </cell>
        </row>
        <row r="137">
          <cell r="B137" t="str">
            <v>STD1</v>
          </cell>
        </row>
        <row r="138">
          <cell r="B138" t="str">
            <v>STD2</v>
          </cell>
        </row>
        <row r="139">
          <cell r="B139" t="str">
            <v>STD3</v>
          </cell>
        </row>
        <row r="140">
          <cell r="B140" t="str">
            <v>STD4</v>
          </cell>
        </row>
        <row r="141">
          <cell r="B141" t="str">
            <v>SU1</v>
          </cell>
        </row>
        <row r="142">
          <cell r="B142" t="str">
            <v>SU2</v>
          </cell>
        </row>
        <row r="143">
          <cell r="B143" t="str">
            <v>TC1</v>
          </cell>
        </row>
        <row r="144">
          <cell r="B144" t="str">
            <v>TC2</v>
          </cell>
        </row>
        <row r="145">
          <cell r="B145" t="str">
            <v>TC3</v>
          </cell>
        </row>
        <row r="146">
          <cell r="B146" t="str">
            <v>TC4</v>
          </cell>
        </row>
        <row r="147">
          <cell r="B147" t="str">
            <v>TW1</v>
          </cell>
        </row>
        <row r="148">
          <cell r="B148" t="str">
            <v>TW2</v>
          </cell>
        </row>
        <row r="149">
          <cell r="B149" t="str">
            <v>TW3</v>
          </cell>
        </row>
        <row r="150">
          <cell r="B150" t="str">
            <v>TW4</v>
          </cell>
        </row>
        <row r="151">
          <cell r="B151" t="str">
            <v>TW5</v>
          </cell>
        </row>
        <row r="152">
          <cell r="B152" t="str">
            <v>TW6</v>
          </cell>
        </row>
        <row r="153">
          <cell r="B153" t="str">
            <v>TW7</v>
          </cell>
        </row>
        <row r="154">
          <cell r="B154" t="str">
            <v>TW8</v>
          </cell>
        </row>
        <row r="155">
          <cell r="B155" t="str">
            <v>WF1</v>
          </cell>
        </row>
        <row r="156">
          <cell r="B156" t="str">
            <v>WF1</v>
          </cell>
        </row>
        <row r="157">
          <cell r="B157" t="str">
            <v>WF2</v>
          </cell>
        </row>
        <row r="158">
          <cell r="B158" t="str">
            <v>WF3</v>
          </cell>
        </row>
        <row r="159">
          <cell r="B159" t="str">
            <v>WF4</v>
          </cell>
        </row>
        <row r="160">
          <cell r="B160" t="str">
            <v>WI1</v>
          </cell>
        </row>
        <row r="161">
          <cell r="B161" t="str">
            <v>WI2</v>
          </cell>
        </row>
        <row r="162">
          <cell r="B162" t="str">
            <v>WI3</v>
          </cell>
        </row>
        <row r="163">
          <cell r="B163" t="str">
            <v>ZM1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AVED_QUERIES"/>
      <sheetName val="Scenario Summary"/>
      <sheetName val="CONDENSED WHAT-IF"/>
      <sheetName val="WHAT-IF PJM PLANNING VIEW"/>
      <sheetName val="Position Variables"/>
      <sheetName val="AEP Internal Load"/>
      <sheetName val="PJM CP - AEP LOAD"/>
      <sheetName val="New Generation"/>
      <sheetName val="Parameters"/>
      <sheetName val="Unit-Spec Purchases"/>
      <sheetName val="Unit-Spec Sales"/>
      <sheetName val="Buckeye"/>
      <sheetName val="Existing Unit Info"/>
      <sheetName val="Hydro Derating"/>
      <sheetName val="Interruptible"/>
      <sheetName val="Capacity &amp; EFORd"/>
      <sheetName val="ORIGINAL PJM FRR FILING View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zoomScale="75" workbookViewId="0">
      <selection activeCell="F6" sqref="F6"/>
    </sheetView>
  </sheetViews>
  <sheetFormatPr defaultRowHeight="15"/>
  <cols>
    <col min="1" max="1" width="9.140625" style="1"/>
    <col min="2" max="2" width="39.85546875" style="1" customWidth="1"/>
    <col min="3" max="3" width="16.5703125" style="1" bestFit="1" customWidth="1"/>
    <col min="4" max="4" width="15.140625" style="1" bestFit="1" customWidth="1"/>
    <col min="5" max="5" width="16.42578125" style="1" bestFit="1" customWidth="1"/>
    <col min="6" max="6" width="17.85546875" style="1" customWidth="1"/>
    <col min="7" max="7" width="17.140625" style="1" customWidth="1"/>
    <col min="8" max="8" width="2.42578125" style="1" customWidth="1"/>
    <col min="9" max="9" width="18.42578125" style="1" customWidth="1"/>
    <col min="10" max="16384" width="9.140625" style="1"/>
  </cols>
  <sheetData>
    <row r="1" spans="1:9" ht="15.75">
      <c r="B1" s="133" t="s">
        <v>149</v>
      </c>
    </row>
    <row r="2" spans="1:9" ht="15.75">
      <c r="B2" s="133" t="s">
        <v>150</v>
      </c>
    </row>
    <row r="3" spans="1:9" ht="15.75" thickBot="1"/>
    <row r="4" spans="1:9" ht="15.75" thickBot="1">
      <c r="B4" s="161" t="s">
        <v>130</v>
      </c>
      <c r="C4" s="162"/>
      <c r="D4" s="162"/>
      <c r="E4" s="162"/>
      <c r="F4" s="162"/>
      <c r="G4" s="163"/>
    </row>
    <row r="5" spans="1:9">
      <c r="B5" s="2"/>
      <c r="C5" s="3" t="s">
        <v>0</v>
      </c>
      <c r="D5" s="3" t="s">
        <v>2</v>
      </c>
      <c r="E5" s="3" t="s">
        <v>1</v>
      </c>
      <c r="F5" s="3" t="s">
        <v>83</v>
      </c>
      <c r="G5" s="3" t="s">
        <v>87</v>
      </c>
      <c r="I5" s="43" t="s">
        <v>14</v>
      </c>
    </row>
    <row r="6" spans="1:9" ht="16.5">
      <c r="A6" s="4" t="s">
        <v>3</v>
      </c>
      <c r="B6" s="11" t="s">
        <v>13</v>
      </c>
      <c r="C6" s="56">
        <f>SUM(C24:C25)</f>
        <v>114072894.78306784</v>
      </c>
      <c r="D6" s="56">
        <f>SUM(D24:D25)</f>
        <v>411462563.61096531</v>
      </c>
      <c r="E6" s="56">
        <f>SUM(E24:E25)</f>
        <v>232264974.19891593</v>
      </c>
      <c r="F6" s="56">
        <f ca="1">SUM(F24:F25)+CRES!B17</f>
        <v>269530304.10889447</v>
      </c>
      <c r="G6" s="100">
        <f>SUM(C6:F6)</f>
        <v>1027330736.7018435</v>
      </c>
      <c r="I6" s="1" t="s">
        <v>18</v>
      </c>
    </row>
    <row r="7" spans="1:9" ht="16.5">
      <c r="A7" s="6"/>
      <c r="B7" s="7"/>
    </row>
    <row r="8" spans="1:9" ht="16.5">
      <c r="A8" s="6" t="s">
        <v>4</v>
      </c>
      <c r="B8" s="11" t="s">
        <v>129</v>
      </c>
      <c r="C8" s="113">
        <f ca="1">+'PJM Capacity'!M25</f>
        <v>28481549.586599998</v>
      </c>
      <c r="D8" s="113">
        <f ca="1">+'PJM Capacity'!M66</f>
        <v>235400</v>
      </c>
      <c r="E8" s="113">
        <f ca="1">+'PJM Capacity'!M46</f>
        <v>35872428.463399999</v>
      </c>
      <c r="F8" s="124">
        <f ca="1">+'PJM Capacity'!M86</f>
        <v>0</v>
      </c>
      <c r="G8" s="100">
        <f>SUM(C8:F8)</f>
        <v>64589378.049999997</v>
      </c>
      <c r="I8" s="1" t="s">
        <v>17</v>
      </c>
    </row>
    <row r="9" spans="1:9" ht="16.5">
      <c r="A9" s="6"/>
      <c r="B9" s="7"/>
    </row>
    <row r="10" spans="1:9" ht="16.5">
      <c r="A10" s="6" t="s">
        <v>5</v>
      </c>
      <c r="B10" s="8" t="s">
        <v>6</v>
      </c>
      <c r="C10" s="9">
        <f ca="1">-'Energy Model Summary'!H51</f>
        <v>4274736</v>
      </c>
      <c r="D10" s="9">
        <f ca="1">-'Energy Model Summary'!I51</f>
        <v>166763</v>
      </c>
      <c r="E10" s="9">
        <f ca="1">-'Energy Model Summary'!J51</f>
        <v>68743</v>
      </c>
      <c r="F10" s="98">
        <f ca="1">-'Energy Model Summary'!F74</f>
        <v>2171809.73</v>
      </c>
      <c r="G10" s="123"/>
      <c r="I10" s="1" t="s">
        <v>18</v>
      </c>
    </row>
    <row r="11" spans="1:9">
      <c r="B11" s="53" t="s">
        <v>7</v>
      </c>
      <c r="C11" s="52">
        <f ca="1">'Energy Model Summary'!C51</f>
        <v>-180358024</v>
      </c>
      <c r="D11" s="52">
        <f ca="1">'Energy Model Summary'!D51</f>
        <v>-7224728</v>
      </c>
      <c r="E11" s="52">
        <f ca="1">'Energy Model Summary'!E51</f>
        <v>-3283797</v>
      </c>
      <c r="F11" s="99">
        <f ca="1">'Energy Model Summary'!D74</f>
        <v>-89400666.709999993</v>
      </c>
      <c r="G11" s="99">
        <f>SUM(C11:F11)</f>
        <v>-280267215.70999998</v>
      </c>
      <c r="I11" s="1" t="s">
        <v>18</v>
      </c>
    </row>
    <row r="12" spans="1:9" ht="16.5">
      <c r="A12" s="6"/>
      <c r="B12" s="5"/>
      <c r="C12" s="10"/>
      <c r="D12" s="10"/>
      <c r="E12" s="10"/>
    </row>
    <row r="13" spans="1:9" ht="16.5">
      <c r="A13" s="6" t="s">
        <v>8</v>
      </c>
      <c r="B13" s="11" t="s">
        <v>10</v>
      </c>
      <c r="C13" s="112">
        <f ca="1">-'PJM Bill Detail'!D135</f>
        <v>-34861039.890327603</v>
      </c>
      <c r="D13" s="112">
        <f ca="1">-'PJM Bill Detail'!D43</f>
        <v>-93220226.36167565</v>
      </c>
      <c r="E13" s="112">
        <f ca="1">-'PJM Bill Detail'!D89</f>
        <v>-30024346.310199507</v>
      </c>
      <c r="F13" s="113">
        <f ca="1">-'PJM Bill Detail'!D182</f>
        <v>-103665160.22074671</v>
      </c>
      <c r="G13" s="100">
        <f>SUM(C13:F13)</f>
        <v>-261770772.78294945</v>
      </c>
      <c r="I13" s="1" t="s">
        <v>15</v>
      </c>
    </row>
    <row r="14" spans="1:9" ht="16.5">
      <c r="A14" s="4"/>
      <c r="B14" s="5"/>
      <c r="C14" s="114"/>
      <c r="D14" s="114"/>
      <c r="E14" s="114"/>
    </row>
    <row r="15" spans="1:9" ht="16.5">
      <c r="A15" s="6" t="s">
        <v>90</v>
      </c>
      <c r="B15" s="11" t="s">
        <v>9</v>
      </c>
      <c r="C15" s="112">
        <f ca="1">-'OVEC Demand '!C18</f>
        <v>-48200389.303619802</v>
      </c>
      <c r="D15" s="112">
        <f ca="1">-'OVEC Demand '!D18</f>
        <v>-24114884.192518596</v>
      </c>
      <c r="E15" s="112">
        <v>0</v>
      </c>
      <c r="F15" s="113">
        <v>0</v>
      </c>
      <c r="G15" s="100">
        <f>SUM(C15:F15)</f>
        <v>-72315273.496138394</v>
      </c>
      <c r="I15" s="1" t="s">
        <v>16</v>
      </c>
    </row>
    <row r="16" spans="1:9">
      <c r="B16" s="5"/>
      <c r="C16" s="114"/>
      <c r="D16" s="114"/>
      <c r="E16" s="114"/>
    </row>
    <row r="17" spans="1:9" ht="16.5">
      <c r="A17" s="6" t="s">
        <v>92</v>
      </c>
      <c r="B17" s="11" t="s">
        <v>91</v>
      </c>
      <c r="C17" s="100">
        <v>0</v>
      </c>
      <c r="D17" s="100">
        <v>0</v>
      </c>
      <c r="E17" s="100">
        <v>0</v>
      </c>
      <c r="F17" s="100">
        <f>-C17</f>
        <v>0</v>
      </c>
      <c r="G17" s="122">
        <v>0</v>
      </c>
      <c r="I17" s="1" t="s">
        <v>148</v>
      </c>
    </row>
    <row r="18" spans="1:9">
      <c r="C18" s="115"/>
      <c r="D18" s="115"/>
      <c r="E18" s="115"/>
    </row>
    <row r="19" spans="1:9">
      <c r="B19" s="11" t="s">
        <v>93</v>
      </c>
      <c r="C19" s="100">
        <f>C17+C15+C13+C11+C6+C8</f>
        <v>-120865008.82427955</v>
      </c>
      <c r="D19" s="100">
        <f>D17+D15+D13+D11+D6+D8</f>
        <v>287138125.05677104</v>
      </c>
      <c r="E19" s="100">
        <f>E17+E15+E13+E11+E6+E8</f>
        <v>234829259.35211644</v>
      </c>
      <c r="F19" s="100">
        <f>F17+F15+F13+F11+F6+F8</f>
        <v>76464477.178147763</v>
      </c>
      <c r="G19" s="100">
        <f>G17+G15+G13+G11+G6+G8</f>
        <v>477566852.76275569</v>
      </c>
    </row>
    <row r="20" spans="1:9">
      <c r="C20" s="115"/>
      <c r="D20" s="115"/>
      <c r="E20" s="115"/>
    </row>
    <row r="21" spans="1:9">
      <c r="C21" s="115"/>
      <c r="D21" s="115"/>
      <c r="E21" s="115"/>
    </row>
    <row r="22" spans="1:9">
      <c r="B22" s="11" t="s">
        <v>11</v>
      </c>
      <c r="C22" s="116" t="s">
        <v>0</v>
      </c>
      <c r="D22" s="116" t="s">
        <v>2</v>
      </c>
      <c r="E22" s="116" t="s">
        <v>1</v>
      </c>
      <c r="F22" s="116" t="s">
        <v>83</v>
      </c>
      <c r="G22" s="117"/>
    </row>
    <row r="23" spans="1:9">
      <c r="B23" s="45" t="s">
        <v>73</v>
      </c>
      <c r="C23" s="118">
        <f ca="1">'Energy Model Summary'!H18</f>
        <v>2773586</v>
      </c>
      <c r="D23" s="118">
        <f ca="1">'Energy Model Summary'!I18</f>
        <v>11053776</v>
      </c>
      <c r="E23" s="118">
        <f ca="1">'Energy Model Summary'!J18</f>
        <v>5915296</v>
      </c>
      <c r="F23" s="118">
        <f ca="1">'Energy Model Summary'!E74</f>
        <v>5401183.5300000003</v>
      </c>
      <c r="G23" s="119">
        <f>SUM(C23:F23)</f>
        <v>25143841.530000001</v>
      </c>
      <c r="I23" s="1" t="s">
        <v>18</v>
      </c>
    </row>
    <row r="24" spans="1:9">
      <c r="B24" s="45" t="s">
        <v>72</v>
      </c>
      <c r="C24" s="47">
        <f ca="1">'Energy Model Summary'!C18</f>
        <v>118123703</v>
      </c>
      <c r="D24" s="120">
        <f ca="1">'Energy Model Summary'!D18</f>
        <v>456506630</v>
      </c>
      <c r="E24" s="120">
        <f ca="1">'Energy Model Summary'!E18</f>
        <v>261108396</v>
      </c>
      <c r="F24" s="17">
        <f ca="1">'Energy Model Summary'!C74</f>
        <v>243103827</v>
      </c>
      <c r="G24" s="17">
        <f>SUM(C24:F24)</f>
        <v>1078842556</v>
      </c>
      <c r="I24" s="1" t="s">
        <v>18</v>
      </c>
    </row>
    <row r="25" spans="1:9">
      <c r="B25" s="44" t="s">
        <v>12</v>
      </c>
      <c r="C25" s="121">
        <f ca="1">-'PJM Bill Detail'!E135</f>
        <v>-4050808.2169321585</v>
      </c>
      <c r="D25" s="121">
        <f ca="1">-'PJM Bill Detail'!E43</f>
        <v>-45044066.389034681</v>
      </c>
      <c r="E25" s="121">
        <f ca="1">-'PJM Bill Detail'!E89</f>
        <v>-28843421.80108406</v>
      </c>
      <c r="F25" s="121">
        <f ca="1">'PJM Bill Detail'!E182</f>
        <v>-29844694.051105507</v>
      </c>
      <c r="G25" s="99">
        <f>SUM(C25:F25)</f>
        <v>-107782990.45815641</v>
      </c>
      <c r="I25" s="1" t="s">
        <v>15</v>
      </c>
    </row>
    <row r="28" spans="1:9">
      <c r="A28" s="125"/>
      <c r="B28" s="126" t="s">
        <v>128</v>
      </c>
    </row>
    <row r="29" spans="1:9">
      <c r="A29" s="125">
        <v>1</v>
      </c>
      <c r="B29" s="125" t="s">
        <v>131</v>
      </c>
    </row>
    <row r="30" spans="1:9">
      <c r="A30" s="127">
        <v>2</v>
      </c>
      <c r="B30" s="125" t="s">
        <v>132</v>
      </c>
    </row>
    <row r="31" spans="1:9">
      <c r="A31" s="127">
        <v>3</v>
      </c>
      <c r="B31" s="125" t="s">
        <v>133</v>
      </c>
    </row>
    <row r="32" spans="1:9">
      <c r="A32" s="127">
        <v>4</v>
      </c>
      <c r="B32" s="125" t="s">
        <v>134</v>
      </c>
    </row>
    <row r="33" spans="1:2">
      <c r="A33" s="127">
        <v>5</v>
      </c>
      <c r="B33" s="125" t="s">
        <v>147</v>
      </c>
    </row>
  </sheetData>
  <mergeCells count="1">
    <mergeCell ref="B4:G4"/>
  </mergeCells>
  <phoneticPr fontId="49" type="noConversion"/>
  <pageMargins left="0.7" right="0.7" top="0.75" bottom="0.75" header="0.3" footer="0.3"/>
  <pageSetup scale="75" orientation="landscape" r:id="rId1"/>
  <headerFooter>
    <oddFooter>&amp;L&amp;F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J78"/>
  <sheetViews>
    <sheetView tabSelected="1" view="pageBreakPreview" topLeftCell="A31" zoomScale="60" zoomScaleNormal="100" workbookViewId="0">
      <selection activeCell="F40" sqref="F40"/>
    </sheetView>
  </sheetViews>
  <sheetFormatPr defaultRowHeight="15"/>
  <cols>
    <col min="1" max="1" width="4.140625" style="12" customWidth="1"/>
    <col min="2" max="2" width="13.85546875" style="12" customWidth="1"/>
    <col min="3" max="4" width="19.42578125" style="12" bestFit="1" customWidth="1"/>
    <col min="5" max="5" width="20.42578125" style="12" bestFit="1" customWidth="1"/>
    <col min="6" max="6" width="23" style="12" customWidth="1"/>
    <col min="7" max="36" width="18.28515625" style="12" bestFit="1" customWidth="1"/>
    <col min="37" max="37" width="23.5703125" style="12" bestFit="1" customWidth="1"/>
    <col min="38" max="38" width="23.140625" style="12" bestFit="1" customWidth="1"/>
    <col min="39" max="39" width="23.5703125" style="12" bestFit="1" customWidth="1"/>
    <col min="40" max="16384" width="9.140625" style="12"/>
  </cols>
  <sheetData>
    <row r="1" spans="1:10">
      <c r="A1" s="88" t="s">
        <v>82</v>
      </c>
    </row>
    <row r="3" spans="1:10" ht="15.75" thickBot="1"/>
    <row r="4" spans="1:10" ht="15.75" thickBot="1">
      <c r="C4" s="165" t="s">
        <v>19</v>
      </c>
      <c r="D4" s="166"/>
      <c r="E4" s="167"/>
      <c r="H4" s="165" t="s">
        <v>80</v>
      </c>
      <c r="I4" s="166"/>
      <c r="J4" s="167"/>
    </row>
    <row r="5" spans="1:10" ht="15.75" thickBot="1">
      <c r="B5" s="76" t="s">
        <v>20</v>
      </c>
      <c r="C5" s="13" t="s">
        <v>0</v>
      </c>
      <c r="D5" s="13" t="s">
        <v>2</v>
      </c>
      <c r="E5" s="14" t="s">
        <v>1</v>
      </c>
      <c r="G5" s="76" t="s">
        <v>20</v>
      </c>
      <c r="H5" s="13" t="s">
        <v>0</v>
      </c>
      <c r="I5" s="13" t="s">
        <v>2</v>
      </c>
      <c r="J5" s="14" t="s">
        <v>1</v>
      </c>
    </row>
    <row r="6" spans="1:10">
      <c r="B6" s="49">
        <v>1</v>
      </c>
      <c r="C6" s="74">
        <v>1697619</v>
      </c>
      <c r="D6" s="74">
        <v>68024114</v>
      </c>
      <c r="E6" s="75">
        <v>36519985</v>
      </c>
      <c r="G6" s="49">
        <v>1</v>
      </c>
      <c r="H6" s="51">
        <v>37999</v>
      </c>
      <c r="I6" s="51">
        <v>1214939</v>
      </c>
      <c r="J6" s="50">
        <v>662482</v>
      </c>
    </row>
    <row r="7" spans="1:10">
      <c r="B7" s="49">
        <v>2</v>
      </c>
      <c r="C7" s="74">
        <v>3350555</v>
      </c>
      <c r="D7" s="74">
        <v>28191113</v>
      </c>
      <c r="E7" s="75">
        <v>17709518</v>
      </c>
      <c r="G7" s="49">
        <v>2</v>
      </c>
      <c r="H7" s="51">
        <v>79293</v>
      </c>
      <c r="I7" s="51">
        <v>685114</v>
      </c>
      <c r="J7" s="50">
        <v>421063</v>
      </c>
    </row>
    <row r="8" spans="1:10">
      <c r="B8" s="49">
        <v>3</v>
      </c>
      <c r="C8" s="74">
        <v>5417533</v>
      </c>
      <c r="D8" s="74">
        <v>20357581</v>
      </c>
      <c r="E8" s="75">
        <v>14413393</v>
      </c>
      <c r="G8" s="49">
        <v>3</v>
      </c>
      <c r="H8" s="51">
        <v>140975</v>
      </c>
      <c r="I8" s="51">
        <v>517790</v>
      </c>
      <c r="J8" s="50">
        <v>357443</v>
      </c>
    </row>
    <row r="9" spans="1:10">
      <c r="B9" s="49">
        <v>4</v>
      </c>
      <c r="C9" s="74">
        <v>22286578</v>
      </c>
      <c r="D9" s="74">
        <v>23616926</v>
      </c>
      <c r="E9" s="75">
        <v>12845226</v>
      </c>
      <c r="G9" s="49">
        <v>4</v>
      </c>
      <c r="H9" s="51">
        <v>536975</v>
      </c>
      <c r="I9" s="51">
        <v>600594</v>
      </c>
      <c r="J9" s="50">
        <v>313793</v>
      </c>
    </row>
    <row r="10" spans="1:10">
      <c r="B10" s="49">
        <v>5</v>
      </c>
      <c r="C10" s="74">
        <v>16801453</v>
      </c>
      <c r="D10" s="74">
        <v>24084598</v>
      </c>
      <c r="E10" s="75">
        <v>14021860</v>
      </c>
      <c r="G10" s="49">
        <v>5</v>
      </c>
      <c r="H10" s="51">
        <v>401896</v>
      </c>
      <c r="I10" s="51">
        <v>606185</v>
      </c>
      <c r="J10" s="50">
        <v>333031</v>
      </c>
    </row>
    <row r="11" spans="1:10">
      <c r="B11" s="49">
        <v>6</v>
      </c>
      <c r="C11" s="74">
        <v>13082520</v>
      </c>
      <c r="D11" s="74">
        <v>46024896</v>
      </c>
      <c r="E11" s="75">
        <v>31594543</v>
      </c>
      <c r="G11" s="49">
        <v>6</v>
      </c>
      <c r="H11" s="51">
        <v>308738</v>
      </c>
      <c r="I11" s="51">
        <v>1066409</v>
      </c>
      <c r="J11" s="50">
        <v>657645</v>
      </c>
    </row>
    <row r="12" spans="1:10">
      <c r="B12" s="49">
        <v>7</v>
      </c>
      <c r="C12" s="74">
        <v>27860435</v>
      </c>
      <c r="D12" s="74">
        <v>52838387</v>
      </c>
      <c r="E12" s="75">
        <v>39698923</v>
      </c>
      <c r="G12" s="49">
        <v>7</v>
      </c>
      <c r="H12" s="51">
        <v>550139</v>
      </c>
      <c r="I12" s="51">
        <v>1044678</v>
      </c>
      <c r="J12" s="50">
        <v>690191</v>
      </c>
    </row>
    <row r="13" spans="1:10">
      <c r="B13" s="49">
        <v>8</v>
      </c>
      <c r="C13" s="74">
        <v>11453416</v>
      </c>
      <c r="D13" s="74">
        <v>55407721</v>
      </c>
      <c r="E13" s="75">
        <v>23157571</v>
      </c>
      <c r="G13" s="49">
        <v>8</v>
      </c>
      <c r="H13" s="51">
        <v>280210</v>
      </c>
      <c r="I13" s="51">
        <v>1367388</v>
      </c>
      <c r="J13" s="50">
        <v>516171</v>
      </c>
    </row>
    <row r="14" spans="1:10">
      <c r="B14" s="49">
        <v>9</v>
      </c>
      <c r="C14" s="74">
        <v>15519905</v>
      </c>
      <c r="D14" s="74">
        <v>26268966</v>
      </c>
      <c r="E14" s="75">
        <v>21490233</v>
      </c>
      <c r="G14" s="49">
        <v>9</v>
      </c>
      <c r="H14" s="51">
        <v>421148</v>
      </c>
      <c r="I14" s="51">
        <v>720488</v>
      </c>
      <c r="J14" s="50">
        <v>573407</v>
      </c>
    </row>
    <row r="15" spans="1:10">
      <c r="B15" s="49">
        <v>10</v>
      </c>
      <c r="C15" s="74">
        <v>76111</v>
      </c>
      <c r="D15" s="74">
        <v>27746378</v>
      </c>
      <c r="E15" s="75">
        <v>17608215</v>
      </c>
      <c r="G15" s="49">
        <v>10</v>
      </c>
      <c r="H15" s="51">
        <v>2375</v>
      </c>
      <c r="I15" s="51">
        <v>747267</v>
      </c>
      <c r="J15" s="50">
        <v>471187</v>
      </c>
    </row>
    <row r="16" spans="1:10">
      <c r="B16" s="49">
        <v>11</v>
      </c>
      <c r="C16" s="74">
        <v>52299</v>
      </c>
      <c r="D16" s="74">
        <v>42898437</v>
      </c>
      <c r="E16" s="75">
        <v>13322851</v>
      </c>
      <c r="G16" s="49">
        <v>11</v>
      </c>
      <c r="H16" s="51">
        <v>1720</v>
      </c>
      <c r="I16" s="51">
        <v>1241713</v>
      </c>
      <c r="J16" s="50">
        <v>365676</v>
      </c>
    </row>
    <row r="17" spans="2:10" ht="16.5" customHeight="1" thickBot="1">
      <c r="B17" s="49">
        <v>12</v>
      </c>
      <c r="C17" s="74">
        <v>525279</v>
      </c>
      <c r="D17" s="74">
        <v>41047513</v>
      </c>
      <c r="E17" s="75">
        <v>18726077</v>
      </c>
      <c r="G17" s="49">
        <v>12</v>
      </c>
      <c r="H17" s="51">
        <v>12118</v>
      </c>
      <c r="I17" s="51">
        <v>1241209</v>
      </c>
      <c r="J17" s="50">
        <v>553210</v>
      </c>
    </row>
    <row r="18" spans="2:10" ht="15.75" thickBot="1">
      <c r="B18" s="77" t="s">
        <v>21</v>
      </c>
      <c r="C18" s="78">
        <v>118123703</v>
      </c>
      <c r="D18" s="78">
        <v>456506630</v>
      </c>
      <c r="E18" s="79">
        <v>261108396</v>
      </c>
      <c r="G18" s="80" t="s">
        <v>21</v>
      </c>
      <c r="H18" s="81">
        <v>2773586</v>
      </c>
      <c r="I18" s="81">
        <v>11053776</v>
      </c>
      <c r="J18" s="82">
        <v>5915296</v>
      </c>
    </row>
    <row r="19" spans="2:10" ht="15.75" thickBot="1">
      <c r="B19" s="16"/>
      <c r="C19" s="15"/>
      <c r="D19" s="15"/>
      <c r="E19" s="15"/>
    </row>
    <row r="20" spans="2:10" ht="15.75" thickBot="1">
      <c r="C20" s="165" t="s">
        <v>22</v>
      </c>
      <c r="D20" s="166"/>
      <c r="E20" s="167"/>
    </row>
    <row r="21" spans="2:10" ht="15.75" thickBot="1">
      <c r="B21" s="76" t="s">
        <v>20</v>
      </c>
      <c r="C21" s="13" t="s">
        <v>0</v>
      </c>
      <c r="D21" s="13" t="s">
        <v>2</v>
      </c>
      <c r="E21" s="14" t="s">
        <v>1</v>
      </c>
    </row>
    <row r="22" spans="2:10">
      <c r="B22" s="83">
        <v>1</v>
      </c>
      <c r="C22" s="74">
        <v>518893.8193999998</v>
      </c>
      <c r="D22" s="74">
        <v>18489397.405000012</v>
      </c>
      <c r="E22" s="75">
        <v>30471713.864400007</v>
      </c>
    </row>
    <row r="23" spans="2:10">
      <c r="B23" s="83">
        <v>2</v>
      </c>
      <c r="C23" s="74">
        <v>1031094.9790999996</v>
      </c>
      <c r="D23" s="74">
        <v>5800473.9699999951</v>
      </c>
      <c r="E23" s="75">
        <v>6658407.1173999943</v>
      </c>
    </row>
    <row r="24" spans="2:10">
      <c r="B24" s="83">
        <v>3</v>
      </c>
      <c r="C24" s="74">
        <v>1150512.8699</v>
      </c>
      <c r="D24" s="74">
        <v>4367376.6550000021</v>
      </c>
      <c r="E24" s="75">
        <v>6445699.626000003</v>
      </c>
      <c r="G24" s="128"/>
    </row>
    <row r="25" spans="2:10">
      <c r="B25" s="83">
        <v>4</v>
      </c>
      <c r="C25" s="74">
        <v>6317061.9833999984</v>
      </c>
      <c r="D25" s="74">
        <v>4096792.4150000042</v>
      </c>
      <c r="E25" s="75">
        <v>6911639.9314999999</v>
      </c>
      <c r="G25" s="128"/>
    </row>
    <row r="26" spans="2:10">
      <c r="B26" s="83">
        <v>5</v>
      </c>
      <c r="C26" s="74">
        <v>4893342.9137999984</v>
      </c>
      <c r="D26" s="74">
        <v>4782514.3949999968</v>
      </c>
      <c r="E26" s="75">
        <v>6370276.9838000014</v>
      </c>
      <c r="G26" s="128"/>
    </row>
    <row r="27" spans="2:10">
      <c r="B27" s="83">
        <v>6</v>
      </c>
      <c r="C27" s="74">
        <v>4477662.5082999952</v>
      </c>
      <c r="D27" s="74">
        <v>13931593.340000011</v>
      </c>
      <c r="E27" s="75">
        <v>20972321.756799992</v>
      </c>
      <c r="G27" s="128"/>
    </row>
    <row r="28" spans="2:10">
      <c r="B28" s="83">
        <v>7</v>
      </c>
      <c r="C28" s="74">
        <v>11620300.904800002</v>
      </c>
      <c r="D28" s="74">
        <v>20434956.950000007</v>
      </c>
      <c r="E28" s="75">
        <v>25891115.344199982</v>
      </c>
    </row>
    <row r="29" spans="2:10">
      <c r="B29" s="83">
        <v>8</v>
      </c>
      <c r="C29" s="74">
        <v>3098995.7257999997</v>
      </c>
      <c r="D29" s="74">
        <v>9321904.84500001</v>
      </c>
      <c r="E29" s="75">
        <v>20850006.458399989</v>
      </c>
      <c r="G29" s="128"/>
    </row>
    <row r="30" spans="2:10">
      <c r="B30" s="83">
        <v>9</v>
      </c>
      <c r="C30" s="74">
        <v>3388956.4559999993</v>
      </c>
      <c r="D30" s="74">
        <v>6222945.4149999972</v>
      </c>
      <c r="E30" s="75">
        <v>9878254.3075000178</v>
      </c>
    </row>
    <row r="31" spans="2:10">
      <c r="B31" s="83">
        <v>10</v>
      </c>
      <c r="C31" s="74">
        <v>8536.6180000000022</v>
      </c>
      <c r="D31" s="74">
        <v>4605311.5250000013</v>
      </c>
      <c r="E31" s="75">
        <v>5883712.7242999999</v>
      </c>
      <c r="G31" s="128"/>
    </row>
    <row r="32" spans="2:10">
      <c r="B32" s="83">
        <v>11</v>
      </c>
      <c r="C32" s="74">
        <v>4538.984800000002</v>
      </c>
      <c r="D32" s="74">
        <v>672385.93500000006</v>
      </c>
      <c r="E32" s="75">
        <v>10747030.691199984</v>
      </c>
      <c r="G32" s="128"/>
    </row>
    <row r="33" spans="1:10" ht="15.75" thickBot="1">
      <c r="B33" s="83">
        <v>12</v>
      </c>
      <c r="C33" s="74">
        <v>157866.6293</v>
      </c>
      <c r="D33" s="74">
        <v>4021422.2749999976</v>
      </c>
      <c r="E33" s="75">
        <v>11673070.639500009</v>
      </c>
      <c r="G33" s="128"/>
    </row>
    <row r="34" spans="1:10" ht="15.75" thickBot="1">
      <c r="B34" s="77" t="s">
        <v>21</v>
      </c>
      <c r="C34" s="78">
        <v>36667764.392599992</v>
      </c>
      <c r="D34" s="78">
        <v>96747075.12500003</v>
      </c>
      <c r="E34" s="79">
        <v>162753249.44499999</v>
      </c>
      <c r="G34" s="128"/>
    </row>
    <row r="35" spans="1:10">
      <c r="A35" s="16"/>
    </row>
    <row r="36" spans="1:10" ht="15.75" thickBot="1">
      <c r="B36" s="16"/>
      <c r="C36" s="15"/>
      <c r="D36" s="15"/>
      <c r="E36" s="15"/>
    </row>
    <row r="37" spans="1:10" ht="15.75" thickBot="1">
      <c r="C37" s="165" t="s">
        <v>23</v>
      </c>
      <c r="D37" s="166"/>
      <c r="E37" s="167"/>
      <c r="H37" s="165" t="s">
        <v>81</v>
      </c>
      <c r="I37" s="166"/>
      <c r="J37" s="167"/>
    </row>
    <row r="38" spans="1:10" ht="15.75" thickBot="1">
      <c r="B38" s="76" t="s">
        <v>20</v>
      </c>
      <c r="C38" s="13" t="s">
        <v>0</v>
      </c>
      <c r="D38" s="13" t="s">
        <v>2</v>
      </c>
      <c r="E38" s="14" t="s">
        <v>1</v>
      </c>
      <c r="G38" s="76" t="s">
        <v>20</v>
      </c>
      <c r="H38" s="129" t="s">
        <v>0</v>
      </c>
      <c r="I38" s="13" t="s">
        <v>2</v>
      </c>
      <c r="J38" s="14" t="s">
        <v>1</v>
      </c>
    </row>
    <row r="39" spans="1:10">
      <c r="B39" s="49">
        <v>1</v>
      </c>
      <c r="C39" s="74">
        <v>-45083480</v>
      </c>
      <c r="D39" s="74">
        <v>-352002</v>
      </c>
      <c r="E39" s="75">
        <v>0</v>
      </c>
      <c r="G39" s="83">
        <v>1</v>
      </c>
      <c r="H39" s="130">
        <v>-804128</v>
      </c>
      <c r="I39" s="51">
        <v>-6753</v>
      </c>
      <c r="J39" s="50" t="s">
        <v>135</v>
      </c>
    </row>
    <row r="40" spans="1:10">
      <c r="B40" s="49">
        <v>2</v>
      </c>
      <c r="C40" s="74">
        <v>-11145881</v>
      </c>
      <c r="D40" s="74" t="s">
        <v>94</v>
      </c>
      <c r="E40" s="75">
        <v>0</v>
      </c>
      <c r="G40" s="84">
        <v>2</v>
      </c>
      <c r="H40" s="131">
        <v>-262097</v>
      </c>
      <c r="I40" s="55" t="s">
        <v>95</v>
      </c>
      <c r="J40" s="48" t="s">
        <v>135</v>
      </c>
    </row>
    <row r="41" spans="1:10">
      <c r="B41" s="49">
        <v>3</v>
      </c>
      <c r="C41" s="74">
        <v>-10449031</v>
      </c>
      <c r="D41" s="74">
        <v>-1044199</v>
      </c>
      <c r="E41" s="75">
        <v>-503513</v>
      </c>
      <c r="G41" s="83">
        <v>3</v>
      </c>
      <c r="H41" s="130">
        <v>-259131</v>
      </c>
      <c r="I41" s="51">
        <v>-22974</v>
      </c>
      <c r="J41" s="50">
        <v>-11845</v>
      </c>
    </row>
    <row r="42" spans="1:10">
      <c r="B42" s="49">
        <v>4</v>
      </c>
      <c r="C42" s="74">
        <v>-1796737</v>
      </c>
      <c r="D42" s="74">
        <v>-1156336</v>
      </c>
      <c r="E42" s="75">
        <v>-547919</v>
      </c>
      <c r="G42" s="83">
        <v>4</v>
      </c>
      <c r="H42" s="130">
        <v>-40374</v>
      </c>
      <c r="I42" s="51">
        <v>-25247</v>
      </c>
      <c r="J42" s="50">
        <v>-13475</v>
      </c>
    </row>
    <row r="43" spans="1:10">
      <c r="B43" s="49">
        <v>5</v>
      </c>
      <c r="C43" s="74">
        <v>-10247891</v>
      </c>
      <c r="D43" s="74">
        <v>-223110</v>
      </c>
      <c r="E43" s="75">
        <v>-1272340</v>
      </c>
      <c r="G43" s="83">
        <v>5</v>
      </c>
      <c r="H43" s="130">
        <v>-225264</v>
      </c>
      <c r="I43" s="51">
        <v>-1750</v>
      </c>
      <c r="J43" s="50">
        <v>-17135</v>
      </c>
    </row>
    <row r="44" spans="1:10">
      <c r="B44" s="49">
        <v>6</v>
      </c>
      <c r="C44" s="74">
        <v>-8097518</v>
      </c>
      <c r="D44" s="74" t="s">
        <v>94</v>
      </c>
      <c r="E44" s="75">
        <v>-101367</v>
      </c>
      <c r="G44" s="83">
        <v>6</v>
      </c>
      <c r="H44" s="130">
        <v>-154100</v>
      </c>
      <c r="I44" s="51" t="s">
        <v>95</v>
      </c>
      <c r="J44" s="50">
        <v>-1171</v>
      </c>
    </row>
    <row r="45" spans="1:10">
      <c r="B45" s="49">
        <v>7</v>
      </c>
      <c r="C45" s="74">
        <v>-1752674</v>
      </c>
      <c r="D45" s="74">
        <v>-95693</v>
      </c>
      <c r="E45" s="75">
        <v>0</v>
      </c>
      <c r="G45" s="83">
        <v>7</v>
      </c>
      <c r="H45" s="130">
        <v>-20511</v>
      </c>
      <c r="I45" s="51">
        <v>-996</v>
      </c>
      <c r="J45" s="50" t="s">
        <v>135</v>
      </c>
    </row>
    <row r="46" spans="1:10">
      <c r="B46" s="49">
        <v>8</v>
      </c>
      <c r="C46" s="74">
        <v>-8389033</v>
      </c>
      <c r="D46" s="74" t="s">
        <v>94</v>
      </c>
      <c r="E46" s="75">
        <v>-2397</v>
      </c>
      <c r="G46" s="83">
        <v>8</v>
      </c>
      <c r="H46" s="130">
        <v>-161877</v>
      </c>
      <c r="I46" s="51" t="s">
        <v>95</v>
      </c>
      <c r="J46" s="50">
        <v>-102</v>
      </c>
    </row>
    <row r="47" spans="1:10">
      <c r="B47" s="49">
        <v>9</v>
      </c>
      <c r="C47" s="74">
        <v>-2652736</v>
      </c>
      <c r="D47" s="74">
        <v>-2269051</v>
      </c>
      <c r="E47" s="75">
        <v>0</v>
      </c>
      <c r="G47" s="83">
        <v>9</v>
      </c>
      <c r="H47" s="130">
        <v>-72697</v>
      </c>
      <c r="I47" s="51">
        <v>-55819</v>
      </c>
      <c r="J47" s="50" t="s">
        <v>135</v>
      </c>
    </row>
    <row r="48" spans="1:10">
      <c r="B48" s="49">
        <v>10</v>
      </c>
      <c r="C48" s="74">
        <v>-35898830</v>
      </c>
      <c r="D48" s="74">
        <v>-2084338</v>
      </c>
      <c r="E48" s="75">
        <v>-232048</v>
      </c>
      <c r="G48" s="83">
        <v>10</v>
      </c>
      <c r="H48" s="130">
        <v>-971663</v>
      </c>
      <c r="I48" s="51">
        <v>-53224</v>
      </c>
      <c r="J48" s="50">
        <v>-6121</v>
      </c>
    </row>
    <row r="49" spans="2:10">
      <c r="B49" s="49">
        <v>11</v>
      </c>
      <c r="C49" s="74">
        <v>-21885582</v>
      </c>
      <c r="D49" s="74" t="s">
        <v>94</v>
      </c>
      <c r="E49" s="75">
        <v>-420823</v>
      </c>
      <c r="G49" s="83">
        <v>11</v>
      </c>
      <c r="H49" s="130">
        <v>-612056</v>
      </c>
      <c r="I49" s="51" t="s">
        <v>95</v>
      </c>
      <c r="J49" s="50">
        <v>-13608</v>
      </c>
    </row>
    <row r="50" spans="2:10" ht="15.75" thickBot="1">
      <c r="B50" s="49">
        <v>12</v>
      </c>
      <c r="C50" s="74">
        <v>-22958630</v>
      </c>
      <c r="D50" s="74" t="s">
        <v>94</v>
      </c>
      <c r="E50" s="75">
        <v>-203389</v>
      </c>
      <c r="G50" s="83">
        <v>12</v>
      </c>
      <c r="H50" s="130">
        <v>-690839</v>
      </c>
      <c r="I50" s="51" t="s">
        <v>95</v>
      </c>
      <c r="J50" s="50">
        <v>-5287</v>
      </c>
    </row>
    <row r="51" spans="2:10" ht="15.75" thickBot="1">
      <c r="B51" s="77" t="s">
        <v>21</v>
      </c>
      <c r="C51" s="78">
        <v>-180358024</v>
      </c>
      <c r="D51" s="78">
        <v>-7224728</v>
      </c>
      <c r="E51" s="79">
        <v>-3283797</v>
      </c>
      <c r="G51" s="85" t="s">
        <v>21</v>
      </c>
      <c r="H51" s="132">
        <v>-4274736</v>
      </c>
      <c r="I51" s="86">
        <v>-166763</v>
      </c>
      <c r="J51" s="87">
        <v>-68743</v>
      </c>
    </row>
    <row r="53" spans="2:10" ht="15.75" thickBot="1"/>
    <row r="54" spans="2:10" ht="15.75" thickBot="1">
      <c r="C54" s="165" t="s">
        <v>96</v>
      </c>
      <c r="D54" s="166"/>
      <c r="E54" s="166"/>
      <c r="F54" s="167"/>
    </row>
    <row r="55" spans="2:10" ht="15.75" thickBot="1">
      <c r="C55" s="103" t="s">
        <v>0</v>
      </c>
      <c r="D55" s="104" t="s">
        <v>2</v>
      </c>
      <c r="E55" s="104" t="s">
        <v>1</v>
      </c>
      <c r="F55" s="105" t="s">
        <v>83</v>
      </c>
    </row>
    <row r="56" spans="2:10">
      <c r="B56" s="106" t="s">
        <v>97</v>
      </c>
      <c r="C56" s="107">
        <v>37047732</v>
      </c>
      <c r="D56" s="107">
        <v>25942468</v>
      </c>
      <c r="E56" s="107">
        <v>7547671</v>
      </c>
      <c r="F56" s="108">
        <v>49654710</v>
      </c>
    </row>
    <row r="57" spans="2:10" ht="15.75" thickBot="1">
      <c r="B57" s="109" t="s">
        <v>98</v>
      </c>
      <c r="C57" s="110">
        <v>29308358</v>
      </c>
      <c r="D57" s="110">
        <v>36829481</v>
      </c>
      <c r="E57" s="110">
        <v>8832007</v>
      </c>
      <c r="F57" s="111">
        <v>63684525</v>
      </c>
    </row>
    <row r="60" spans="2:10" ht="15.75" thickBot="1">
      <c r="C60" s="164" t="s">
        <v>86</v>
      </c>
      <c r="D60" s="164"/>
      <c r="E60" s="164"/>
      <c r="F60" s="164"/>
    </row>
    <row r="61" spans="2:10">
      <c r="B61" s="76" t="s">
        <v>20</v>
      </c>
      <c r="C61" s="89" t="s">
        <v>19</v>
      </c>
      <c r="D61" s="89" t="s">
        <v>23</v>
      </c>
      <c r="E61" s="89" t="s">
        <v>84</v>
      </c>
      <c r="F61" s="90" t="s">
        <v>85</v>
      </c>
    </row>
    <row r="62" spans="2:10">
      <c r="B62" s="49">
        <v>1</v>
      </c>
      <c r="C62" s="91">
        <v>24372671.719999999</v>
      </c>
      <c r="D62" s="91">
        <v>-2459355.3429999999</v>
      </c>
      <c r="E62" s="93">
        <v>452891.92</v>
      </c>
      <c r="F62" s="94">
        <v>-59960.12</v>
      </c>
    </row>
    <row r="63" spans="2:10">
      <c r="B63" s="49">
        <v>2</v>
      </c>
      <c r="C63" s="91">
        <v>17282289.050000001</v>
      </c>
      <c r="D63" s="91">
        <v>-3503479.6910000001</v>
      </c>
      <c r="E63" s="93">
        <v>369553.24</v>
      </c>
      <c r="F63" s="94">
        <v>-88074.18</v>
      </c>
    </row>
    <row r="64" spans="2:10">
      <c r="B64" s="49">
        <v>3</v>
      </c>
      <c r="C64" s="91">
        <v>31889076.91</v>
      </c>
      <c r="D64" s="91">
        <v>-577850.83070000005</v>
      </c>
      <c r="E64" s="93">
        <v>766068.81</v>
      </c>
      <c r="F64" s="94">
        <v>-17139.5</v>
      </c>
    </row>
    <row r="65" spans="2:6">
      <c r="B65" s="49">
        <v>4</v>
      </c>
      <c r="C65" s="91">
        <v>21585934.210000001</v>
      </c>
      <c r="D65" s="91">
        <v>-1630731.591</v>
      </c>
      <c r="E65" s="93">
        <v>518996.26</v>
      </c>
      <c r="F65" s="94">
        <v>-42783.33</v>
      </c>
    </row>
    <row r="66" spans="2:6">
      <c r="B66" s="49">
        <v>5</v>
      </c>
      <c r="C66" s="91">
        <v>569501.48739999998</v>
      </c>
      <c r="D66" s="91">
        <v>-24902263.300000001</v>
      </c>
      <c r="E66" s="93">
        <v>13956.18</v>
      </c>
      <c r="F66" s="94">
        <v>-529919.41</v>
      </c>
    </row>
    <row r="67" spans="2:6">
      <c r="B67" s="49">
        <v>6</v>
      </c>
      <c r="C67" s="91">
        <v>32796314.140000001</v>
      </c>
      <c r="D67" s="91">
        <v>-6844913.2470000004</v>
      </c>
      <c r="E67" s="93">
        <v>710768.87</v>
      </c>
      <c r="F67" s="94">
        <v>-121288.79</v>
      </c>
    </row>
    <row r="68" spans="2:6">
      <c r="B68" s="49">
        <v>7</v>
      </c>
      <c r="C68" s="91">
        <v>49684003.32</v>
      </c>
      <c r="D68" s="91">
        <v>-2284911.1439999999</v>
      </c>
      <c r="E68" s="93">
        <v>919398.56</v>
      </c>
      <c r="F68" s="94">
        <v>-36941.35</v>
      </c>
    </row>
    <row r="69" spans="2:6">
      <c r="B69" s="49">
        <v>8</v>
      </c>
      <c r="C69" s="91">
        <v>26144343.289999999</v>
      </c>
      <c r="D69" s="91">
        <v>-1262188.1839999999</v>
      </c>
      <c r="E69" s="93">
        <v>602533.67000000004</v>
      </c>
      <c r="F69" s="94">
        <v>-24758.33</v>
      </c>
    </row>
    <row r="70" spans="2:6">
      <c r="B70" s="49">
        <v>9</v>
      </c>
      <c r="C70" s="91">
        <v>14323021.58</v>
      </c>
      <c r="D70" s="91">
        <v>-4777688.2120000003</v>
      </c>
      <c r="E70" s="93">
        <v>349195.77</v>
      </c>
      <c r="F70" s="94">
        <v>-127608.05</v>
      </c>
    </row>
    <row r="71" spans="2:6">
      <c r="B71" s="49">
        <v>10</v>
      </c>
      <c r="C71" s="91">
        <v>15394948.92</v>
      </c>
      <c r="D71" s="91">
        <v>-3841820.8</v>
      </c>
      <c r="E71" s="93">
        <v>413516.97</v>
      </c>
      <c r="F71" s="94">
        <v>-94196.06</v>
      </c>
    </row>
    <row r="72" spans="2:6">
      <c r="B72" s="49">
        <v>11</v>
      </c>
      <c r="C72" s="91">
        <v>1031126.321</v>
      </c>
      <c r="D72" s="91">
        <v>-28760967.02</v>
      </c>
      <c r="E72" s="93">
        <v>35837.089999999997</v>
      </c>
      <c r="F72" s="94">
        <v>-790043.81</v>
      </c>
    </row>
    <row r="73" spans="2:6" ht="15.75" thickBot="1">
      <c r="B73" s="49">
        <v>12</v>
      </c>
      <c r="C73" s="91">
        <v>8030596.0140000004</v>
      </c>
      <c r="D73" s="91">
        <v>-8554497.3450000007</v>
      </c>
      <c r="E73" s="93">
        <v>248466.19</v>
      </c>
      <c r="F73" s="94">
        <v>-239096.8</v>
      </c>
    </row>
    <row r="74" spans="2:6" ht="15.75" thickBot="1">
      <c r="B74" s="80" t="s">
        <v>21</v>
      </c>
      <c r="C74" s="92">
        <v>243103827</v>
      </c>
      <c r="D74" s="92">
        <v>-89400666.709999993</v>
      </c>
      <c r="E74" s="95">
        <v>5401183.5300000003</v>
      </c>
      <c r="F74" s="96">
        <v>-2171809.73</v>
      </c>
    </row>
    <row r="78" spans="2:6">
      <c r="B78" s="88" t="s">
        <v>151</v>
      </c>
    </row>
  </sheetData>
  <mergeCells count="7">
    <mergeCell ref="C60:F60"/>
    <mergeCell ref="H37:J37"/>
    <mergeCell ref="H4:J4"/>
    <mergeCell ref="C20:E20"/>
    <mergeCell ref="C4:E4"/>
    <mergeCell ref="C37:E37"/>
    <mergeCell ref="C54:F54"/>
  </mergeCells>
  <phoneticPr fontId="49" type="noConversion"/>
  <pageMargins left="0.7" right="0.7" top="0.75" bottom="0.75" header="0.3" footer="0.3"/>
  <pageSetup scale="67" fitToHeight="2" orientation="landscape" r:id="rId1"/>
  <headerFooter>
    <oddHeader>&amp;C2011 Stand Alone Energy Model Summary</oddHeader>
    <oddFooter>&amp;L&amp;F&amp;A</oddFooter>
  </headerFooter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83"/>
  <sheetViews>
    <sheetView view="pageBreakPreview" zoomScale="60" zoomScaleNormal="100" workbookViewId="0">
      <selection activeCell="B148" sqref="B148"/>
    </sheetView>
  </sheetViews>
  <sheetFormatPr defaultRowHeight="15"/>
  <cols>
    <col min="1" max="1" width="40.5703125" style="1" customWidth="1"/>
    <col min="2" max="2" width="18.28515625" style="1" bestFit="1" customWidth="1"/>
    <col min="3" max="3" width="9.42578125" style="1" bestFit="1" customWidth="1"/>
    <col min="4" max="4" width="18.28515625" style="1" bestFit="1" customWidth="1"/>
    <col min="5" max="5" width="21.85546875" style="1" customWidth="1"/>
    <col min="6" max="6" width="9.140625" style="1"/>
    <col min="7" max="7" width="18.42578125" style="1" bestFit="1" customWidth="1"/>
    <col min="8" max="8" width="14.42578125" style="1" bestFit="1" customWidth="1"/>
    <col min="9" max="16384" width="9.140625" style="1"/>
  </cols>
  <sheetData>
    <row r="1" spans="1:8">
      <c r="A1" s="42" t="s">
        <v>137</v>
      </c>
      <c r="B1" s="41"/>
      <c r="C1" s="41"/>
      <c r="D1" s="41"/>
      <c r="E1" s="41"/>
      <c r="F1" s="41"/>
      <c r="G1" s="41"/>
      <c r="H1" s="40"/>
    </row>
    <row r="2" spans="1:8">
      <c r="A2" s="134" t="s">
        <v>152</v>
      </c>
      <c r="H2" s="38"/>
    </row>
    <row r="3" spans="1:8">
      <c r="A3" s="134" t="s">
        <v>153</v>
      </c>
      <c r="H3" s="38"/>
    </row>
    <row r="4" spans="1:8" ht="15.75" thickBot="1">
      <c r="A4" s="18"/>
      <c r="B4" s="45"/>
      <c r="C4" s="45"/>
      <c r="D4" s="39">
        <f>H12</f>
        <v>0.70121896698486474</v>
      </c>
      <c r="E4" s="39">
        <f>H13</f>
        <v>0.29878103301513526</v>
      </c>
      <c r="F4" s="45"/>
      <c r="G4" s="45"/>
      <c r="H4" s="38"/>
    </row>
    <row r="5" spans="1:8" ht="15.75" thickBot="1">
      <c r="A5" s="59"/>
      <c r="B5" s="60" t="s">
        <v>2</v>
      </c>
      <c r="C5" s="61"/>
      <c r="D5" s="60" t="s">
        <v>65</v>
      </c>
      <c r="E5" s="62" t="s">
        <v>64</v>
      </c>
      <c r="F5" s="45"/>
      <c r="G5" s="45"/>
      <c r="H5" s="38"/>
    </row>
    <row r="6" spans="1:8">
      <c r="A6" s="18" t="s">
        <v>27</v>
      </c>
      <c r="B6" s="17">
        <v>58912198.781442322</v>
      </c>
      <c r="C6" s="45" t="s">
        <v>28</v>
      </c>
      <c r="D6" s="37">
        <f>B6*D$4</f>
        <v>41310351.172329992</v>
      </c>
      <c r="E6" s="37">
        <f>B6*E$4</f>
        <v>17601847.60911233</v>
      </c>
      <c r="F6" s="45"/>
      <c r="G6" s="42" t="s">
        <v>29</v>
      </c>
      <c r="H6" s="36">
        <f ca="1">+'Energy Model Summary'!D56</f>
        <v>25942468</v>
      </c>
    </row>
    <row r="7" spans="1:8">
      <c r="A7" s="18" t="s">
        <v>30</v>
      </c>
      <c r="B7" s="17">
        <v>-4195884.3960000006</v>
      </c>
      <c r="C7" s="45" t="s">
        <v>28</v>
      </c>
      <c r="D7" s="37">
        <f>B7*D$4</f>
        <v>-2942233.7217510338</v>
      </c>
      <c r="E7" s="37">
        <f>B7*E$4</f>
        <v>-1253650.6742489671</v>
      </c>
      <c r="F7" s="45"/>
      <c r="G7" s="18"/>
      <c r="H7" s="35"/>
    </row>
    <row r="8" spans="1:8">
      <c r="A8" s="18" t="s">
        <v>31</v>
      </c>
      <c r="B8" s="17">
        <v>11274202.651424613</v>
      </c>
      <c r="C8" s="45" t="s">
        <v>28</v>
      </c>
      <c r="D8" s="37">
        <f>B8*D$4</f>
        <v>7905684.7368099904</v>
      </c>
      <c r="E8" s="37">
        <f>B8*E$4</f>
        <v>3368517.9146146225</v>
      </c>
      <c r="F8" s="45"/>
      <c r="G8" s="18" t="s">
        <v>32</v>
      </c>
      <c r="H8" s="35">
        <f ca="1">'Energy Model Summary'!I18</f>
        <v>11053776</v>
      </c>
    </row>
    <row r="9" spans="1:8">
      <c r="A9" s="18" t="s">
        <v>33</v>
      </c>
      <c r="B9" s="17">
        <v>607249.4941168644</v>
      </c>
      <c r="C9" s="45" t="s">
        <v>28</v>
      </c>
      <c r="D9" s="37">
        <f>B9*D$4</f>
        <v>425814.86296670936</v>
      </c>
      <c r="E9" s="37">
        <f>B9*E$4</f>
        <v>181434.63115015504</v>
      </c>
      <c r="F9" s="45"/>
      <c r="G9" s="18"/>
      <c r="H9" s="35"/>
    </row>
    <row r="10" spans="1:8">
      <c r="A10" s="18" t="s">
        <v>75</v>
      </c>
      <c r="B10" s="17">
        <v>7250834.9158877488</v>
      </c>
      <c r="C10" s="45" t="s">
        <v>34</v>
      </c>
      <c r="D10" s="17">
        <f t="shared" ref="D10:D18" si="0">B10</f>
        <v>7250834.9158877488</v>
      </c>
      <c r="E10" s="17"/>
      <c r="F10" s="45"/>
      <c r="G10" s="18"/>
      <c r="H10" s="35"/>
    </row>
    <row r="11" spans="1:8">
      <c r="A11" s="18" t="s">
        <v>76</v>
      </c>
      <c r="B11" s="17">
        <v>-7350423.2267520018</v>
      </c>
      <c r="C11" s="45" t="s">
        <v>34</v>
      </c>
      <c r="D11" s="17">
        <f t="shared" si="0"/>
        <v>-7350423.2267520018</v>
      </c>
      <c r="E11" s="17"/>
      <c r="F11" s="45"/>
      <c r="G11" s="18" t="s">
        <v>35</v>
      </c>
      <c r="H11" s="35">
        <f>+H8+H6</f>
        <v>36996244</v>
      </c>
    </row>
    <row r="12" spans="1:8">
      <c r="A12" s="18" t="s">
        <v>77</v>
      </c>
      <c r="B12" s="17">
        <v>-1058164.7385</v>
      </c>
      <c r="C12" s="45" t="s">
        <v>34</v>
      </c>
      <c r="D12" s="17">
        <f t="shared" si="0"/>
        <v>-1058164.7385</v>
      </c>
      <c r="E12" s="17"/>
      <c r="F12" s="45"/>
      <c r="G12" s="18" t="s">
        <v>36</v>
      </c>
      <c r="H12" s="34">
        <f>H6/H11</f>
        <v>0.70121896698486474</v>
      </c>
    </row>
    <row r="13" spans="1:8" ht="15.75" thickBot="1">
      <c r="A13" s="18" t="s">
        <v>78</v>
      </c>
      <c r="B13" s="17">
        <v>7853068.4697698932</v>
      </c>
      <c r="C13" s="45" t="s">
        <v>34</v>
      </c>
      <c r="D13" s="17">
        <f t="shared" si="0"/>
        <v>7853068.4697698932</v>
      </c>
      <c r="E13" s="17"/>
      <c r="F13" s="45"/>
      <c r="G13" s="46" t="s">
        <v>37</v>
      </c>
      <c r="H13" s="33">
        <f>1-H12</f>
        <v>0.29878103301513526</v>
      </c>
    </row>
    <row r="14" spans="1:8">
      <c r="A14" s="18" t="s">
        <v>79</v>
      </c>
      <c r="B14" s="17">
        <v>-3576.877</v>
      </c>
      <c r="C14" s="45" t="s">
        <v>34</v>
      </c>
      <c r="D14" s="17">
        <f t="shared" si="0"/>
        <v>-3576.877</v>
      </c>
      <c r="E14" s="17"/>
      <c r="F14" s="45"/>
      <c r="G14" s="45"/>
      <c r="H14" s="38"/>
    </row>
    <row r="15" spans="1:8">
      <c r="A15" s="18" t="s">
        <v>38</v>
      </c>
      <c r="B15" s="17">
        <v>33385560.956776455</v>
      </c>
      <c r="C15" s="45" t="s">
        <v>34</v>
      </c>
      <c r="D15" s="17">
        <f t="shared" si="0"/>
        <v>33385560.956776455</v>
      </c>
      <c r="E15" s="17"/>
      <c r="F15" s="45"/>
      <c r="G15" s="45"/>
      <c r="H15" s="38"/>
    </row>
    <row r="16" spans="1:8">
      <c r="A16" s="18" t="s">
        <v>39</v>
      </c>
      <c r="B16" s="17">
        <v>-23708311.36937134</v>
      </c>
      <c r="C16" s="45" t="s">
        <v>34</v>
      </c>
      <c r="D16" s="17">
        <f t="shared" si="0"/>
        <v>-23708311.36937134</v>
      </c>
      <c r="E16" s="17"/>
      <c r="F16" s="45"/>
      <c r="G16" s="45"/>
      <c r="H16" s="38"/>
    </row>
    <row r="17" spans="1:8">
      <c r="A17" s="18" t="s">
        <v>40</v>
      </c>
      <c r="B17" s="17">
        <v>-32129054.162587792</v>
      </c>
      <c r="C17" s="45" t="s">
        <v>34</v>
      </c>
      <c r="D17" s="17">
        <f t="shared" si="0"/>
        <v>-32129054.162587792</v>
      </c>
      <c r="E17" s="17"/>
      <c r="F17" s="45"/>
      <c r="G17" s="45"/>
      <c r="H17" s="38"/>
    </row>
    <row r="18" spans="1:8">
      <c r="A18" s="18" t="s">
        <v>41</v>
      </c>
      <c r="B18" s="17">
        <v>0</v>
      </c>
      <c r="C18" s="45" t="s">
        <v>34</v>
      </c>
      <c r="D18" s="17">
        <f t="shared" si="0"/>
        <v>0</v>
      </c>
      <c r="E18" s="17"/>
      <c r="F18" s="45"/>
      <c r="G18" s="45"/>
      <c r="H18" s="38"/>
    </row>
    <row r="19" spans="1:8">
      <c r="A19" s="18" t="s">
        <v>42</v>
      </c>
      <c r="B19" s="17">
        <v>-19618295.140062831</v>
      </c>
      <c r="C19" s="45" t="s">
        <v>28</v>
      </c>
      <c r="D19" s="37">
        <f>B19*D$4</f>
        <v>-13756720.652119052</v>
      </c>
      <c r="E19" s="37">
        <f>B19*E$4</f>
        <v>-5861574.4879437806</v>
      </c>
      <c r="F19" s="45"/>
      <c r="G19" s="45"/>
      <c r="H19" s="38"/>
    </row>
    <row r="20" spans="1:8">
      <c r="A20" s="18" t="s">
        <v>43</v>
      </c>
      <c r="B20" s="17">
        <v>94985560.439193934</v>
      </c>
      <c r="C20" s="45" t="s">
        <v>28</v>
      </c>
      <c r="D20" s="37">
        <f>B20*D$4</f>
        <v>66605676.569650009</v>
      </c>
      <c r="E20" s="37">
        <f>B20*E$4</f>
        <v>28379883.869543929</v>
      </c>
      <c r="F20" s="45"/>
      <c r="G20" s="45"/>
      <c r="H20" s="38"/>
    </row>
    <row r="21" spans="1:8">
      <c r="A21" s="18" t="s">
        <v>44</v>
      </c>
      <c r="B21" s="17">
        <v>-1896.6444999999994</v>
      </c>
      <c r="C21" s="45" t="s">
        <v>28</v>
      </c>
      <c r="D21" s="37">
        <f>B21*D$4</f>
        <v>-1329.963097027525</v>
      </c>
      <c r="E21" s="37">
        <f>B21*E$4</f>
        <v>-566.68140297247453</v>
      </c>
      <c r="F21" s="45"/>
      <c r="G21" s="45"/>
      <c r="H21" s="38"/>
    </row>
    <row r="22" spans="1:8">
      <c r="A22" s="18" t="s">
        <v>45</v>
      </c>
      <c r="B22" s="17">
        <v>956017.05257130729</v>
      </c>
      <c r="C22" s="45" t="s">
        <v>28</v>
      </c>
      <c r="D22" s="37">
        <f>B22*D$4</f>
        <v>670377.29002396727</v>
      </c>
      <c r="E22" s="37">
        <f>B22*E$4</f>
        <v>285639.76254734007</v>
      </c>
      <c r="F22" s="45"/>
      <c r="G22" s="45"/>
      <c r="H22" s="38"/>
    </row>
    <row r="23" spans="1:8">
      <c r="A23" s="18" t="s">
        <v>46</v>
      </c>
      <c r="B23" s="17">
        <v>24500.653699723538</v>
      </c>
      <c r="C23" s="45" t="s">
        <v>34</v>
      </c>
      <c r="D23" s="17">
        <f>B23</f>
        <v>24500.653699723538</v>
      </c>
      <c r="E23" s="17"/>
      <c r="F23" s="45"/>
      <c r="G23" s="45"/>
      <c r="H23" s="38"/>
    </row>
    <row r="24" spans="1:8">
      <c r="A24" s="18" t="s">
        <v>47</v>
      </c>
      <c r="B24" s="17">
        <v>115405.6385039225</v>
      </c>
      <c r="C24" s="45" t="s">
        <v>34</v>
      </c>
      <c r="D24" s="17">
        <f>B24</f>
        <v>115405.6385039225</v>
      </c>
      <c r="E24" s="17"/>
      <c r="F24" s="45"/>
      <c r="G24" s="45"/>
      <c r="H24" s="38"/>
    </row>
    <row r="25" spans="1:8">
      <c r="A25" s="18" t="s">
        <v>48</v>
      </c>
      <c r="B25" s="17">
        <v>-4125</v>
      </c>
      <c r="C25" s="45" t="s">
        <v>34</v>
      </c>
      <c r="D25" s="17">
        <f>B25</f>
        <v>-4125</v>
      </c>
      <c r="E25" s="17"/>
      <c r="F25" s="45"/>
      <c r="G25" s="45"/>
      <c r="H25" s="38"/>
    </row>
    <row r="26" spans="1:8">
      <c r="A26" s="18" t="s">
        <v>49</v>
      </c>
      <c r="B26" s="17">
        <v>343264.03804187838</v>
      </c>
      <c r="C26" s="45" t="s">
        <v>34</v>
      </c>
      <c r="D26" s="17">
        <f>B26</f>
        <v>343264.03804187838</v>
      </c>
      <c r="E26" s="17"/>
      <c r="F26" s="45"/>
      <c r="G26" s="45"/>
      <c r="H26" s="38"/>
    </row>
    <row r="27" spans="1:8">
      <c r="A27" s="18" t="s">
        <v>50</v>
      </c>
      <c r="B27" s="17">
        <v>1102182.6517749364</v>
      </c>
      <c r="C27" s="45" t="s">
        <v>34</v>
      </c>
      <c r="D27" s="17">
        <f>B27</f>
        <v>1102182.6517749364</v>
      </c>
      <c r="E27" s="17"/>
      <c r="F27" s="45"/>
      <c r="G27" s="45"/>
      <c r="H27" s="38"/>
    </row>
    <row r="28" spans="1:8">
      <c r="A28" s="18" t="s">
        <v>51</v>
      </c>
      <c r="B28" s="17">
        <v>15714.422253448811</v>
      </c>
      <c r="C28" s="45" t="s">
        <v>28</v>
      </c>
      <c r="D28" s="37">
        <f t="shared" ref="D28:D38" si="1">B28*D$4</f>
        <v>11019.250939327345</v>
      </c>
      <c r="E28" s="37">
        <f t="shared" ref="E28:E38" si="2">B28*E$4</f>
        <v>4695.171314121465</v>
      </c>
      <c r="F28" s="45"/>
      <c r="G28" s="45"/>
      <c r="H28" s="38"/>
    </row>
    <row r="29" spans="1:8">
      <c r="A29" s="18" t="s">
        <v>52</v>
      </c>
      <c r="B29" s="17">
        <v>3596008.7190284929</v>
      </c>
      <c r="C29" s="45" t="s">
        <v>28</v>
      </c>
      <c r="D29" s="37">
        <f t="shared" si="1"/>
        <v>2521589.5192257264</v>
      </c>
      <c r="E29" s="37">
        <f t="shared" si="2"/>
        <v>1074419.1998027663</v>
      </c>
      <c r="F29" s="45"/>
      <c r="G29" s="45"/>
      <c r="H29" s="38"/>
    </row>
    <row r="30" spans="1:8">
      <c r="A30" s="18" t="s">
        <v>53</v>
      </c>
      <c r="B30" s="17">
        <v>534994.10954426159</v>
      </c>
      <c r="C30" s="45" t="s">
        <v>28</v>
      </c>
      <c r="D30" s="37">
        <f t="shared" si="1"/>
        <v>375148.0168376147</v>
      </c>
      <c r="E30" s="37">
        <f t="shared" si="2"/>
        <v>159846.09270664692</v>
      </c>
      <c r="F30" s="45"/>
      <c r="G30" s="45"/>
      <c r="H30" s="38"/>
    </row>
    <row r="31" spans="1:8">
      <c r="A31" s="18" t="s">
        <v>54</v>
      </c>
      <c r="B31" s="17">
        <v>80100.747498477591</v>
      </c>
      <c r="C31" s="45" t="s">
        <v>28</v>
      </c>
      <c r="D31" s="37">
        <f t="shared" si="1"/>
        <v>56168.163415597948</v>
      </c>
      <c r="E31" s="37">
        <f t="shared" si="2"/>
        <v>23932.584082879646</v>
      </c>
      <c r="F31" s="45"/>
      <c r="G31" s="45"/>
      <c r="H31" s="38"/>
    </row>
    <row r="32" spans="1:8">
      <c r="A32" s="18" t="s">
        <v>55</v>
      </c>
      <c r="B32" s="17">
        <v>219814.32050173957</v>
      </c>
      <c r="C32" s="45" t="s">
        <v>28</v>
      </c>
      <c r="D32" s="37">
        <f t="shared" si="1"/>
        <v>154137.97075070979</v>
      </c>
      <c r="E32" s="37">
        <f t="shared" si="2"/>
        <v>65676.349751029775</v>
      </c>
      <c r="F32" s="45"/>
      <c r="G32" s="45"/>
      <c r="H32" s="38"/>
    </row>
    <row r="33" spans="1:8">
      <c r="A33" s="18" t="s">
        <v>56</v>
      </c>
      <c r="B33" s="17">
        <v>115429.60173709142</v>
      </c>
      <c r="C33" s="45" t="s">
        <v>28</v>
      </c>
      <c r="D33" s="37">
        <f t="shared" si="1"/>
        <v>80941.426089557601</v>
      </c>
      <c r="E33" s="37">
        <f t="shared" si="2"/>
        <v>34488.175647533826</v>
      </c>
      <c r="F33" s="45"/>
      <c r="G33" s="45"/>
      <c r="H33" s="38"/>
    </row>
    <row r="34" spans="1:8">
      <c r="A34" s="18" t="s">
        <v>57</v>
      </c>
      <c r="B34" s="17">
        <v>1882277.5945522471</v>
      </c>
      <c r="C34" s="45" t="s">
        <v>28</v>
      </c>
      <c r="D34" s="37">
        <f t="shared" si="1"/>
        <v>1319888.7504306827</v>
      </c>
      <c r="E34" s="37">
        <f t="shared" si="2"/>
        <v>562388.8441215643</v>
      </c>
      <c r="F34" s="45"/>
      <c r="G34" s="45"/>
      <c r="H34" s="38"/>
    </row>
    <row r="35" spans="1:8">
      <c r="A35" s="18" t="s">
        <v>58</v>
      </c>
      <c r="B35" s="17">
        <v>273125.53203510377</v>
      </c>
      <c r="C35" s="45" t="s">
        <v>28</v>
      </c>
      <c r="D35" s="37">
        <f t="shared" si="1"/>
        <v>191520.80343084704</v>
      </c>
      <c r="E35" s="37">
        <f t="shared" si="2"/>
        <v>81604.728604256714</v>
      </c>
      <c r="F35" s="45"/>
      <c r="G35" s="45"/>
      <c r="H35" s="38"/>
    </row>
    <row r="36" spans="1:8">
      <c r="A36" s="18" t="s">
        <v>59</v>
      </c>
      <c r="B36" s="17">
        <v>333511.40774426714</v>
      </c>
      <c r="C36" s="45" t="s">
        <v>28</v>
      </c>
      <c r="D36" s="37">
        <f t="shared" si="1"/>
        <v>233864.52481610302</v>
      </c>
      <c r="E36" s="37">
        <f t="shared" si="2"/>
        <v>99646.882928164123</v>
      </c>
      <c r="F36" s="45"/>
      <c r="G36" s="45"/>
      <c r="H36" s="38"/>
    </row>
    <row r="37" spans="1:8">
      <c r="A37" s="18" t="s">
        <v>60</v>
      </c>
      <c r="B37" s="17">
        <v>254314.48212189277</v>
      </c>
      <c r="C37" s="45" t="s">
        <v>28</v>
      </c>
      <c r="D37" s="37">
        <f t="shared" si="1"/>
        <v>178330.13844280451</v>
      </c>
      <c r="E37" s="37">
        <f t="shared" si="2"/>
        <v>75984.34367908827</v>
      </c>
      <c r="F37" s="45"/>
      <c r="G37" s="45"/>
      <c r="H37" s="38"/>
    </row>
    <row r="38" spans="1:8" ht="15.75" thickBot="1">
      <c r="A38" s="32" t="s">
        <v>61</v>
      </c>
      <c r="B38" s="31">
        <v>1426971.5374940082</v>
      </c>
      <c r="C38" s="45" t="s">
        <v>28</v>
      </c>
      <c r="D38" s="37">
        <f t="shared" si="1"/>
        <v>1000619.5074383526</v>
      </c>
      <c r="E38" s="37">
        <f t="shared" si="2"/>
        <v>426352.03005565557</v>
      </c>
      <c r="F38" s="45"/>
      <c r="G38" s="45"/>
      <c r="H38" s="38"/>
    </row>
    <row r="39" spans="1:8" ht="15.75" thickTop="1">
      <c r="A39" s="18" t="s">
        <v>26</v>
      </c>
      <c r="B39" s="47">
        <f>SUM(B6:B38)</f>
        <v>137472576.66294068</v>
      </c>
      <c r="C39" s="45"/>
      <c r="D39" s="17"/>
      <c r="E39" s="17"/>
      <c r="F39" s="45"/>
      <c r="G39" s="45"/>
      <c r="H39" s="38"/>
    </row>
    <row r="40" spans="1:8">
      <c r="A40" s="18"/>
      <c r="B40" s="30"/>
      <c r="C40" s="45"/>
      <c r="D40" s="17"/>
      <c r="E40" s="17"/>
      <c r="F40" s="45"/>
      <c r="G40" s="45"/>
      <c r="H40" s="38"/>
    </row>
    <row r="41" spans="1:8">
      <c r="A41" s="18" t="s">
        <v>62</v>
      </c>
      <c r="B41" s="47">
        <v>-891957.4122303247</v>
      </c>
      <c r="C41" s="45"/>
      <c r="D41" s="37">
        <f>B41*D$4</f>
        <v>-625457.4551986414</v>
      </c>
      <c r="E41" s="37">
        <f>B41*E$4</f>
        <v>-266499.95703168324</v>
      </c>
      <c r="F41" s="45"/>
      <c r="G41" s="45"/>
      <c r="H41" s="38"/>
    </row>
    <row r="42" spans="1:8">
      <c r="A42" s="18" t="s">
        <v>63</v>
      </c>
      <c r="B42" s="47">
        <v>1683673.4999999986</v>
      </c>
      <c r="C42" s="45"/>
      <c r="D42" s="17">
        <f>B42</f>
        <v>1683673.4999999986</v>
      </c>
      <c r="E42" s="17"/>
      <c r="F42" s="45"/>
      <c r="G42" s="45"/>
      <c r="H42" s="38"/>
    </row>
    <row r="43" spans="1:8" ht="15.75" thickBot="1">
      <c r="A43" s="29" t="s">
        <v>26</v>
      </c>
      <c r="B43" s="28">
        <f>B42+B41+B39</f>
        <v>138264292.75071037</v>
      </c>
      <c r="C43" s="27"/>
      <c r="D43" s="54">
        <f>SUM(D6:D42)</f>
        <v>93220226.36167565</v>
      </c>
      <c r="E43" s="54">
        <f>SUM(E6:E41)</f>
        <v>45044066.389034681</v>
      </c>
      <c r="F43" s="45"/>
      <c r="G43" s="45"/>
      <c r="H43" s="38"/>
    </row>
    <row r="44" spans="1:8" ht="9" customHeight="1" thickTop="1" thickBot="1">
      <c r="A44" s="46"/>
      <c r="B44" s="26"/>
      <c r="C44" s="26"/>
      <c r="D44" s="26"/>
      <c r="E44" s="26"/>
      <c r="F44" s="26"/>
      <c r="G44" s="26"/>
      <c r="H44" s="25"/>
    </row>
    <row r="46" spans="1:8" ht="15.75" thickBot="1"/>
    <row r="47" spans="1:8">
      <c r="A47" s="42" t="s">
        <v>139</v>
      </c>
      <c r="B47" s="41"/>
      <c r="C47" s="41"/>
      <c r="D47" s="41"/>
      <c r="E47" s="41"/>
      <c r="F47" s="41"/>
      <c r="G47" s="41"/>
      <c r="H47" s="40"/>
    </row>
    <row r="48" spans="1:8">
      <c r="A48" s="1" t="s">
        <v>152</v>
      </c>
    </row>
    <row r="49" spans="1:8">
      <c r="A49" s="134" t="s">
        <v>153</v>
      </c>
      <c r="H49" s="38"/>
    </row>
    <row r="50" spans="1:8" ht="15.75" thickBot="1">
      <c r="A50" s="18"/>
      <c r="B50" s="45"/>
      <c r="C50" s="45"/>
      <c r="D50" s="39">
        <f>H58</f>
        <v>0.56062463794199302</v>
      </c>
      <c r="E50" s="39">
        <f>H59</f>
        <v>0.43937536205800698</v>
      </c>
      <c r="F50" s="45"/>
      <c r="G50" s="45"/>
      <c r="H50" s="38"/>
    </row>
    <row r="51" spans="1:8" ht="15.75" thickBot="1">
      <c r="A51" s="63"/>
      <c r="B51" s="64" t="s">
        <v>1</v>
      </c>
      <c r="C51" s="61"/>
      <c r="D51" s="64" t="s">
        <v>65</v>
      </c>
      <c r="E51" s="65" t="s">
        <v>64</v>
      </c>
      <c r="F51" s="45"/>
      <c r="G51" s="45"/>
      <c r="H51" s="38"/>
    </row>
    <row r="52" spans="1:8">
      <c r="A52" s="18" t="s">
        <v>27</v>
      </c>
      <c r="B52" s="17">
        <v>32964300</v>
      </c>
      <c r="C52" s="45" t="s">
        <v>28</v>
      </c>
      <c r="D52" s="37">
        <f>B52*$D$50</f>
        <v>18480598.752511241</v>
      </c>
      <c r="E52" s="37">
        <f>B52*$E$50</f>
        <v>14483701.247488759</v>
      </c>
      <c r="F52" s="45"/>
      <c r="G52" s="42" t="s">
        <v>29</v>
      </c>
      <c r="H52" s="24">
        <f ca="1">+'Energy Model Summary'!E56</f>
        <v>7547671</v>
      </c>
    </row>
    <row r="53" spans="1:8">
      <c r="A53" s="18" t="s">
        <v>30</v>
      </c>
      <c r="B53" s="17">
        <v>-899499</v>
      </c>
      <c r="C53" s="45" t="s">
        <v>28</v>
      </c>
      <c r="D53" s="37">
        <f>B53*$D$50</f>
        <v>-504281.30120418477</v>
      </c>
      <c r="E53" s="37">
        <f>B53*$E$50</f>
        <v>-395217.69879581523</v>
      </c>
      <c r="F53" s="45"/>
      <c r="G53" s="18"/>
      <c r="H53" s="23"/>
    </row>
    <row r="54" spans="1:8">
      <c r="A54" s="18" t="s">
        <v>31</v>
      </c>
      <c r="B54" s="17">
        <v>3616024</v>
      </c>
      <c r="C54" s="45" t="s">
        <v>28</v>
      </c>
      <c r="D54" s="37">
        <f>B54*$D$50</f>
        <v>2027232.1457895574</v>
      </c>
      <c r="E54" s="37">
        <f>B54*$E$50</f>
        <v>1588791.8542104426</v>
      </c>
      <c r="F54" s="45"/>
      <c r="G54" s="18" t="s">
        <v>32</v>
      </c>
      <c r="H54" s="23">
        <f ca="1">'Energy Model Summary'!J18</f>
        <v>5915296</v>
      </c>
    </row>
    <row r="55" spans="1:8">
      <c r="A55" s="18" t="s">
        <v>33</v>
      </c>
      <c r="B55" s="17">
        <v>191895</v>
      </c>
      <c r="C55" s="45" t="s">
        <v>28</v>
      </c>
      <c r="D55" s="37">
        <f>B55*$D$50</f>
        <v>107581.06489787875</v>
      </c>
      <c r="E55" s="37">
        <f>B55*$E$50</f>
        <v>84313.93510212125</v>
      </c>
      <c r="F55" s="45"/>
      <c r="G55" s="18"/>
      <c r="H55" s="23"/>
    </row>
    <row r="56" spans="1:8">
      <c r="A56" s="18" t="s">
        <v>75</v>
      </c>
      <c r="B56" s="17">
        <v>2106221</v>
      </c>
      <c r="C56" s="45" t="s">
        <v>34</v>
      </c>
      <c r="D56" s="17">
        <f>B56</f>
        <v>2106221</v>
      </c>
      <c r="E56" s="17"/>
      <c r="F56" s="45"/>
      <c r="G56" s="18"/>
      <c r="H56" s="23"/>
    </row>
    <row r="57" spans="1:8">
      <c r="A57" s="18" t="s">
        <v>76</v>
      </c>
      <c r="B57" s="17">
        <v>-1547278</v>
      </c>
      <c r="C57" s="45" t="s">
        <v>34</v>
      </c>
      <c r="D57" s="17">
        <f>B57</f>
        <v>-1547278</v>
      </c>
      <c r="E57" s="17"/>
      <c r="F57" s="45"/>
      <c r="G57" s="18" t="s">
        <v>35</v>
      </c>
      <c r="H57" s="23">
        <f>H56+H54+H52</f>
        <v>13462967</v>
      </c>
    </row>
    <row r="58" spans="1:8">
      <c r="A58" s="18" t="s">
        <v>77</v>
      </c>
      <c r="B58" s="17">
        <v>-648885</v>
      </c>
      <c r="C58" s="45" t="s">
        <v>34</v>
      </c>
      <c r="D58" s="17">
        <f>B58</f>
        <v>-648885</v>
      </c>
      <c r="E58" s="17"/>
      <c r="F58" s="45"/>
      <c r="G58" s="18" t="s">
        <v>36</v>
      </c>
      <c r="H58" s="22">
        <f>H52/H57</f>
        <v>0.56062463794199302</v>
      </c>
    </row>
    <row r="59" spans="1:8" ht="15.75" thickBot="1">
      <c r="A59" s="18" t="s">
        <v>78</v>
      </c>
      <c r="B59" s="17">
        <v>2259229</v>
      </c>
      <c r="C59" s="45" t="s">
        <v>34</v>
      </c>
      <c r="D59" s="17">
        <f>B59</f>
        <v>2259229</v>
      </c>
      <c r="E59" s="17"/>
      <c r="F59" s="45"/>
      <c r="G59" s="46" t="s">
        <v>37</v>
      </c>
      <c r="H59" s="21">
        <f>1-H58</f>
        <v>0.43937536205800698</v>
      </c>
    </row>
    <row r="60" spans="1:8">
      <c r="A60" s="18" t="s">
        <v>79</v>
      </c>
      <c r="B60" s="17">
        <v>-12430</v>
      </c>
      <c r="C60" s="45" t="s">
        <v>34</v>
      </c>
      <c r="D60" s="17">
        <f>B60</f>
        <v>-12430</v>
      </c>
      <c r="E60" s="17"/>
      <c r="F60" s="45"/>
      <c r="G60" s="45"/>
      <c r="H60" s="38"/>
    </row>
    <row r="61" spans="1:8">
      <c r="A61" s="18" t="s">
        <v>38</v>
      </c>
      <c r="B61" s="17">
        <v>9689528</v>
      </c>
      <c r="C61" s="45" t="s">
        <v>28</v>
      </c>
      <c r="D61" s="37">
        <f>B61*$D$50</f>
        <v>5432188.1268288037</v>
      </c>
      <c r="E61" s="37">
        <f>B61*$E$50</f>
        <v>4257339.8731711963</v>
      </c>
      <c r="F61" s="45"/>
      <c r="G61" s="45"/>
      <c r="H61" s="38"/>
    </row>
    <row r="62" spans="1:8">
      <c r="A62" s="18" t="s">
        <v>39</v>
      </c>
      <c r="B62" s="17">
        <v>-12023406</v>
      </c>
      <c r="C62" s="45" t="s">
        <v>28</v>
      </c>
      <c r="D62" s="37">
        <f>B62*$D$50</f>
        <v>-6740617.635579587</v>
      </c>
      <c r="E62" s="37">
        <f>B62*$E$50</f>
        <v>-5282788.364420413</v>
      </c>
      <c r="F62" s="45"/>
      <c r="G62" s="45"/>
      <c r="H62" s="38"/>
    </row>
    <row r="63" spans="1:8">
      <c r="A63" s="18" t="s">
        <v>40</v>
      </c>
      <c r="B63" s="17">
        <v>-9349417</v>
      </c>
      <c r="C63" s="45" t="s">
        <v>34</v>
      </c>
      <c r="D63" s="17">
        <f>B63</f>
        <v>-9349417</v>
      </c>
      <c r="E63" s="17"/>
      <c r="F63" s="45"/>
      <c r="G63" s="45"/>
      <c r="H63" s="38"/>
    </row>
    <row r="64" spans="1:8">
      <c r="A64" s="18" t="s">
        <v>41</v>
      </c>
      <c r="B64" s="17" t="s">
        <v>136</v>
      </c>
      <c r="C64" s="45" t="s">
        <v>34</v>
      </c>
      <c r="D64" s="17" t="str">
        <f>B64</f>
        <v xml:space="preserve"> $                     -  </v>
      </c>
      <c r="E64" s="17"/>
      <c r="F64" s="45"/>
      <c r="G64" s="45"/>
      <c r="H64" s="38"/>
    </row>
    <row r="65" spans="1:8">
      <c r="A65" s="18" t="s">
        <v>42</v>
      </c>
      <c r="B65" s="17">
        <v>-5830309</v>
      </c>
      <c r="C65" s="45" t="s">
        <v>28</v>
      </c>
      <c r="D65" s="37">
        <f>B65*$D$50</f>
        <v>-3268614.8722149432</v>
      </c>
      <c r="E65" s="37">
        <f>B65*$E$50</f>
        <v>-2561694.1277850568</v>
      </c>
      <c r="F65" s="45"/>
      <c r="G65" s="45"/>
      <c r="H65" s="38"/>
    </row>
    <row r="66" spans="1:8">
      <c r="A66" s="18" t="s">
        <v>43</v>
      </c>
      <c r="B66" s="17">
        <v>35369674</v>
      </c>
      <c r="C66" s="45" t="s">
        <v>28</v>
      </c>
      <c r="D66" s="37">
        <f>B66*$D$50</f>
        <v>19829110.680376325</v>
      </c>
      <c r="E66" s="37">
        <f>B66*$E$50</f>
        <v>15540563.319623675</v>
      </c>
      <c r="F66" s="45"/>
      <c r="G66" s="45"/>
      <c r="H66" s="38"/>
    </row>
    <row r="67" spans="1:8">
      <c r="A67" s="18" t="s">
        <v>44</v>
      </c>
      <c r="B67" s="17">
        <v>-20106</v>
      </c>
      <c r="C67" s="45" t="s">
        <v>34</v>
      </c>
      <c r="D67" s="17">
        <f>B67</f>
        <v>-20106</v>
      </c>
      <c r="E67" s="17"/>
      <c r="F67" s="45"/>
      <c r="G67" s="45"/>
      <c r="H67" s="38"/>
    </row>
    <row r="68" spans="1:8">
      <c r="A68" s="18" t="s">
        <v>45</v>
      </c>
      <c r="B68" s="17">
        <v>271186</v>
      </c>
      <c r="C68" s="45" t="s">
        <v>28</v>
      </c>
      <c r="D68" s="37">
        <f>B68*$D$50</f>
        <v>152033.55306493732</v>
      </c>
      <c r="E68" s="37">
        <f>B68*$E$50</f>
        <v>119152.44693506268</v>
      </c>
      <c r="F68" s="45"/>
      <c r="G68" s="45"/>
      <c r="H68" s="38"/>
    </row>
    <row r="69" spans="1:8">
      <c r="A69" s="18" t="s">
        <v>46</v>
      </c>
      <c r="B69" s="17">
        <v>7130</v>
      </c>
      <c r="C69" s="45" t="s">
        <v>34</v>
      </c>
      <c r="D69" s="17">
        <f>B69</f>
        <v>7130</v>
      </c>
      <c r="E69" s="17"/>
      <c r="F69" s="45"/>
      <c r="G69" s="45"/>
      <c r="H69" s="38"/>
    </row>
    <row r="70" spans="1:8">
      <c r="A70" s="18" t="s">
        <v>47</v>
      </c>
      <c r="B70" s="17">
        <v>33522</v>
      </c>
      <c r="C70" s="45" t="s">
        <v>34</v>
      </c>
      <c r="D70" s="17">
        <f>B70</f>
        <v>33522</v>
      </c>
      <c r="E70" s="17"/>
      <c r="F70" s="45"/>
      <c r="G70" s="45"/>
      <c r="H70" s="38"/>
    </row>
    <row r="71" spans="1:8">
      <c r="A71" s="18" t="s">
        <v>48</v>
      </c>
      <c r="B71" s="17">
        <v>-2063</v>
      </c>
      <c r="C71" s="45" t="s">
        <v>34</v>
      </c>
      <c r="D71" s="17">
        <f>B71</f>
        <v>-2063</v>
      </c>
      <c r="E71" s="17"/>
      <c r="F71" s="45"/>
      <c r="G71" s="45"/>
      <c r="H71" s="38"/>
    </row>
    <row r="72" spans="1:8">
      <c r="A72" s="18" t="s">
        <v>49</v>
      </c>
      <c r="B72" s="17">
        <v>101237</v>
      </c>
      <c r="C72" s="45" t="s">
        <v>34</v>
      </c>
      <c r="D72" s="17">
        <f>B72</f>
        <v>101237</v>
      </c>
      <c r="E72" s="17"/>
      <c r="F72" s="45"/>
      <c r="G72" s="45"/>
      <c r="H72" s="38"/>
    </row>
    <row r="73" spans="1:8">
      <c r="A73" s="18" t="s">
        <v>50</v>
      </c>
      <c r="B73" s="17">
        <v>294183</v>
      </c>
      <c r="C73" s="45" t="s">
        <v>34</v>
      </c>
      <c r="D73" s="17">
        <f>B73</f>
        <v>294183</v>
      </c>
      <c r="E73" s="17"/>
      <c r="F73" s="45"/>
      <c r="G73" s="45"/>
      <c r="H73" s="38"/>
    </row>
    <row r="74" spans="1:8">
      <c r="A74" s="18" t="s">
        <v>51</v>
      </c>
      <c r="B74" s="17">
        <v>4575</v>
      </c>
      <c r="C74" s="45" t="s">
        <v>28</v>
      </c>
      <c r="D74" s="37">
        <f t="shared" ref="D74:D84" si="3">B74*$D$50</f>
        <v>2564.8577185846179</v>
      </c>
      <c r="E74" s="37">
        <f t="shared" ref="E74:E84" si="4">B74*$E$50</f>
        <v>2010.1422814153818</v>
      </c>
      <c r="F74" s="45"/>
      <c r="G74" s="45"/>
      <c r="H74" s="38"/>
    </row>
    <row r="75" spans="1:8">
      <c r="A75" s="18" t="s">
        <v>52</v>
      </c>
      <c r="B75" s="17">
        <v>1037513</v>
      </c>
      <c r="C75" s="45" t="s">
        <v>28</v>
      </c>
      <c r="D75" s="37">
        <f t="shared" si="3"/>
        <v>581655.34998511104</v>
      </c>
      <c r="E75" s="37">
        <f t="shared" si="4"/>
        <v>455857.65001488902</v>
      </c>
      <c r="F75" s="45"/>
      <c r="G75" s="45"/>
      <c r="H75" s="38"/>
    </row>
    <row r="76" spans="1:8">
      <c r="A76" s="18" t="s">
        <v>53</v>
      </c>
      <c r="B76" s="17">
        <v>165004</v>
      </c>
      <c r="C76" s="45" t="s">
        <v>28</v>
      </c>
      <c r="D76" s="37">
        <f t="shared" si="3"/>
        <v>92505.30775898062</v>
      </c>
      <c r="E76" s="37">
        <f t="shared" si="4"/>
        <v>72498.69224101938</v>
      </c>
      <c r="F76" s="45"/>
      <c r="G76" s="45"/>
      <c r="H76" s="38"/>
    </row>
    <row r="77" spans="1:8">
      <c r="A77" s="18" t="s">
        <v>54</v>
      </c>
      <c r="B77" s="17">
        <v>25624</v>
      </c>
      <c r="C77" s="45" t="s">
        <v>28</v>
      </c>
      <c r="D77" s="37">
        <f t="shared" si="3"/>
        <v>14365.445722625629</v>
      </c>
      <c r="E77" s="37">
        <f t="shared" si="4"/>
        <v>11258.554277374371</v>
      </c>
      <c r="F77" s="45"/>
      <c r="G77" s="45"/>
      <c r="H77" s="38"/>
    </row>
    <row r="78" spans="1:8">
      <c r="A78" s="18" t="s">
        <v>55</v>
      </c>
      <c r="B78" s="17">
        <v>63993</v>
      </c>
      <c r="C78" s="45" t="s">
        <v>28</v>
      </c>
      <c r="D78" s="37">
        <f t="shared" si="3"/>
        <v>35876.052455821962</v>
      </c>
      <c r="E78" s="37">
        <f t="shared" si="4"/>
        <v>28116.947544178041</v>
      </c>
      <c r="F78" s="45"/>
      <c r="G78" s="45"/>
      <c r="H78" s="38"/>
    </row>
    <row r="79" spans="1:8">
      <c r="A79" s="18" t="s">
        <v>56</v>
      </c>
      <c r="B79" s="17">
        <v>27319</v>
      </c>
      <c r="C79" s="45" t="s">
        <v>28</v>
      </c>
      <c r="D79" s="37">
        <f t="shared" si="3"/>
        <v>15315.704483937307</v>
      </c>
      <c r="E79" s="37">
        <f t="shared" si="4"/>
        <v>12003.295516062693</v>
      </c>
      <c r="F79" s="45"/>
      <c r="G79" s="45"/>
      <c r="H79" s="38"/>
    </row>
    <row r="80" spans="1:8">
      <c r="A80" s="18" t="s">
        <v>57</v>
      </c>
      <c r="B80" s="17">
        <v>641685</v>
      </c>
      <c r="C80" s="45" t="s">
        <v>28</v>
      </c>
      <c r="D80" s="37">
        <f t="shared" si="3"/>
        <v>359744.4207978078</v>
      </c>
      <c r="E80" s="37">
        <f t="shared" si="4"/>
        <v>281940.5792021922</v>
      </c>
      <c r="F80" s="45"/>
      <c r="G80" s="45"/>
      <c r="H80" s="38"/>
    </row>
    <row r="81" spans="1:8">
      <c r="A81" s="18" t="s">
        <v>58</v>
      </c>
      <c r="B81" s="17">
        <v>61026</v>
      </c>
      <c r="C81" s="45" t="s">
        <v>28</v>
      </c>
      <c r="D81" s="37">
        <f t="shared" si="3"/>
        <v>34212.679155048063</v>
      </c>
      <c r="E81" s="37">
        <f t="shared" si="4"/>
        <v>26813.320844951933</v>
      </c>
      <c r="F81" s="45"/>
      <c r="G81" s="45"/>
      <c r="H81" s="38"/>
    </row>
    <row r="82" spans="1:8">
      <c r="A82" s="18" t="s">
        <v>59</v>
      </c>
      <c r="B82" s="17">
        <v>97093</v>
      </c>
      <c r="C82" s="45" t="s">
        <v>28</v>
      </c>
      <c r="D82" s="37">
        <f t="shared" si="3"/>
        <v>54432.727971701926</v>
      </c>
      <c r="E82" s="37">
        <f t="shared" si="4"/>
        <v>42660.272028298074</v>
      </c>
      <c r="F82" s="45"/>
      <c r="G82" s="45"/>
      <c r="H82" s="38"/>
    </row>
    <row r="83" spans="1:8">
      <c r="A83" s="18" t="s">
        <v>60</v>
      </c>
      <c r="B83" s="17">
        <v>86400</v>
      </c>
      <c r="C83" s="45" t="s">
        <v>28</v>
      </c>
      <c r="D83" s="37">
        <f t="shared" si="3"/>
        <v>48437.968718188196</v>
      </c>
      <c r="E83" s="37">
        <f t="shared" si="4"/>
        <v>37962.031281811804</v>
      </c>
      <c r="F83" s="45"/>
      <c r="G83" s="45"/>
      <c r="H83" s="38"/>
    </row>
    <row r="84" spans="1:8" ht="15.75" thickBot="1">
      <c r="A84" s="32" t="s">
        <v>61</v>
      </c>
      <c r="B84" s="31">
        <v>415416</v>
      </c>
      <c r="C84" s="45" t="s">
        <v>28</v>
      </c>
      <c r="D84" s="37">
        <f t="shared" si="3"/>
        <v>232892.44459531098</v>
      </c>
      <c r="E84" s="37">
        <f t="shared" si="4"/>
        <v>182523.55540468902</v>
      </c>
      <c r="F84" s="45"/>
      <c r="G84" s="45"/>
      <c r="H84" s="38"/>
    </row>
    <row r="85" spans="1:8" ht="15.75" thickTop="1">
      <c r="A85" s="18" t="s">
        <v>26</v>
      </c>
      <c r="B85" s="47">
        <f>SUM(B52:B84)</f>
        <v>59196384</v>
      </c>
      <c r="C85" s="45"/>
      <c r="D85" s="17"/>
      <c r="E85" s="17"/>
      <c r="F85" s="45"/>
      <c r="G85" s="45"/>
      <c r="H85" s="38"/>
    </row>
    <row r="86" spans="1:8">
      <c r="A86" s="18"/>
      <c r="B86" s="30"/>
      <c r="C86" s="45"/>
      <c r="D86" s="17"/>
      <c r="E86" s="17"/>
      <c r="F86" s="45"/>
      <c r="G86" s="45"/>
      <c r="H86" s="38"/>
    </row>
    <row r="87" spans="1:8">
      <c r="A87" s="18" t="s">
        <v>62</v>
      </c>
      <c r="B87" s="47">
        <v>-328615.88871643547</v>
      </c>
      <c r="C87" s="45"/>
      <c r="D87" s="37">
        <f>B87*$D$50</f>
        <v>-184230.16363363792</v>
      </c>
      <c r="E87" s="37">
        <f>B87*$E$50</f>
        <v>-144385.72508279755</v>
      </c>
      <c r="F87" s="45"/>
      <c r="G87" s="45"/>
      <c r="H87" s="38"/>
    </row>
    <row r="88" spans="1:8">
      <c r="A88" s="18" t="s">
        <v>63</v>
      </c>
      <c r="B88" s="47">
        <v>0</v>
      </c>
      <c r="C88" s="45"/>
      <c r="D88" s="17"/>
      <c r="E88" s="17"/>
      <c r="F88" s="45"/>
      <c r="G88" s="45"/>
      <c r="H88" s="38"/>
    </row>
    <row r="89" spans="1:8" ht="15.75" thickBot="1">
      <c r="A89" s="29" t="s">
        <v>26</v>
      </c>
      <c r="B89" s="28">
        <f>B88+B87+B85</f>
        <v>58867768.111283563</v>
      </c>
      <c r="C89" s="27"/>
      <c r="D89" s="54">
        <f>SUM(D52:D87)</f>
        <v>30024346.310199507</v>
      </c>
      <c r="E89" s="54">
        <f>SUM(E52:E87)</f>
        <v>28843421.80108406</v>
      </c>
      <c r="F89" s="45"/>
      <c r="G89" s="45"/>
      <c r="H89" s="38"/>
    </row>
    <row r="90" spans="1:8" ht="16.5" thickTop="1" thickBot="1">
      <c r="A90" s="46"/>
      <c r="B90" s="26"/>
      <c r="C90" s="26"/>
      <c r="D90" s="26"/>
      <c r="E90" s="26"/>
      <c r="F90" s="26"/>
      <c r="G90" s="26"/>
      <c r="H90" s="25"/>
    </row>
    <row r="91" spans="1:8">
      <c r="A91" s="45"/>
      <c r="B91" s="45"/>
      <c r="C91" s="45"/>
      <c r="D91" s="45"/>
      <c r="E91" s="45"/>
      <c r="F91" s="45"/>
      <c r="G91" s="45"/>
      <c r="H91" s="45"/>
    </row>
    <row r="92" spans="1:8" ht="15.75" thickBot="1"/>
    <row r="93" spans="1:8">
      <c r="A93" s="42" t="s">
        <v>137</v>
      </c>
      <c r="B93" s="41"/>
      <c r="C93" s="41"/>
      <c r="D93" s="41"/>
      <c r="E93" s="41"/>
      <c r="F93" s="41"/>
      <c r="G93" s="41"/>
      <c r="H93" s="40"/>
    </row>
    <row r="94" spans="1:8">
      <c r="A94" s="1" t="s">
        <v>152</v>
      </c>
    </row>
    <row r="95" spans="1:8">
      <c r="A95" s="134" t="s">
        <v>153</v>
      </c>
      <c r="H95" s="38"/>
    </row>
    <row r="96" spans="1:8" ht="15.75" thickBot="1">
      <c r="A96" s="18"/>
      <c r="B96" s="45"/>
      <c r="C96" s="45"/>
      <c r="D96" s="39">
        <f>H104</f>
        <v>0.93034921646742075</v>
      </c>
      <c r="E96" s="39">
        <f>H105</f>
        <v>6.9650783532579252E-2</v>
      </c>
      <c r="F96" s="45"/>
      <c r="G96" s="45"/>
      <c r="H96" s="38"/>
    </row>
    <row r="97" spans="1:8" ht="15.75" thickBot="1">
      <c r="A97" s="63"/>
      <c r="B97" s="64" t="s">
        <v>24</v>
      </c>
      <c r="C97" s="61"/>
      <c r="D97" s="64" t="s">
        <v>65</v>
      </c>
      <c r="E97" s="65" t="s">
        <v>64</v>
      </c>
      <c r="F97" s="45"/>
      <c r="G97" s="45"/>
      <c r="H97" s="38"/>
    </row>
    <row r="98" spans="1:8">
      <c r="A98" s="18" t="s">
        <v>27</v>
      </c>
      <c r="B98" s="17">
        <v>29543678.974674009</v>
      </c>
      <c r="C98" s="45" t="s">
        <v>28</v>
      </c>
      <c r="D98" s="37">
        <f>B98*D$96</f>
        <v>27485938.585652977</v>
      </c>
      <c r="E98" s="37">
        <f>B98*E$96</f>
        <v>2057740.3890210323</v>
      </c>
      <c r="F98" s="45"/>
      <c r="G98" s="42" t="s">
        <v>29</v>
      </c>
      <c r="H98" s="20">
        <f ca="1">+'Energy Model Summary'!C56</f>
        <v>37047732</v>
      </c>
    </row>
    <row r="99" spans="1:8">
      <c r="A99" s="18" t="s">
        <v>30</v>
      </c>
      <c r="B99" s="17">
        <v>-23260652.769999996</v>
      </c>
      <c r="C99" s="45" t="s">
        <v>28</v>
      </c>
      <c r="D99" s="37">
        <f>B99*D$96</f>
        <v>-21640530.079090238</v>
      </c>
      <c r="E99" s="37">
        <f>B99*E$96</f>
        <v>-1620122.6909097596</v>
      </c>
      <c r="F99" s="45"/>
      <c r="G99" s="18"/>
      <c r="H99" s="38"/>
    </row>
    <row r="100" spans="1:8">
      <c r="A100" s="18" t="s">
        <v>31</v>
      </c>
      <c r="B100" s="17">
        <v>15235224.876754005</v>
      </c>
      <c r="C100" s="45" t="s">
        <v>28</v>
      </c>
      <c r="D100" s="37">
        <f>B100*D$96</f>
        <v>14174079.526793044</v>
      </c>
      <c r="E100" s="37">
        <f>B100*E$96</f>
        <v>1061145.3499609595</v>
      </c>
      <c r="F100" s="45"/>
      <c r="G100" s="18" t="s">
        <v>32</v>
      </c>
      <c r="H100" s="35">
        <f ca="1">'Energy Model Summary'!H18</f>
        <v>2773586</v>
      </c>
    </row>
    <row r="101" spans="1:8">
      <c r="A101" s="18" t="s">
        <v>33</v>
      </c>
      <c r="B101" s="17">
        <v>981267.82773997006</v>
      </c>
      <c r="C101" s="45" t="s">
        <v>28</v>
      </c>
      <c r="D101" s="37">
        <f>B101*D$96</f>
        <v>912921.75468256918</v>
      </c>
      <c r="E101" s="37">
        <f>B101*E$96</f>
        <v>68346.073057400921</v>
      </c>
      <c r="F101" s="45"/>
      <c r="G101" s="18"/>
      <c r="H101" s="38"/>
    </row>
    <row r="102" spans="1:8">
      <c r="A102" s="18" t="s">
        <v>75</v>
      </c>
      <c r="B102" s="17">
        <v>10969000.923100518</v>
      </c>
      <c r="C102" s="45" t="s">
        <v>34</v>
      </c>
      <c r="D102" s="17">
        <f t="shared" ref="D102:D110" si="5">B102</f>
        <v>10969000.923100518</v>
      </c>
      <c r="E102" s="17"/>
      <c r="F102" s="45"/>
      <c r="G102" s="18"/>
      <c r="H102" s="35"/>
    </row>
    <row r="103" spans="1:8">
      <c r="A103" s="18" t="s">
        <v>76</v>
      </c>
      <c r="B103" s="17">
        <v>-10967569.229136003</v>
      </c>
      <c r="C103" s="45" t="s">
        <v>34</v>
      </c>
      <c r="D103" s="17">
        <f t="shared" si="5"/>
        <v>-10967569.229136003</v>
      </c>
      <c r="E103" s="17"/>
      <c r="F103" s="45"/>
      <c r="G103" s="18" t="s">
        <v>35</v>
      </c>
      <c r="H103" s="35">
        <f>H102+H100+H98</f>
        <v>39821318</v>
      </c>
    </row>
    <row r="104" spans="1:8">
      <c r="A104" s="18" t="s">
        <v>77</v>
      </c>
      <c r="B104" s="17">
        <v>-3456208.2250000001</v>
      </c>
      <c r="C104" s="45" t="s">
        <v>34</v>
      </c>
      <c r="D104" s="17">
        <f t="shared" si="5"/>
        <v>-3456208.2250000001</v>
      </c>
      <c r="E104" s="17"/>
      <c r="F104" s="45"/>
      <c r="G104" s="18" t="s">
        <v>36</v>
      </c>
      <c r="H104" s="22">
        <f>H98/H103</f>
        <v>0.93034921646742075</v>
      </c>
    </row>
    <row r="105" spans="1:8" ht="15.75" thickBot="1">
      <c r="A105" s="18" t="s">
        <v>78</v>
      </c>
      <c r="B105" s="17">
        <v>11814842.785495313</v>
      </c>
      <c r="C105" s="45" t="s">
        <v>34</v>
      </c>
      <c r="D105" s="17">
        <f t="shared" si="5"/>
        <v>11814842.785495313</v>
      </c>
      <c r="E105" s="17"/>
      <c r="F105" s="45"/>
      <c r="G105" s="46" t="s">
        <v>37</v>
      </c>
      <c r="H105" s="21">
        <f>1-H104</f>
        <v>6.9650783532579252E-2</v>
      </c>
    </row>
    <row r="106" spans="1:8">
      <c r="A106" s="18" t="s">
        <v>79</v>
      </c>
      <c r="B106" s="17">
        <v>-41873.845000000001</v>
      </c>
      <c r="C106" s="45" t="s">
        <v>34</v>
      </c>
      <c r="D106" s="17">
        <f t="shared" si="5"/>
        <v>-41873.845000000001</v>
      </c>
      <c r="E106" s="17"/>
      <c r="F106" s="45"/>
      <c r="G106" s="45"/>
      <c r="H106" s="38"/>
    </row>
    <row r="107" spans="1:8">
      <c r="A107" s="18" t="s">
        <v>38</v>
      </c>
      <c r="B107" s="17">
        <v>50453529.413428411</v>
      </c>
      <c r="C107" s="45" t="s">
        <v>34</v>
      </c>
      <c r="D107" s="17">
        <f t="shared" si="5"/>
        <v>50453529.413428411</v>
      </c>
      <c r="E107" s="17"/>
      <c r="F107" s="45"/>
      <c r="G107" s="45"/>
      <c r="H107" s="38"/>
    </row>
    <row r="108" spans="1:8">
      <c r="A108" s="18" t="s">
        <v>39</v>
      </c>
      <c r="B108" s="17">
        <v>-39499267.532059677</v>
      </c>
      <c r="C108" s="45" t="s">
        <v>34</v>
      </c>
      <c r="D108" s="17">
        <f t="shared" si="5"/>
        <v>-39499267.532059677</v>
      </c>
      <c r="E108" s="17"/>
      <c r="F108" s="45"/>
      <c r="G108" s="45"/>
      <c r="H108" s="38"/>
    </row>
    <row r="109" spans="1:8">
      <c r="A109" s="18" t="s">
        <v>40</v>
      </c>
      <c r="B109" s="17">
        <v>-48667963.769621953</v>
      </c>
      <c r="C109" s="45" t="s">
        <v>34</v>
      </c>
      <c r="D109" s="17">
        <f t="shared" si="5"/>
        <v>-48667963.769621953</v>
      </c>
      <c r="E109" s="17"/>
      <c r="F109" s="45"/>
      <c r="G109" s="45"/>
      <c r="H109" s="38"/>
    </row>
    <row r="110" spans="1:8">
      <c r="A110" s="18" t="s">
        <v>41</v>
      </c>
      <c r="B110" s="17">
        <v>-392273.02</v>
      </c>
      <c r="C110" s="45" t="s">
        <v>34</v>
      </c>
      <c r="D110" s="17">
        <f t="shared" si="5"/>
        <v>-392273.02</v>
      </c>
      <c r="E110" s="17"/>
      <c r="F110" s="45"/>
      <c r="G110" s="45"/>
      <c r="H110" s="38"/>
    </row>
    <row r="111" spans="1:8">
      <c r="A111" s="18" t="s">
        <v>42</v>
      </c>
      <c r="B111" s="17">
        <v>-30424634.905997474</v>
      </c>
      <c r="C111" s="45" t="s">
        <v>28</v>
      </c>
      <c r="D111" s="37">
        <f>B111*D$96</f>
        <v>-28305535.246102087</v>
      </c>
      <c r="E111" s="37">
        <f>B111*E$96</f>
        <v>-2119099.6598953847</v>
      </c>
      <c r="F111" s="45"/>
      <c r="G111" s="45"/>
      <c r="H111" s="38"/>
    </row>
    <row r="112" spans="1:8">
      <c r="A112" s="18" t="s">
        <v>43</v>
      </c>
      <c r="B112" s="17">
        <v>56934006.650897369</v>
      </c>
      <c r="C112" s="45" t="s">
        <v>28</v>
      </c>
      <c r="D112" s="37">
        <f>B112*D$96</f>
        <v>52968508.478013292</v>
      </c>
      <c r="E112" s="37">
        <f>B112*E$96</f>
        <v>3965498.1728840801</v>
      </c>
      <c r="F112" s="45"/>
      <c r="G112" s="45"/>
      <c r="H112" s="38"/>
    </row>
    <row r="113" spans="1:8">
      <c r="A113" s="18" t="s">
        <v>44</v>
      </c>
      <c r="B113" s="17">
        <v>-3240330.3000000003</v>
      </c>
      <c r="C113" s="45" t="s">
        <v>28</v>
      </c>
      <c r="D113" s="37">
        <f>B113*D$96</f>
        <v>-3014638.7557006427</v>
      </c>
      <c r="E113" s="37">
        <f>B113*E$96</f>
        <v>-225691.5442993576</v>
      </c>
      <c r="F113" s="45"/>
      <c r="G113" s="45"/>
      <c r="H113" s="38"/>
    </row>
    <row r="114" spans="1:8">
      <c r="A114" s="18" t="s">
        <v>45</v>
      </c>
      <c r="B114" s="17">
        <v>1431186.4502528226</v>
      </c>
      <c r="C114" s="45" t="s">
        <v>28</v>
      </c>
      <c r="D114" s="37">
        <f>B114*D$96</f>
        <v>1331503.1926115027</v>
      </c>
      <c r="E114" s="37">
        <f>B114*E$96</f>
        <v>99683.257641319855</v>
      </c>
      <c r="F114" s="45"/>
      <c r="G114" s="45"/>
      <c r="H114" s="38"/>
    </row>
    <row r="115" spans="1:8">
      <c r="A115" s="18" t="s">
        <v>46</v>
      </c>
      <c r="B115" s="17">
        <v>37409.658577015573</v>
      </c>
      <c r="C115" s="45" t="s">
        <v>34</v>
      </c>
      <c r="D115" s="17">
        <f>B115</f>
        <v>37409.658577015573</v>
      </c>
      <c r="E115" s="17"/>
      <c r="F115" s="45"/>
      <c r="G115" s="45"/>
      <c r="H115" s="38"/>
    </row>
    <row r="116" spans="1:8">
      <c r="A116" s="18" t="s">
        <v>47</v>
      </c>
      <c r="B116" s="17">
        <v>174587.13777394444</v>
      </c>
      <c r="C116" s="45" t="s">
        <v>34</v>
      </c>
      <c r="D116" s="17">
        <f>B116</f>
        <v>174587.13777394444</v>
      </c>
      <c r="E116" s="17"/>
      <c r="F116" s="45"/>
      <c r="G116" s="45"/>
      <c r="H116" s="38"/>
    </row>
    <row r="117" spans="1:8">
      <c r="A117" s="18" t="s">
        <v>48</v>
      </c>
      <c r="B117" s="17">
        <v>-102528.62262500003</v>
      </c>
      <c r="C117" s="45" t="s">
        <v>34</v>
      </c>
      <c r="D117" s="17">
        <f>B117</f>
        <v>-102528.62262500003</v>
      </c>
      <c r="E117" s="17"/>
      <c r="F117" s="45"/>
      <c r="G117" s="45"/>
      <c r="H117" s="38"/>
    </row>
    <row r="118" spans="1:8">
      <c r="A118" s="18" t="s">
        <v>49</v>
      </c>
      <c r="B118" s="17">
        <v>527382.51621756318</v>
      </c>
      <c r="C118" s="45" t="s">
        <v>34</v>
      </c>
      <c r="D118" s="17">
        <f>B118</f>
        <v>527382.51621756318</v>
      </c>
      <c r="E118" s="17"/>
      <c r="F118" s="45"/>
      <c r="G118" s="45"/>
      <c r="H118" s="38"/>
    </row>
    <row r="119" spans="1:8">
      <c r="A119" s="18" t="s">
        <v>50</v>
      </c>
      <c r="B119" s="17">
        <v>1573695.3534458785</v>
      </c>
      <c r="C119" s="45" t="s">
        <v>34</v>
      </c>
      <c r="D119" s="17">
        <f>B119</f>
        <v>1573695.3534458785</v>
      </c>
      <c r="E119" s="17"/>
      <c r="F119" s="45"/>
      <c r="G119" s="45"/>
      <c r="H119" s="38"/>
    </row>
    <row r="120" spans="1:8">
      <c r="A120" s="18" t="s">
        <v>51</v>
      </c>
      <c r="B120" s="17">
        <v>23836.557534185311</v>
      </c>
      <c r="C120" s="45" t="s">
        <v>28</v>
      </c>
      <c r="D120" s="37">
        <f t="shared" ref="D120:D130" si="6">B120*D$96</f>
        <v>22176.322625209898</v>
      </c>
      <c r="E120" s="37">
        <f t="shared" ref="E120:E130" si="7">B120*E$96</f>
        <v>1660.2349089754121</v>
      </c>
      <c r="F120" s="45"/>
      <c r="G120" s="45"/>
      <c r="H120" s="38"/>
    </row>
    <row r="121" spans="1:8">
      <c r="A121" s="18" t="s">
        <v>52</v>
      </c>
      <c r="B121" s="17">
        <v>5418908.8017113013</v>
      </c>
      <c r="C121" s="45" t="s">
        <v>28</v>
      </c>
      <c r="D121" s="37">
        <f t="shared" si="6"/>
        <v>5041477.5577805191</v>
      </c>
      <c r="E121" s="37">
        <f t="shared" si="7"/>
        <v>377431.24393078225</v>
      </c>
      <c r="F121" s="45"/>
      <c r="G121" s="45"/>
      <c r="H121" s="38"/>
    </row>
    <row r="122" spans="1:8">
      <c r="A122" s="18" t="s">
        <v>53</v>
      </c>
      <c r="B122" s="17">
        <v>747101.6094197015</v>
      </c>
      <c r="C122" s="45" t="s">
        <v>28</v>
      </c>
      <c r="D122" s="37">
        <f t="shared" si="6"/>
        <v>695065.39694516826</v>
      </c>
      <c r="E122" s="37">
        <f t="shared" si="7"/>
        <v>52036.212474533204</v>
      </c>
      <c r="F122" s="45"/>
      <c r="G122" s="45"/>
      <c r="H122" s="38"/>
    </row>
    <row r="123" spans="1:8">
      <c r="A123" s="18" t="s">
        <v>54</v>
      </c>
      <c r="B123" s="17">
        <v>101534.36943307128</v>
      </c>
      <c r="C123" s="45" t="s">
        <v>28</v>
      </c>
      <c r="D123" s="37">
        <f t="shared" si="6"/>
        <v>94462.4210465715</v>
      </c>
      <c r="E123" s="37">
        <f t="shared" si="7"/>
        <v>7071.9483864997792</v>
      </c>
      <c r="F123" s="45"/>
      <c r="G123" s="45"/>
      <c r="H123" s="38"/>
    </row>
    <row r="124" spans="1:8">
      <c r="A124" s="18" t="s">
        <v>55</v>
      </c>
      <c r="B124" s="17">
        <v>333434.60679761902</v>
      </c>
      <c r="C124" s="45" t="s">
        <v>28</v>
      </c>
      <c r="D124" s="37">
        <f t="shared" si="6"/>
        <v>310210.62517728738</v>
      </c>
      <c r="E124" s="37">
        <f t="shared" si="7"/>
        <v>23223.98162033164</v>
      </c>
      <c r="F124" s="45"/>
      <c r="G124" s="45"/>
      <c r="H124" s="38"/>
    </row>
    <row r="125" spans="1:8">
      <c r="A125" s="18" t="s">
        <v>56</v>
      </c>
      <c r="B125" s="17">
        <v>156335.55510200255</v>
      </c>
      <c r="C125" s="45" t="s">
        <v>28</v>
      </c>
      <c r="D125" s="37">
        <f t="shared" si="6"/>
        <v>145446.66119514735</v>
      </c>
      <c r="E125" s="37">
        <f t="shared" si="7"/>
        <v>10888.893906855195</v>
      </c>
      <c r="F125" s="45"/>
      <c r="G125" s="45"/>
      <c r="H125" s="38"/>
    </row>
    <row r="126" spans="1:8">
      <c r="A126" s="18" t="s">
        <v>57</v>
      </c>
      <c r="B126" s="17">
        <v>2263017.7684321688</v>
      </c>
      <c r="C126" s="45" t="s">
        <v>28</v>
      </c>
      <c r="D126" s="37">
        <f t="shared" si="6"/>
        <v>2105396.8077127193</v>
      </c>
      <c r="E126" s="37">
        <f t="shared" si="7"/>
        <v>157620.96071944953</v>
      </c>
      <c r="F126" s="45"/>
      <c r="G126" s="45"/>
      <c r="H126" s="38"/>
    </row>
    <row r="127" spans="1:8">
      <c r="A127" s="18" t="s">
        <v>58</v>
      </c>
      <c r="B127" s="17">
        <v>388938.1665462227</v>
      </c>
      <c r="C127" s="45" t="s">
        <v>28</v>
      </c>
      <c r="D127" s="37">
        <f t="shared" si="6"/>
        <v>361848.31850055349</v>
      </c>
      <c r="E127" s="37">
        <f t="shared" si="7"/>
        <v>27089.848045669216</v>
      </c>
      <c r="F127" s="45"/>
      <c r="G127" s="45"/>
      <c r="H127" s="38"/>
    </row>
    <row r="128" spans="1:8">
      <c r="A128" s="18" t="s">
        <v>59</v>
      </c>
      <c r="B128" s="17">
        <v>505900.8194403958</v>
      </c>
      <c r="C128" s="45" t="s">
        <v>28</v>
      </c>
      <c r="D128" s="37">
        <f t="shared" si="6"/>
        <v>470664.43097659835</v>
      </c>
      <c r="E128" s="37">
        <f t="shared" si="7"/>
        <v>35236.38846379747</v>
      </c>
      <c r="F128" s="45"/>
      <c r="G128" s="45"/>
      <c r="H128" s="38"/>
    </row>
    <row r="129" spans="1:8">
      <c r="A129" s="18" t="s">
        <v>60</v>
      </c>
      <c r="B129" s="17">
        <v>310861.77898217505</v>
      </c>
      <c r="C129" s="45" t="s">
        <v>28</v>
      </c>
      <c r="D129" s="37">
        <f t="shared" si="6"/>
        <v>289210.0125057351</v>
      </c>
      <c r="E129" s="37">
        <f t="shared" si="7"/>
        <v>21651.766476439971</v>
      </c>
      <c r="F129" s="45"/>
      <c r="G129" s="45"/>
      <c r="H129" s="38"/>
    </row>
    <row r="130" spans="1:8" ht="15.75" thickBot="1">
      <c r="A130" s="32" t="s">
        <v>61</v>
      </c>
      <c r="B130" s="31">
        <v>2164514.0806884044</v>
      </c>
      <c r="C130" s="45" t="s">
        <v>28</v>
      </c>
      <c r="D130" s="37">
        <f t="shared" si="6"/>
        <v>2013753.9790011565</v>
      </c>
      <c r="E130" s="37">
        <f t="shared" si="7"/>
        <v>150760.10168724784</v>
      </c>
      <c r="F130" s="45"/>
      <c r="G130" s="45"/>
      <c r="H130" s="38"/>
    </row>
    <row r="131" spans="1:8" ht="15.75" thickTop="1">
      <c r="A131" s="18" t="s">
        <v>26</v>
      </c>
      <c r="B131" s="19">
        <f>SUM(B98:B130)</f>
        <v>32036894.463003967</v>
      </c>
      <c r="C131" s="45"/>
      <c r="D131" s="17"/>
      <c r="E131" s="17"/>
      <c r="F131" s="45"/>
      <c r="G131" s="45"/>
      <c r="H131" s="38"/>
    </row>
    <row r="132" spans="1:8">
      <c r="A132" s="18"/>
      <c r="B132" s="57"/>
      <c r="C132" s="45"/>
      <c r="D132" s="17"/>
      <c r="E132" s="17"/>
      <c r="F132" s="45"/>
      <c r="G132" s="45"/>
      <c r="H132" s="38"/>
    </row>
    <row r="133" spans="1:8">
      <c r="A133" s="18" t="s">
        <v>62</v>
      </c>
      <c r="B133" s="19">
        <v>-1455298.9357442141</v>
      </c>
      <c r="C133" s="45"/>
      <c r="D133" s="37">
        <f>B133*D$96</f>
        <v>-1353936.2245955009</v>
      </c>
      <c r="E133" s="37">
        <f>B133*E$96</f>
        <v>-101362.71114871322</v>
      </c>
      <c r="F133" s="45"/>
      <c r="G133" s="45"/>
      <c r="H133" s="38"/>
    </row>
    <row r="134" spans="1:8">
      <c r="A134" s="18" t="s">
        <v>63</v>
      </c>
      <c r="B134" s="19">
        <v>8330252.5799999991</v>
      </c>
      <c r="C134" s="45"/>
      <c r="D134" s="17">
        <f>B134</f>
        <v>8330252.5799999991</v>
      </c>
      <c r="E134" s="17"/>
      <c r="F134" s="45"/>
      <c r="G134" s="45"/>
      <c r="H134" s="38"/>
    </row>
    <row r="135" spans="1:8" ht="15.75" thickBot="1">
      <c r="A135" s="29" t="s">
        <v>26</v>
      </c>
      <c r="B135" s="28">
        <f>B134+B133+B131</f>
        <v>38911848.10725975</v>
      </c>
      <c r="C135" s="27"/>
      <c r="D135" s="54">
        <f>SUM(D98:D134)</f>
        <v>34861039.890327603</v>
      </c>
      <c r="E135" s="54">
        <f>SUM(E98:E133)</f>
        <v>4050808.2169321585</v>
      </c>
      <c r="F135" s="45"/>
      <c r="G135" s="45"/>
      <c r="H135" s="38"/>
    </row>
    <row r="136" spans="1:8" ht="16.5" thickTop="1" thickBot="1">
      <c r="A136" s="46"/>
      <c r="B136" s="26"/>
      <c r="C136" s="26"/>
      <c r="D136" s="26"/>
      <c r="E136" s="26"/>
      <c r="F136" s="26"/>
      <c r="G136" s="26"/>
      <c r="H136" s="25"/>
    </row>
    <row r="139" spans="1:8">
      <c r="A139" s="58" t="s">
        <v>74</v>
      </c>
    </row>
    <row r="140" spans="1:8">
      <c r="A140" s="1" t="s">
        <v>152</v>
      </c>
    </row>
    <row r="141" spans="1:8" ht="15.75" thickBot="1">
      <c r="A141" s="134" t="s">
        <v>153</v>
      </c>
      <c r="H141" s="38"/>
    </row>
    <row r="142" spans="1:8">
      <c r="A142" s="42"/>
      <c r="B142" s="41"/>
      <c r="C142" s="41"/>
      <c r="D142" s="41"/>
      <c r="E142" s="41"/>
      <c r="F142" s="41"/>
      <c r="G142" s="41"/>
      <c r="H142" s="40"/>
    </row>
    <row r="143" spans="1:8" ht="15.75" thickBot="1">
      <c r="A143" s="18"/>
      <c r="B143" s="45"/>
      <c r="C143" s="45"/>
      <c r="D143" s="39">
        <f>H151</f>
        <v>0.90189636052211386</v>
      </c>
      <c r="E143" s="39">
        <f>H152</f>
        <v>9.810363947788614E-2</v>
      </c>
      <c r="F143" s="45"/>
      <c r="G143" s="45"/>
      <c r="H143" s="38"/>
    </row>
    <row r="144" spans="1:8" ht="15.75" thickBot="1">
      <c r="A144" s="59"/>
      <c r="B144" s="60" t="s">
        <v>83</v>
      </c>
      <c r="C144" s="61"/>
      <c r="D144" s="60" t="s">
        <v>65</v>
      </c>
      <c r="E144" s="62" t="s">
        <v>64</v>
      </c>
      <c r="F144" s="45"/>
      <c r="G144" s="45"/>
      <c r="H144" s="38"/>
    </row>
    <row r="145" spans="1:8">
      <c r="A145" s="18" t="s">
        <v>27</v>
      </c>
      <c r="B145" s="17">
        <v>72382350.340070128</v>
      </c>
      <c r="C145" s="45" t="s">
        <v>28</v>
      </c>
      <c r="D145" s="37">
        <f>B145*D$143</f>
        <v>65281378.337745838</v>
      </c>
      <c r="E145" s="37">
        <f>B145*E$143</f>
        <v>7100972.0023242887</v>
      </c>
      <c r="F145" s="45"/>
      <c r="G145" s="42" t="s">
        <v>29</v>
      </c>
      <c r="H145" s="36">
        <f ca="1">'Energy Model Summary'!F56</f>
        <v>49654710</v>
      </c>
    </row>
    <row r="146" spans="1:8">
      <c r="A146" s="18" t="s">
        <v>30</v>
      </c>
      <c r="B146" s="17">
        <v>-17286823.080000002</v>
      </c>
      <c r="C146" s="45" t="s">
        <v>28</v>
      </c>
      <c r="D146" s="37">
        <f>B146*D$143</f>
        <v>-15590922.820841681</v>
      </c>
      <c r="E146" s="37">
        <f>B146*E$143</f>
        <v>-1695900.2591583214</v>
      </c>
      <c r="F146" s="45"/>
      <c r="G146" s="18"/>
      <c r="H146" s="38"/>
    </row>
    <row r="147" spans="1:8">
      <c r="A147" s="18" t="s">
        <v>31</v>
      </c>
      <c r="B147" s="17">
        <v>20132017.49625355</v>
      </c>
      <c r="C147" s="45" t="s">
        <v>28</v>
      </c>
      <c r="D147" s="37">
        <f>B147*D$143</f>
        <v>18156993.309838597</v>
      </c>
      <c r="E147" s="37">
        <f>B147*E$143</f>
        <v>1975024.1864149543</v>
      </c>
      <c r="F147" s="45"/>
      <c r="G147" s="18" t="s">
        <v>32</v>
      </c>
      <c r="H147" s="35">
        <f ca="1">'Energy Model Summary'!E74</f>
        <v>5401183.5300000003</v>
      </c>
    </row>
    <row r="148" spans="1:8">
      <c r="A148" s="18" t="s">
        <v>33</v>
      </c>
      <c r="B148" s="17">
        <v>1214025.8765261853</v>
      </c>
      <c r="C148" s="45" t="s">
        <v>28</v>
      </c>
      <c r="D148" s="37">
        <f>B148*D$143</f>
        <v>1094925.5196186358</v>
      </c>
      <c r="E148" s="37">
        <f>B148*E$143</f>
        <v>119100.35690754959</v>
      </c>
      <c r="F148" s="45"/>
      <c r="G148" s="18"/>
      <c r="H148" s="38"/>
    </row>
    <row r="149" spans="1:8">
      <c r="A149" s="18" t="s">
        <v>75</v>
      </c>
      <c r="B149" s="17">
        <v>13873235.860329017</v>
      </c>
      <c r="C149" s="45" t="s">
        <v>34</v>
      </c>
      <c r="D149" s="17">
        <f t="shared" ref="D149:D157" si="8">B149</f>
        <v>13873235.860329017</v>
      </c>
      <c r="E149" s="17"/>
      <c r="F149" s="45"/>
      <c r="G149" s="18"/>
      <c r="H149" s="35"/>
    </row>
    <row r="150" spans="1:8">
      <c r="A150" s="18" t="s">
        <v>76</v>
      </c>
      <c r="B150" s="17">
        <v>-14290971.552384002</v>
      </c>
      <c r="C150" s="45" t="s">
        <v>34</v>
      </c>
      <c r="D150" s="17">
        <f t="shared" si="8"/>
        <v>-14290971.552384002</v>
      </c>
      <c r="E150" s="17"/>
      <c r="F150" s="45"/>
      <c r="G150" s="18" t="s">
        <v>35</v>
      </c>
      <c r="H150" s="35">
        <f>H149+H147+H145</f>
        <v>55055893.530000001</v>
      </c>
    </row>
    <row r="151" spans="1:8">
      <c r="A151" s="18" t="s">
        <v>77</v>
      </c>
      <c r="B151" s="17">
        <v>-9311935.6599999983</v>
      </c>
      <c r="C151" s="45" t="s">
        <v>34</v>
      </c>
      <c r="D151" s="17">
        <f t="shared" si="8"/>
        <v>-9311935.6599999983</v>
      </c>
      <c r="E151" s="17"/>
      <c r="F151" s="45"/>
      <c r="G151" s="18" t="s">
        <v>36</v>
      </c>
      <c r="H151" s="22">
        <f>H145/H150</f>
        <v>0.90189636052211386</v>
      </c>
    </row>
    <row r="152" spans="1:8" ht="15.75" thickBot="1">
      <c r="A152" s="18" t="s">
        <v>78</v>
      </c>
      <c r="B152" s="17">
        <v>15097547.367246851</v>
      </c>
      <c r="C152" s="45" t="s">
        <v>34</v>
      </c>
      <c r="D152" s="17">
        <f t="shared" si="8"/>
        <v>15097547.367246851</v>
      </c>
      <c r="E152" s="17"/>
      <c r="F152" s="45"/>
      <c r="G152" s="46" t="s">
        <v>37</v>
      </c>
      <c r="H152" s="21">
        <f>1-H151</f>
        <v>9.810363947788614E-2</v>
      </c>
    </row>
    <row r="153" spans="1:8">
      <c r="A153" s="18" t="s">
        <v>79</v>
      </c>
      <c r="B153" s="17">
        <v>-48448.78</v>
      </c>
      <c r="C153" s="45" t="s">
        <v>34</v>
      </c>
      <c r="D153" s="17">
        <f t="shared" si="8"/>
        <v>-48448.78</v>
      </c>
      <c r="E153" s="17"/>
      <c r="F153" s="45"/>
      <c r="G153" s="45"/>
      <c r="H153" s="38"/>
    </row>
    <row r="154" spans="1:8">
      <c r="A154" s="18" t="s">
        <v>38</v>
      </c>
      <c r="B154" s="17">
        <v>63890513.272591673</v>
      </c>
      <c r="C154" s="45" t="s">
        <v>34</v>
      </c>
      <c r="D154" s="17">
        <f t="shared" si="8"/>
        <v>63890513.272591673</v>
      </c>
      <c r="E154" s="17"/>
      <c r="F154" s="45"/>
      <c r="G154" s="45"/>
      <c r="H154" s="38"/>
    </row>
    <row r="155" spans="1:8">
      <c r="A155" s="18" t="s">
        <v>39</v>
      </c>
      <c r="B155" s="17">
        <v>-48328653.79503572</v>
      </c>
      <c r="C155" s="45" t="s">
        <v>34</v>
      </c>
      <c r="D155" s="17">
        <f t="shared" si="8"/>
        <v>-48328653.79503572</v>
      </c>
      <c r="E155" s="17"/>
      <c r="F155" s="45"/>
      <c r="G155" s="45"/>
      <c r="H155" s="38"/>
    </row>
    <row r="156" spans="1:8">
      <c r="A156" s="18" t="s">
        <v>40</v>
      </c>
      <c r="B156" s="17">
        <v>-61558739.649709113</v>
      </c>
      <c r="C156" s="45" t="s">
        <v>34</v>
      </c>
      <c r="D156" s="17">
        <f t="shared" si="8"/>
        <v>-61558739.649709113</v>
      </c>
      <c r="E156" s="17"/>
      <c r="F156" s="45"/>
      <c r="G156" s="45"/>
      <c r="H156" s="38"/>
    </row>
    <row r="157" spans="1:8">
      <c r="A157" s="18" t="s">
        <v>41</v>
      </c>
      <c r="B157" s="17">
        <v>-111.33</v>
      </c>
      <c r="C157" s="45" t="s">
        <v>34</v>
      </c>
      <c r="D157" s="17">
        <f t="shared" si="8"/>
        <v>-111.33</v>
      </c>
      <c r="E157" s="17"/>
      <c r="F157" s="45"/>
      <c r="G157" s="45"/>
      <c r="H157" s="38"/>
    </row>
    <row r="158" spans="1:8">
      <c r="A158" s="18" t="s">
        <v>42</v>
      </c>
      <c r="B158" s="17">
        <v>-36467132.639434807</v>
      </c>
      <c r="C158" s="45" t="s">
        <v>28</v>
      </c>
      <c r="D158" s="37">
        <f>B158*D$143</f>
        <v>-32889574.206183441</v>
      </c>
      <c r="E158" s="37">
        <f>B158*E$143</f>
        <v>-3577558.4332513665</v>
      </c>
      <c r="F158" s="45"/>
      <c r="G158" s="45"/>
      <c r="H158" s="38"/>
    </row>
    <row r="159" spans="1:8">
      <c r="A159" s="18" t="s">
        <v>43</v>
      </c>
      <c r="B159" s="17">
        <v>102014765.80546437</v>
      </c>
      <c r="C159" s="45" t="s">
        <v>28</v>
      </c>
      <c r="D159" s="37">
        <f>B159*D$143</f>
        <v>92006745.99946411</v>
      </c>
      <c r="E159" s="37">
        <f>B159*E$143</f>
        <v>10008019.806000264</v>
      </c>
      <c r="F159" s="45"/>
      <c r="G159" s="45"/>
      <c r="H159" s="38"/>
    </row>
    <row r="160" spans="1:8">
      <c r="A160" s="18" t="s">
        <v>44</v>
      </c>
      <c r="B160" s="17">
        <v>-930653.17999999924</v>
      </c>
      <c r="C160" s="45" t="s">
        <v>28</v>
      </c>
      <c r="D160" s="37">
        <f>B160*D$143</f>
        <v>-839352.71595033107</v>
      </c>
      <c r="E160" s="37">
        <f>B160*E$143</f>
        <v>-91300.464049668197</v>
      </c>
      <c r="F160" s="45"/>
      <c r="G160" s="45"/>
      <c r="H160" s="38"/>
    </row>
    <row r="161" spans="1:8">
      <c r="A161" s="18" t="s">
        <v>45</v>
      </c>
      <c r="B161" s="17">
        <v>1767588.5641349512</v>
      </c>
      <c r="C161" s="45" t="s">
        <v>28</v>
      </c>
      <c r="D161" s="37">
        <f>B161*D$143</f>
        <v>1594181.6928938215</v>
      </c>
      <c r="E161" s="37">
        <f>B161*E$143</f>
        <v>173406.87124112967</v>
      </c>
      <c r="F161" s="45"/>
      <c r="G161" s="45"/>
      <c r="H161" s="38"/>
    </row>
    <row r="162" spans="1:8">
      <c r="A162" s="18" t="s">
        <v>46</v>
      </c>
      <c r="B162" s="17">
        <v>45873.139529413835</v>
      </c>
      <c r="C162" s="45" t="s">
        <v>34</v>
      </c>
      <c r="D162" s="17">
        <f>B162</f>
        <v>45873.139529413835</v>
      </c>
      <c r="E162" s="17"/>
      <c r="F162" s="45"/>
      <c r="G162" s="45"/>
      <c r="H162" s="38"/>
    </row>
    <row r="163" spans="1:8">
      <c r="A163" s="18" t="s">
        <v>47</v>
      </c>
      <c r="B163" s="17">
        <v>220825.77913430444</v>
      </c>
      <c r="C163" s="45" t="s">
        <v>34</v>
      </c>
      <c r="D163" s="17">
        <f>B163</f>
        <v>220825.77913430444</v>
      </c>
      <c r="E163" s="17"/>
      <c r="F163" s="45"/>
      <c r="G163" s="45"/>
      <c r="H163" s="38"/>
    </row>
    <row r="164" spans="1:8">
      <c r="A164" s="18" t="s">
        <v>48</v>
      </c>
      <c r="B164" s="17">
        <v>-268520.42984353245</v>
      </c>
      <c r="C164" s="45" t="s">
        <v>34</v>
      </c>
      <c r="D164" s="17">
        <f>B164</f>
        <v>-268520.42984353245</v>
      </c>
      <c r="E164" s="17"/>
      <c r="F164" s="45"/>
      <c r="G164" s="45"/>
      <c r="H164" s="38"/>
    </row>
    <row r="165" spans="1:8">
      <c r="A165" s="18" t="s">
        <v>49</v>
      </c>
      <c r="B165" s="17">
        <v>672946.27909958735</v>
      </c>
      <c r="C165" s="45" t="s">
        <v>34</v>
      </c>
      <c r="D165" s="17">
        <f>B165</f>
        <v>672946.27909958735</v>
      </c>
      <c r="E165" s="17"/>
      <c r="F165" s="45"/>
      <c r="G165" s="45"/>
      <c r="H165" s="38"/>
    </row>
    <row r="166" spans="1:8">
      <c r="A166" s="18" t="s">
        <v>50</v>
      </c>
      <c r="B166" s="17">
        <v>2123491.4963836237</v>
      </c>
      <c r="C166" s="45" t="s">
        <v>34</v>
      </c>
      <c r="D166" s="17">
        <f>B166</f>
        <v>2123491.4963836237</v>
      </c>
      <c r="E166" s="17"/>
      <c r="F166" s="45"/>
      <c r="G166" s="45"/>
      <c r="H166" s="38"/>
    </row>
    <row r="167" spans="1:8">
      <c r="A167" s="18" t="s">
        <v>51</v>
      </c>
      <c r="B167" s="17">
        <v>30097.812924491089</v>
      </c>
      <c r="C167" s="45" t="s">
        <v>28</v>
      </c>
      <c r="D167" s="37">
        <f t="shared" ref="D167:D177" si="9">B167*D$143</f>
        <v>27145.107936273955</v>
      </c>
      <c r="E167" s="37">
        <f t="shared" ref="E167:E177" si="10">B167*E$143</f>
        <v>2952.7049882171355</v>
      </c>
      <c r="F167" s="45"/>
      <c r="G167" s="45"/>
      <c r="H167" s="38"/>
    </row>
    <row r="168" spans="1:8">
      <c r="A168" s="18" t="s">
        <v>52</v>
      </c>
      <c r="B168" s="17">
        <v>6903198.5145545015</v>
      </c>
      <c r="C168" s="45" t="s">
        <v>28</v>
      </c>
      <c r="D168" s="37">
        <f t="shared" si="9"/>
        <v>6225969.6162383677</v>
      </c>
      <c r="E168" s="37">
        <f t="shared" si="10"/>
        <v>677228.898316134</v>
      </c>
      <c r="F168" s="45"/>
      <c r="G168" s="45"/>
      <c r="H168" s="38"/>
    </row>
    <row r="169" spans="1:8">
      <c r="A169" s="18" t="s">
        <v>53</v>
      </c>
      <c r="B169" s="17">
        <v>953797.07791351376</v>
      </c>
      <c r="C169" s="45" t="s">
        <v>28</v>
      </c>
      <c r="D169" s="37">
        <f t="shared" si="9"/>
        <v>860226.11324682517</v>
      </c>
      <c r="E169" s="37">
        <f t="shared" si="10"/>
        <v>93570.964666688626</v>
      </c>
      <c r="F169" s="45"/>
      <c r="G169" s="45"/>
      <c r="H169" s="38"/>
    </row>
    <row r="170" spans="1:8">
      <c r="A170" s="18" t="s">
        <v>54</v>
      </c>
      <c r="B170" s="17">
        <v>136725.73890104445</v>
      </c>
      <c r="C170" s="45" t="s">
        <v>28</v>
      </c>
      <c r="D170" s="37">
        <f t="shared" si="9"/>
        <v>123312.44630454879</v>
      </c>
      <c r="E170" s="37">
        <f t="shared" si="10"/>
        <v>13413.292596495656</v>
      </c>
      <c r="F170" s="45"/>
      <c r="G170" s="45"/>
      <c r="H170" s="38"/>
    </row>
    <row r="171" spans="1:8">
      <c r="A171" s="18" t="s">
        <v>55</v>
      </c>
      <c r="B171" s="17">
        <v>421008.80771693087</v>
      </c>
      <c r="C171" s="45" t="s">
        <v>28</v>
      </c>
      <c r="D171" s="37">
        <f t="shared" si="9"/>
        <v>379706.31142765441</v>
      </c>
      <c r="E171" s="37">
        <f t="shared" si="10"/>
        <v>41302.496289276474</v>
      </c>
      <c r="F171" s="45"/>
      <c r="G171" s="45"/>
      <c r="H171" s="38"/>
    </row>
    <row r="172" spans="1:8">
      <c r="A172" s="18" t="s">
        <v>56</v>
      </c>
      <c r="B172" s="17">
        <v>215510.42097265861</v>
      </c>
      <c r="C172" s="45" t="s">
        <v>28</v>
      </c>
      <c r="D172" s="37">
        <f t="shared" si="9"/>
        <v>194368.06432982945</v>
      </c>
      <c r="E172" s="37">
        <f t="shared" si="10"/>
        <v>21142.356642829174</v>
      </c>
      <c r="F172" s="45"/>
      <c r="G172" s="45"/>
      <c r="H172" s="38"/>
    </row>
    <row r="173" spans="1:8">
      <c r="A173" s="18" t="s">
        <v>57</v>
      </c>
      <c r="B173" s="17">
        <v>3153025.616288532</v>
      </c>
      <c r="C173" s="45" t="s">
        <v>28</v>
      </c>
      <c r="D173" s="37">
        <f t="shared" si="9"/>
        <v>2843702.3279636223</v>
      </c>
      <c r="E173" s="37">
        <f t="shared" si="10"/>
        <v>309323.28832490992</v>
      </c>
      <c r="F173" s="45"/>
      <c r="G173" s="45"/>
      <c r="H173" s="38"/>
    </row>
    <row r="174" spans="1:8">
      <c r="A174" s="18" t="s">
        <v>58</v>
      </c>
      <c r="B174" s="17">
        <v>520597.64962206129</v>
      </c>
      <c r="C174" s="45" t="s">
        <v>28</v>
      </c>
      <c r="D174" s="37">
        <f t="shared" si="9"/>
        <v>469525.12549050368</v>
      </c>
      <c r="E174" s="37">
        <f t="shared" si="10"/>
        <v>51072.524131557591</v>
      </c>
      <c r="F174" s="45"/>
      <c r="G174" s="45"/>
      <c r="H174" s="38"/>
    </row>
    <row r="175" spans="1:8">
      <c r="A175" s="18" t="s">
        <v>59</v>
      </c>
      <c r="B175" s="17">
        <v>638772.02859601483</v>
      </c>
      <c r="C175" s="45" t="s">
        <v>28</v>
      </c>
      <c r="D175" s="37">
        <f t="shared" si="9"/>
        <v>576106.16779407347</v>
      </c>
      <c r="E175" s="37">
        <f t="shared" si="10"/>
        <v>62665.860801941417</v>
      </c>
      <c r="F175" s="45"/>
      <c r="G175" s="45"/>
      <c r="H175" s="38"/>
    </row>
    <row r="176" spans="1:8">
      <c r="A176" s="18" t="s">
        <v>60</v>
      </c>
      <c r="B176" s="17">
        <v>431672.74694495229</v>
      </c>
      <c r="C176" s="45" t="s">
        <v>28</v>
      </c>
      <c r="D176" s="37">
        <f t="shared" si="9"/>
        <v>389324.07940623589</v>
      </c>
      <c r="E176" s="37">
        <f t="shared" si="10"/>
        <v>42348.667538716378</v>
      </c>
      <c r="F176" s="45"/>
      <c r="G176" s="45"/>
      <c r="H176" s="38"/>
    </row>
    <row r="177" spans="1:8" ht="15.75" thickBot="1">
      <c r="A177" s="32" t="s">
        <v>61</v>
      </c>
      <c r="B177" s="31">
        <v>2733076.5748500293</v>
      </c>
      <c r="C177" s="45" t="s">
        <v>28</v>
      </c>
      <c r="D177" s="37">
        <f t="shared" si="9"/>
        <v>2464951.8158854861</v>
      </c>
      <c r="E177" s="37">
        <f t="shared" si="10"/>
        <v>268124.75896454317</v>
      </c>
      <c r="F177" s="45"/>
      <c r="G177" s="45"/>
      <c r="H177" s="38"/>
    </row>
    <row r="178" spans="1:8" ht="15.75" thickTop="1">
      <c r="A178" s="18" t="s">
        <v>26</v>
      </c>
      <c r="B178" s="19">
        <f>SUM(B145:B177)</f>
        <v>121080674.16964121</v>
      </c>
      <c r="C178" s="45"/>
      <c r="D178" s="17"/>
      <c r="E178" s="17"/>
      <c r="F178" s="45"/>
      <c r="G178" s="45"/>
      <c r="H178" s="38"/>
    </row>
    <row r="179" spans="1:8">
      <c r="A179" s="18"/>
      <c r="B179" s="57"/>
      <c r="C179" s="45"/>
      <c r="D179" s="17"/>
      <c r="E179" s="17"/>
      <c r="F179" s="45"/>
      <c r="G179" s="45"/>
      <c r="H179" s="38"/>
    </row>
    <row r="180" spans="1:8">
      <c r="A180" s="18" t="s">
        <v>62</v>
      </c>
      <c r="B180" s="19">
        <v>-2018640</v>
      </c>
      <c r="C180" s="45"/>
      <c r="D180" s="37">
        <f>B180*D$143</f>
        <v>-1820604.06920436</v>
      </c>
      <c r="E180" s="37">
        <f>B180*E$143</f>
        <v>-198035.93079564007</v>
      </c>
      <c r="F180" s="45"/>
      <c r="G180" s="45"/>
      <c r="H180" s="38"/>
    </row>
    <row r="181" spans="1:8">
      <c r="A181" s="18" t="s">
        <v>63</v>
      </c>
      <c r="B181" s="19">
        <v>-45241568</v>
      </c>
      <c r="C181" s="45"/>
      <c r="E181" s="17">
        <f>B181</f>
        <v>-45241568</v>
      </c>
      <c r="F181" s="45"/>
      <c r="G181" s="45"/>
      <c r="H181" s="38"/>
    </row>
    <row r="182" spans="1:8" ht="15.75" thickBot="1">
      <c r="A182" s="29" t="s">
        <v>26</v>
      </c>
      <c r="B182" s="28">
        <f>B181+B180+B178</f>
        <v>73820466.169641212</v>
      </c>
      <c r="C182" s="27"/>
      <c r="D182" s="54">
        <f>SUM(D145:D181)</f>
        <v>103665160.22074671</v>
      </c>
      <c r="E182" s="54">
        <f>SUM(E145:E181)</f>
        <v>-29844694.051105507</v>
      </c>
      <c r="F182" s="45"/>
      <c r="G182" s="45"/>
      <c r="H182" s="38"/>
    </row>
    <row r="183" spans="1:8" ht="16.5" thickTop="1" thickBot="1">
      <c r="A183" s="46"/>
      <c r="B183" s="26"/>
      <c r="C183" s="26"/>
      <c r="D183" s="26"/>
      <c r="E183" s="26"/>
      <c r="F183" s="26"/>
      <c r="G183" s="26"/>
      <c r="H183" s="25"/>
    </row>
  </sheetData>
  <phoneticPr fontId="49" type="noConversion"/>
  <pageMargins left="0.7" right="0.7" top="0.75" bottom="0.75" header="0.3" footer="0.3"/>
  <pageSetup scale="74" orientation="landscape" r:id="rId1"/>
  <headerFooter>
    <oddHeader>&amp;CPJM Bill Detail 2011 Stand Alone</oddHeader>
    <oddFooter>&amp;L&amp;F&amp;A</oddFooter>
  </headerFooter>
  <rowBreaks count="3" manualBreakCount="3">
    <brk id="46" max="16383" man="1"/>
    <brk id="92" max="16383" man="1"/>
    <brk id="13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P135"/>
  <sheetViews>
    <sheetView zoomScaleNormal="100" workbookViewId="0">
      <selection activeCell="D24" sqref="D24"/>
    </sheetView>
  </sheetViews>
  <sheetFormatPr defaultRowHeight="15"/>
  <cols>
    <col min="1" max="1" width="14" style="12" customWidth="1"/>
    <col min="2" max="2" width="9.42578125" style="12" bestFit="1" customWidth="1"/>
    <col min="3" max="3" width="16.7109375" style="12" customWidth="1"/>
    <col min="4" max="4" width="9.85546875" style="12" bestFit="1" customWidth="1"/>
    <col min="5" max="5" width="9.28515625" style="12" customWidth="1"/>
    <col min="6" max="6" width="14.7109375" style="12" hidden="1" customWidth="1"/>
    <col min="7" max="7" width="12.7109375" style="12" customWidth="1"/>
    <col min="8" max="8" width="10.7109375" style="12" customWidth="1"/>
    <col min="9" max="9" width="9.42578125" style="12" bestFit="1" customWidth="1"/>
    <col min="10" max="10" width="14.7109375" style="12" hidden="1" customWidth="1"/>
    <col min="11" max="11" width="10.7109375" style="12" customWidth="1"/>
    <col min="12" max="12" width="9.7109375" style="12" bestFit="1" customWidth="1"/>
    <col min="13" max="13" width="19.28515625" style="12" customWidth="1"/>
    <col min="14" max="14" width="2.85546875" style="12" customWidth="1"/>
    <col min="15" max="15" width="9.140625" style="12"/>
    <col min="16" max="16" width="9.7109375" style="12" bestFit="1" customWidth="1"/>
    <col min="17" max="16384" width="9.140625" style="12"/>
  </cols>
  <sheetData>
    <row r="2" spans="1:16">
      <c r="A2" s="169" t="s">
        <v>161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6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6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6" spans="1:16" ht="15.75">
      <c r="A6" s="168" t="s">
        <v>140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35"/>
    </row>
    <row r="8" spans="1:16" ht="15.75" customHeight="1">
      <c r="A8" s="136" t="s">
        <v>24</v>
      </c>
      <c r="C8" s="137" t="s">
        <v>154</v>
      </c>
      <c r="D8" s="137" t="s">
        <v>100</v>
      </c>
      <c r="E8" s="137" t="s">
        <v>101</v>
      </c>
      <c r="F8" s="137" t="s">
        <v>155</v>
      </c>
      <c r="G8" s="137" t="s">
        <v>104</v>
      </c>
      <c r="H8" s="137" t="s">
        <v>141</v>
      </c>
      <c r="I8" s="137" t="s">
        <v>102</v>
      </c>
      <c r="J8" s="137" t="s">
        <v>156</v>
      </c>
      <c r="K8" s="137" t="s">
        <v>142</v>
      </c>
      <c r="L8" s="137" t="s">
        <v>103</v>
      </c>
      <c r="M8" s="137" t="s">
        <v>103</v>
      </c>
      <c r="N8" s="137"/>
    </row>
    <row r="9" spans="1:16" ht="12.75" customHeight="1">
      <c r="B9" s="138"/>
      <c r="C9" s="137" t="s">
        <v>157</v>
      </c>
      <c r="D9" s="137" t="s">
        <v>103</v>
      </c>
      <c r="E9" s="137" t="s">
        <v>105</v>
      </c>
      <c r="F9" s="139" t="s">
        <v>158</v>
      </c>
      <c r="G9" s="137" t="s">
        <v>159</v>
      </c>
      <c r="H9" s="137" t="s">
        <v>160</v>
      </c>
      <c r="I9" s="137" t="s">
        <v>106</v>
      </c>
      <c r="J9" s="137" t="s">
        <v>158</v>
      </c>
      <c r="K9" s="139" t="s">
        <v>160</v>
      </c>
      <c r="L9" s="137" t="s">
        <v>107</v>
      </c>
      <c r="M9" s="137" t="s">
        <v>108</v>
      </c>
      <c r="N9" s="137"/>
    </row>
    <row r="10" spans="1:16">
      <c r="A10" s="140" t="s">
        <v>20</v>
      </c>
      <c r="B10" s="137" t="s">
        <v>109</v>
      </c>
      <c r="C10" s="141" t="s">
        <v>110</v>
      </c>
      <c r="D10" s="141" t="s">
        <v>110</v>
      </c>
      <c r="E10" s="141" t="s">
        <v>110</v>
      </c>
      <c r="F10" s="141" t="s">
        <v>110</v>
      </c>
      <c r="G10" s="138"/>
      <c r="H10" s="138"/>
      <c r="I10" s="141" t="s">
        <v>110</v>
      </c>
      <c r="J10" s="138"/>
      <c r="K10" s="138"/>
      <c r="L10" s="138" t="s">
        <v>111</v>
      </c>
    </row>
    <row r="11" spans="1:16">
      <c r="A11" s="142" t="s">
        <v>112</v>
      </c>
      <c r="B11" s="143"/>
      <c r="D11" s="144"/>
      <c r="O11" s="145"/>
    </row>
    <row r="12" spans="1:16">
      <c r="A12" s="140" t="s">
        <v>113</v>
      </c>
      <c r="B12" s="12">
        <v>31</v>
      </c>
      <c r="C12" s="146">
        <v>6762.6448089996575</v>
      </c>
      <c r="D12" s="146">
        <v>7794.7052266594992</v>
      </c>
      <c r="E12" s="146">
        <v>1032.0604176598417</v>
      </c>
      <c r="F12" s="147">
        <v>0.15261195091695284</v>
      </c>
      <c r="G12" s="146">
        <v>5855.1037307356337</v>
      </c>
      <c r="H12" s="147">
        <v>0.33126680330908054</v>
      </c>
      <c r="I12" s="148">
        <v>562.54</v>
      </c>
      <c r="J12" s="147">
        <v>6.9428519598576113E-2</v>
      </c>
      <c r="K12" s="147">
        <v>0.23518994013635541</v>
      </c>
      <c r="L12" s="149">
        <v>174.29</v>
      </c>
      <c r="M12" s="128">
        <v>3039397.9945999999</v>
      </c>
      <c r="N12" s="128"/>
      <c r="P12" s="150"/>
    </row>
    <row r="13" spans="1:16">
      <c r="A13" s="140" t="s">
        <v>114</v>
      </c>
      <c r="B13" s="12">
        <v>28</v>
      </c>
      <c r="C13" s="146">
        <v>6762.6448089996575</v>
      </c>
      <c r="D13" s="146">
        <v>7794.7052266594992</v>
      </c>
      <c r="E13" s="146">
        <v>1032.0604176598417</v>
      </c>
      <c r="F13" s="147">
        <v>0.15261195091695284</v>
      </c>
      <c r="G13" s="146">
        <v>5855.1037307356337</v>
      </c>
      <c r="H13" s="147">
        <v>0.33126680330908054</v>
      </c>
      <c r="I13" s="148">
        <v>562.54</v>
      </c>
      <c r="J13" s="147">
        <v>6.9428519598576113E-2</v>
      </c>
      <c r="K13" s="147">
        <v>0.23518994013635541</v>
      </c>
      <c r="L13" s="149">
        <v>174.29</v>
      </c>
      <c r="M13" s="128">
        <v>2745262.7047999995</v>
      </c>
      <c r="N13" s="128"/>
    </row>
    <row r="14" spans="1:16">
      <c r="A14" s="140" t="s">
        <v>115</v>
      </c>
      <c r="B14" s="12">
        <v>31</v>
      </c>
      <c r="C14" s="146">
        <v>6762.6448089996575</v>
      </c>
      <c r="D14" s="146">
        <v>7794.7052266594992</v>
      </c>
      <c r="E14" s="146">
        <v>1032.0604176598417</v>
      </c>
      <c r="F14" s="147">
        <v>0.15261195091695284</v>
      </c>
      <c r="G14" s="146">
        <v>5855.1037307356337</v>
      </c>
      <c r="H14" s="147">
        <v>0.33126680330908054</v>
      </c>
      <c r="I14" s="148">
        <v>562.54</v>
      </c>
      <c r="J14" s="147">
        <v>6.9428519598576113E-2</v>
      </c>
      <c r="K14" s="147">
        <v>0.23518994013635541</v>
      </c>
      <c r="L14" s="149">
        <v>174.29</v>
      </c>
      <c r="M14" s="128">
        <v>3039397.9945999999</v>
      </c>
      <c r="N14" s="128"/>
    </row>
    <row r="15" spans="1:16">
      <c r="A15" s="140" t="s">
        <v>116</v>
      </c>
      <c r="B15" s="12">
        <v>30</v>
      </c>
      <c r="C15" s="146">
        <v>6762.6448089996575</v>
      </c>
      <c r="D15" s="146">
        <v>7794.7052266594992</v>
      </c>
      <c r="E15" s="146">
        <v>1032.0604176598417</v>
      </c>
      <c r="F15" s="147">
        <v>0.15261195091695284</v>
      </c>
      <c r="G15" s="146">
        <v>5855.1037307356337</v>
      </c>
      <c r="H15" s="147">
        <v>0.33126680330908054</v>
      </c>
      <c r="I15" s="148">
        <v>562.54</v>
      </c>
      <c r="J15" s="147">
        <v>6.9428519598576113E-2</v>
      </c>
      <c r="K15" s="147">
        <v>0.23518994013635541</v>
      </c>
      <c r="L15" s="149">
        <v>174.29</v>
      </c>
      <c r="M15" s="128">
        <v>2941352.8979999996</v>
      </c>
      <c r="N15" s="128"/>
    </row>
    <row r="16" spans="1:16">
      <c r="A16" s="140" t="s">
        <v>117</v>
      </c>
      <c r="B16" s="12">
        <v>31</v>
      </c>
      <c r="C16" s="146">
        <v>6762.6448089996575</v>
      </c>
      <c r="D16" s="146">
        <v>7794.7052266594992</v>
      </c>
      <c r="E16" s="146">
        <v>1032.0604176598417</v>
      </c>
      <c r="F16" s="147">
        <v>0.15261195091695284</v>
      </c>
      <c r="G16" s="146">
        <v>5855.1037307356337</v>
      </c>
      <c r="H16" s="147">
        <v>0.33126680330908054</v>
      </c>
      <c r="I16" s="148">
        <v>562.54</v>
      </c>
      <c r="J16" s="147">
        <v>6.9428519598576113E-2</v>
      </c>
      <c r="K16" s="147">
        <v>0.23518994013635541</v>
      </c>
      <c r="L16" s="149">
        <v>174.29</v>
      </c>
      <c r="M16" s="128">
        <v>3039397.9945999999</v>
      </c>
      <c r="N16" s="128"/>
    </row>
    <row r="17" spans="1:15">
      <c r="A17" s="142" t="s">
        <v>118</v>
      </c>
      <c r="E17" s="146"/>
      <c r="F17" s="147"/>
      <c r="G17" s="147"/>
      <c r="H17" s="147"/>
      <c r="I17" s="148"/>
      <c r="J17" s="147"/>
      <c r="K17" s="147"/>
      <c r="L17" s="149"/>
      <c r="M17" s="128"/>
      <c r="N17" s="128"/>
    </row>
    <row r="18" spans="1:15">
      <c r="A18" s="140" t="s">
        <v>119</v>
      </c>
      <c r="B18" s="12">
        <v>30</v>
      </c>
      <c r="C18" s="146">
        <v>6759.7764820038219</v>
      </c>
      <c r="D18" s="146">
        <v>7693.7597402639994</v>
      </c>
      <c r="E18" s="146">
        <v>933.98325826017754</v>
      </c>
      <c r="F18" s="147">
        <v>0.13816777237334243</v>
      </c>
      <c r="G18" s="146">
        <v>5852.6203307392398</v>
      </c>
      <c r="H18" s="147">
        <v>0.31458377709121049</v>
      </c>
      <c r="I18" s="148">
        <v>581</v>
      </c>
      <c r="J18" s="147">
        <v>5.2218184905951447E-2</v>
      </c>
      <c r="K18" s="147">
        <v>0.21531200356637392</v>
      </c>
      <c r="L18" s="149">
        <v>110</v>
      </c>
      <c r="M18" s="128">
        <v>1917300</v>
      </c>
      <c r="N18" s="128"/>
      <c r="O18" s="148"/>
    </row>
    <row r="19" spans="1:15">
      <c r="A19" s="140" t="s">
        <v>120</v>
      </c>
      <c r="B19" s="12">
        <v>31</v>
      </c>
      <c r="C19" s="146">
        <v>6759.7764820038219</v>
      </c>
      <c r="D19" s="146">
        <v>7693.7597402639994</v>
      </c>
      <c r="E19" s="146">
        <v>933.98325826017754</v>
      </c>
      <c r="F19" s="147">
        <v>0.13816777237334243</v>
      </c>
      <c r="G19" s="146">
        <v>5852.6203307392398</v>
      </c>
      <c r="H19" s="147">
        <v>0.31458377709121049</v>
      </c>
      <c r="I19" s="148">
        <v>581</v>
      </c>
      <c r="J19" s="147">
        <v>5.2218184905951447E-2</v>
      </c>
      <c r="K19" s="147">
        <v>0.21531200356637392</v>
      </c>
      <c r="L19" s="149">
        <v>110</v>
      </c>
      <c r="M19" s="128">
        <v>1981210</v>
      </c>
      <c r="N19" s="128"/>
    </row>
    <row r="20" spans="1:15">
      <c r="A20" s="140" t="s">
        <v>121</v>
      </c>
      <c r="B20" s="12">
        <v>31</v>
      </c>
      <c r="C20" s="146">
        <v>6759.7764820038219</v>
      </c>
      <c r="D20" s="146">
        <v>7693.7597402639994</v>
      </c>
      <c r="E20" s="146">
        <v>933.98325826017754</v>
      </c>
      <c r="F20" s="147">
        <v>0.13816777237334243</v>
      </c>
      <c r="G20" s="146">
        <v>5852.6203307392398</v>
      </c>
      <c r="H20" s="147">
        <v>0.31458377709121049</v>
      </c>
      <c r="I20" s="148">
        <v>581</v>
      </c>
      <c r="J20" s="147">
        <v>5.2218184905951447E-2</v>
      </c>
      <c r="K20" s="147">
        <v>0.21531200356637392</v>
      </c>
      <c r="L20" s="149">
        <v>110</v>
      </c>
      <c r="M20" s="128">
        <v>1981210</v>
      </c>
      <c r="N20" s="128"/>
    </row>
    <row r="21" spans="1:15">
      <c r="A21" s="140" t="s">
        <v>122</v>
      </c>
      <c r="B21" s="12">
        <v>30</v>
      </c>
      <c r="C21" s="146">
        <v>6759.7764820038219</v>
      </c>
      <c r="D21" s="146">
        <v>7693.7597402639994</v>
      </c>
      <c r="E21" s="146">
        <v>933.98325826017754</v>
      </c>
      <c r="F21" s="147">
        <v>0.13816777237334243</v>
      </c>
      <c r="G21" s="146">
        <v>5852.6203307392398</v>
      </c>
      <c r="H21" s="147">
        <v>0.31458377709121049</v>
      </c>
      <c r="I21" s="148">
        <v>581</v>
      </c>
      <c r="J21" s="147">
        <v>5.2218184905951447E-2</v>
      </c>
      <c r="K21" s="147">
        <v>0.21531200356637392</v>
      </c>
      <c r="L21" s="149">
        <v>110</v>
      </c>
      <c r="M21" s="128">
        <v>1917300</v>
      </c>
      <c r="N21" s="128"/>
    </row>
    <row r="22" spans="1:15">
      <c r="A22" s="140" t="s">
        <v>123</v>
      </c>
      <c r="B22" s="12">
        <v>31</v>
      </c>
      <c r="C22" s="146">
        <v>6759.7764820038219</v>
      </c>
      <c r="D22" s="146">
        <v>7693.7597402639994</v>
      </c>
      <c r="E22" s="146">
        <v>933.98325826017754</v>
      </c>
      <c r="F22" s="147">
        <v>0.13816777237334243</v>
      </c>
      <c r="G22" s="146">
        <v>5852.6203307392398</v>
      </c>
      <c r="H22" s="147">
        <v>0.31458377709121049</v>
      </c>
      <c r="I22" s="148">
        <v>581</v>
      </c>
      <c r="J22" s="147">
        <v>5.2218184905951447E-2</v>
      </c>
      <c r="K22" s="147">
        <v>0.21531200356637392</v>
      </c>
      <c r="L22" s="149">
        <v>110</v>
      </c>
      <c r="M22" s="128">
        <v>1981210</v>
      </c>
      <c r="N22" s="128"/>
    </row>
    <row r="23" spans="1:15">
      <c r="A23" s="140" t="s">
        <v>124</v>
      </c>
      <c r="B23" s="12">
        <v>30</v>
      </c>
      <c r="C23" s="146">
        <v>6759.7764820038219</v>
      </c>
      <c r="D23" s="146">
        <v>7693.7597402639994</v>
      </c>
      <c r="E23" s="146">
        <v>933.98325826017754</v>
      </c>
      <c r="F23" s="147">
        <v>0.13816777237334243</v>
      </c>
      <c r="G23" s="146">
        <v>5852.6203307392398</v>
      </c>
      <c r="H23" s="147">
        <v>0.31458377709121049</v>
      </c>
      <c r="I23" s="148">
        <v>581</v>
      </c>
      <c r="J23" s="147">
        <v>5.2218184905951447E-2</v>
      </c>
      <c r="K23" s="147">
        <v>0.21531200356637392</v>
      </c>
      <c r="L23" s="149">
        <v>110</v>
      </c>
      <c r="M23" s="128">
        <v>1917300</v>
      </c>
      <c r="N23" s="128"/>
    </row>
    <row r="24" spans="1:15">
      <c r="A24" s="151" t="s">
        <v>125</v>
      </c>
      <c r="B24" s="152">
        <v>31</v>
      </c>
      <c r="C24" s="153">
        <v>6759.7764820038219</v>
      </c>
      <c r="D24" s="153">
        <v>7693.7597402639994</v>
      </c>
      <c r="E24" s="153">
        <v>933.98325826017754</v>
      </c>
      <c r="F24" s="154">
        <v>0.13816777237334243</v>
      </c>
      <c r="G24" s="153">
        <v>5852.6203307392398</v>
      </c>
      <c r="H24" s="154">
        <v>0.31458377709121049</v>
      </c>
      <c r="I24" s="155">
        <v>581</v>
      </c>
      <c r="J24" s="154">
        <v>5.2218184905951447E-2</v>
      </c>
      <c r="K24" s="154">
        <v>0.21531200356637392</v>
      </c>
      <c r="L24" s="156">
        <v>110</v>
      </c>
      <c r="M24" s="157">
        <v>1981210</v>
      </c>
      <c r="N24" s="128"/>
    </row>
    <row r="25" spans="1:15">
      <c r="A25" s="140" t="s">
        <v>126</v>
      </c>
      <c r="D25" s="146">
        <v>92829.844315145485</v>
      </c>
      <c r="I25" s="146">
        <v>6879.7</v>
      </c>
      <c r="J25" s="146"/>
      <c r="K25" s="146"/>
      <c r="M25" s="158">
        <v>28481549.586599998</v>
      </c>
      <c r="N25" s="158"/>
    </row>
    <row r="26" spans="1:15">
      <c r="A26" s="140" t="s">
        <v>143</v>
      </c>
      <c r="B26" s="143"/>
      <c r="D26" s="146">
        <v>7735.8203595954574</v>
      </c>
      <c r="I26" s="146">
        <v>573.30833333333328</v>
      </c>
      <c r="J26" s="146"/>
      <c r="K26" s="146"/>
    </row>
    <row r="27" spans="1:15">
      <c r="A27" s="159"/>
      <c r="B27" s="143"/>
    </row>
    <row r="28" spans="1:15">
      <c r="A28" s="159"/>
      <c r="B28" s="143"/>
    </row>
    <row r="29" spans="1:15" ht="15.75">
      <c r="A29" s="136" t="s">
        <v>25</v>
      </c>
      <c r="C29" s="137" t="s">
        <v>154</v>
      </c>
      <c r="D29" s="137" t="s">
        <v>100</v>
      </c>
      <c r="E29" s="137" t="s">
        <v>101</v>
      </c>
      <c r="F29" s="137" t="s">
        <v>155</v>
      </c>
      <c r="G29" s="137" t="s">
        <v>104</v>
      </c>
      <c r="H29" s="137" t="s">
        <v>141</v>
      </c>
      <c r="I29" s="137" t="s">
        <v>102</v>
      </c>
      <c r="J29" s="137" t="s">
        <v>156</v>
      </c>
      <c r="K29" s="137" t="s">
        <v>142</v>
      </c>
      <c r="L29" s="137" t="s">
        <v>103</v>
      </c>
      <c r="M29" s="137" t="s">
        <v>103</v>
      </c>
      <c r="N29" s="137"/>
    </row>
    <row r="30" spans="1:15">
      <c r="B30" s="138"/>
      <c r="C30" s="137" t="s">
        <v>157</v>
      </c>
      <c r="D30" s="137" t="s">
        <v>103</v>
      </c>
      <c r="E30" s="137" t="s">
        <v>105</v>
      </c>
      <c r="F30" s="139" t="s">
        <v>158</v>
      </c>
      <c r="G30" s="137" t="s">
        <v>159</v>
      </c>
      <c r="H30" s="137" t="s">
        <v>160</v>
      </c>
      <c r="I30" s="137" t="s">
        <v>106</v>
      </c>
      <c r="J30" s="137" t="s">
        <v>158</v>
      </c>
      <c r="K30" s="139" t="s">
        <v>160</v>
      </c>
      <c r="L30" s="137" t="s">
        <v>107</v>
      </c>
      <c r="M30" s="137" t="s">
        <v>108</v>
      </c>
      <c r="N30" s="160"/>
    </row>
    <row r="31" spans="1:15">
      <c r="A31" s="140" t="s">
        <v>20</v>
      </c>
      <c r="B31" s="137" t="s">
        <v>109</v>
      </c>
      <c r="C31" s="141" t="s">
        <v>110</v>
      </c>
      <c r="D31" s="141" t="s">
        <v>110</v>
      </c>
      <c r="E31" s="141" t="s">
        <v>110</v>
      </c>
      <c r="F31" s="141" t="s">
        <v>110</v>
      </c>
      <c r="G31" s="138"/>
      <c r="H31" s="138"/>
      <c r="I31" s="141" t="s">
        <v>110</v>
      </c>
      <c r="J31" s="138"/>
      <c r="K31" s="138"/>
      <c r="L31" s="138" t="s">
        <v>111</v>
      </c>
    </row>
    <row r="32" spans="1:15">
      <c r="A32" s="142" t="s">
        <v>112</v>
      </c>
      <c r="B32" s="143"/>
      <c r="D32" s="144"/>
    </row>
    <row r="33" spans="1:14">
      <c r="A33" s="140" t="s">
        <v>113</v>
      </c>
      <c r="B33" s="12">
        <v>31</v>
      </c>
      <c r="C33" s="146">
        <v>1306.9788706426077</v>
      </c>
      <c r="D33" s="146">
        <v>2130.1684424999999</v>
      </c>
      <c r="E33" s="146">
        <v>823.18957185739214</v>
      </c>
      <c r="F33" s="147">
        <v>0.62984153022508393</v>
      </c>
      <c r="G33" s="146">
        <v>1131.5834377858075</v>
      </c>
      <c r="H33" s="147">
        <v>0.88246696740997199</v>
      </c>
      <c r="I33" s="148">
        <v>732.46</v>
      </c>
      <c r="J33" s="147">
        <v>6.9419310361752612E-2</v>
      </c>
      <c r="K33" s="147">
        <v>0.23517930346782429</v>
      </c>
      <c r="L33" s="149">
        <v>174.29</v>
      </c>
      <c r="M33" s="128">
        <v>3957474.0554</v>
      </c>
      <c r="N33" s="128"/>
    </row>
    <row r="34" spans="1:14">
      <c r="A34" s="140" t="s">
        <v>114</v>
      </c>
      <c r="B34" s="12">
        <v>28</v>
      </c>
      <c r="C34" s="146">
        <v>1306.9788706426077</v>
      </c>
      <c r="D34" s="146">
        <v>2130.1684424999999</v>
      </c>
      <c r="E34" s="146">
        <v>823.18957185739214</v>
      </c>
      <c r="F34" s="147">
        <v>0.62984153022508393</v>
      </c>
      <c r="G34" s="146">
        <v>1131.5834377858075</v>
      </c>
      <c r="H34" s="147">
        <v>0.88246696740997199</v>
      </c>
      <c r="I34" s="148">
        <v>732.46</v>
      </c>
      <c r="J34" s="147">
        <v>6.9419310361752612E-2</v>
      </c>
      <c r="K34" s="147">
        <v>0.23517930346782429</v>
      </c>
      <c r="L34" s="149">
        <v>174.29</v>
      </c>
      <c r="M34" s="128">
        <v>3574492.6952</v>
      </c>
      <c r="N34" s="128"/>
    </row>
    <row r="35" spans="1:14">
      <c r="A35" s="140" t="s">
        <v>115</v>
      </c>
      <c r="B35" s="12">
        <v>31</v>
      </c>
      <c r="C35" s="146">
        <v>1306.9788706426077</v>
      </c>
      <c r="D35" s="146">
        <v>2130.1684424999999</v>
      </c>
      <c r="E35" s="146">
        <v>823.18957185739214</v>
      </c>
      <c r="F35" s="147">
        <v>0.62984153022508393</v>
      </c>
      <c r="G35" s="146">
        <v>1131.5834377858075</v>
      </c>
      <c r="H35" s="147">
        <v>0.88246696740997199</v>
      </c>
      <c r="I35" s="148">
        <v>732.46</v>
      </c>
      <c r="J35" s="147">
        <v>6.9419310361752612E-2</v>
      </c>
      <c r="K35" s="147">
        <v>0.23517930346782429</v>
      </c>
      <c r="L35" s="149">
        <v>174.29</v>
      </c>
      <c r="M35" s="128">
        <v>3957474.0554</v>
      </c>
      <c r="N35" s="128"/>
    </row>
    <row r="36" spans="1:14">
      <c r="A36" s="140" t="s">
        <v>116</v>
      </c>
      <c r="B36" s="12">
        <v>30</v>
      </c>
      <c r="C36" s="146">
        <v>1306.9788706426077</v>
      </c>
      <c r="D36" s="146">
        <v>2130.1684424999999</v>
      </c>
      <c r="E36" s="146">
        <v>823.18957185739214</v>
      </c>
      <c r="F36" s="147">
        <v>0.62984153022508393</v>
      </c>
      <c r="G36" s="146">
        <v>1131.5834377858075</v>
      </c>
      <c r="H36" s="147">
        <v>0.88246696740997199</v>
      </c>
      <c r="I36" s="148">
        <v>732.46</v>
      </c>
      <c r="J36" s="147">
        <v>6.9419310361752612E-2</v>
      </c>
      <c r="K36" s="147">
        <v>0.23517930346782429</v>
      </c>
      <c r="L36" s="149">
        <v>174.29</v>
      </c>
      <c r="M36" s="128">
        <v>3829813.602</v>
      </c>
      <c r="N36" s="128"/>
    </row>
    <row r="37" spans="1:14">
      <c r="A37" s="140" t="s">
        <v>117</v>
      </c>
      <c r="B37" s="12">
        <v>31</v>
      </c>
      <c r="C37" s="146">
        <v>1306.9788706426077</v>
      </c>
      <c r="D37" s="146">
        <v>2130.1684424999999</v>
      </c>
      <c r="E37" s="146">
        <v>823.18957185739214</v>
      </c>
      <c r="F37" s="147">
        <v>0.62984153022508393</v>
      </c>
      <c r="G37" s="146">
        <v>1131.5834377858075</v>
      </c>
      <c r="H37" s="147">
        <v>0.88246696740997199</v>
      </c>
      <c r="I37" s="148">
        <v>732.46</v>
      </c>
      <c r="J37" s="147">
        <v>6.9419310361752612E-2</v>
      </c>
      <c r="K37" s="147">
        <v>0.23517930346782429</v>
      </c>
      <c r="L37" s="149">
        <v>174.29</v>
      </c>
      <c r="M37" s="128">
        <v>3957474.0554</v>
      </c>
      <c r="N37" s="128"/>
    </row>
    <row r="38" spans="1:14">
      <c r="A38" s="142" t="s">
        <v>118</v>
      </c>
      <c r="E38" s="146"/>
      <c r="F38" s="147"/>
      <c r="G38" s="146"/>
      <c r="H38" s="147"/>
      <c r="I38" s="148"/>
      <c r="J38" s="147"/>
      <c r="K38" s="147"/>
      <c r="L38" s="149"/>
      <c r="M38" s="128"/>
      <c r="N38" s="128"/>
    </row>
    <row r="39" spans="1:14">
      <c r="A39" s="140" t="s">
        <v>119</v>
      </c>
      <c r="B39" s="12">
        <v>30</v>
      </c>
      <c r="C39" s="146">
        <v>1327.2352382130068</v>
      </c>
      <c r="D39" s="146">
        <v>2101.5738999999999</v>
      </c>
      <c r="E39" s="146">
        <v>774.33866178699304</v>
      </c>
      <c r="F39" s="147">
        <v>0.58342231994199067</v>
      </c>
      <c r="G39" s="146">
        <v>1149.1214183662396</v>
      </c>
      <c r="H39" s="147">
        <v>0.8288527795329993</v>
      </c>
      <c r="I39" s="148">
        <v>705</v>
      </c>
      <c r="J39" s="147">
        <v>5.2242933121901439E-2</v>
      </c>
      <c r="K39" s="147">
        <v>0.21534058775579618</v>
      </c>
      <c r="L39" s="149">
        <v>110</v>
      </c>
      <c r="M39" s="128">
        <v>2326500</v>
      </c>
      <c r="N39" s="128"/>
    </row>
    <row r="40" spans="1:14">
      <c r="A40" s="140" t="s">
        <v>120</v>
      </c>
      <c r="B40" s="12">
        <v>31</v>
      </c>
      <c r="C40" s="146">
        <v>1327.2352382130068</v>
      </c>
      <c r="D40" s="146">
        <v>2101.5738999999999</v>
      </c>
      <c r="E40" s="146">
        <v>774.33866178699304</v>
      </c>
      <c r="F40" s="147">
        <v>0.58342231994199067</v>
      </c>
      <c r="G40" s="146">
        <v>1149.1214183662396</v>
      </c>
      <c r="H40" s="147">
        <v>0.8288527795329993</v>
      </c>
      <c r="I40" s="148">
        <v>705</v>
      </c>
      <c r="J40" s="147">
        <v>5.2242933121901439E-2</v>
      </c>
      <c r="K40" s="147">
        <v>0.21534058775579618</v>
      </c>
      <c r="L40" s="149">
        <v>110</v>
      </c>
      <c r="M40" s="128">
        <v>2404050</v>
      </c>
      <c r="N40" s="128"/>
    </row>
    <row r="41" spans="1:14">
      <c r="A41" s="140" t="s">
        <v>121</v>
      </c>
      <c r="B41" s="12">
        <v>31</v>
      </c>
      <c r="C41" s="146">
        <v>1327.2352382130068</v>
      </c>
      <c r="D41" s="146">
        <v>2101.5738999999999</v>
      </c>
      <c r="E41" s="146">
        <v>774.33866178699304</v>
      </c>
      <c r="F41" s="147">
        <v>0.58342231994199067</v>
      </c>
      <c r="G41" s="146">
        <v>1149.1214183662396</v>
      </c>
      <c r="H41" s="147">
        <v>0.8288527795329993</v>
      </c>
      <c r="I41" s="148">
        <v>705</v>
      </c>
      <c r="J41" s="147">
        <v>5.2242933121901439E-2</v>
      </c>
      <c r="K41" s="147">
        <v>0.21534058775579618</v>
      </c>
      <c r="L41" s="149">
        <v>110</v>
      </c>
      <c r="M41" s="128">
        <v>2404050</v>
      </c>
      <c r="N41" s="128"/>
    </row>
    <row r="42" spans="1:14">
      <c r="A42" s="140" t="s">
        <v>122</v>
      </c>
      <c r="B42" s="12">
        <v>30</v>
      </c>
      <c r="C42" s="146">
        <v>1327.2352382130068</v>
      </c>
      <c r="D42" s="146">
        <v>2101.5738999999999</v>
      </c>
      <c r="E42" s="146">
        <v>774.33866178699304</v>
      </c>
      <c r="F42" s="147">
        <v>0.58342231994199067</v>
      </c>
      <c r="G42" s="146">
        <v>1149.1214183662396</v>
      </c>
      <c r="H42" s="147">
        <v>0.8288527795329993</v>
      </c>
      <c r="I42" s="148">
        <v>705</v>
      </c>
      <c r="J42" s="147">
        <v>5.2242933121901439E-2</v>
      </c>
      <c r="K42" s="147">
        <v>0.21534058775579618</v>
      </c>
      <c r="L42" s="149">
        <v>110</v>
      </c>
      <c r="M42" s="128">
        <v>2326500</v>
      </c>
      <c r="N42" s="128"/>
    </row>
    <row r="43" spans="1:14">
      <c r="A43" s="140" t="s">
        <v>123</v>
      </c>
      <c r="B43" s="12">
        <v>31</v>
      </c>
      <c r="C43" s="146">
        <v>1327.2352382130068</v>
      </c>
      <c r="D43" s="146">
        <v>2101.5738999999999</v>
      </c>
      <c r="E43" s="146">
        <v>774.33866178699304</v>
      </c>
      <c r="F43" s="147">
        <v>0.58342231994199067</v>
      </c>
      <c r="G43" s="146">
        <v>1149.1214183662396</v>
      </c>
      <c r="H43" s="147">
        <v>0.8288527795329993</v>
      </c>
      <c r="I43" s="148">
        <v>705</v>
      </c>
      <c r="J43" s="147">
        <v>5.2242933121901439E-2</v>
      </c>
      <c r="K43" s="147">
        <v>0.21534058775579618</v>
      </c>
      <c r="L43" s="149">
        <v>110</v>
      </c>
      <c r="M43" s="128">
        <v>2404050</v>
      </c>
      <c r="N43" s="128"/>
    </row>
    <row r="44" spans="1:14">
      <c r="A44" s="140" t="s">
        <v>124</v>
      </c>
      <c r="B44" s="12">
        <v>30</v>
      </c>
      <c r="C44" s="146">
        <v>1327.2352382130068</v>
      </c>
      <c r="D44" s="146">
        <v>2101.5738999999999</v>
      </c>
      <c r="E44" s="146">
        <v>774.33866178699304</v>
      </c>
      <c r="F44" s="147">
        <v>0.58342231994199067</v>
      </c>
      <c r="G44" s="146">
        <v>1149.1214183662396</v>
      </c>
      <c r="H44" s="147">
        <v>0.8288527795329993</v>
      </c>
      <c r="I44" s="148">
        <v>705</v>
      </c>
      <c r="J44" s="147">
        <v>5.2242933121901439E-2</v>
      </c>
      <c r="K44" s="147">
        <v>0.21534058775579618</v>
      </c>
      <c r="L44" s="149">
        <v>110</v>
      </c>
      <c r="M44" s="128">
        <v>2326500</v>
      </c>
      <c r="N44" s="128"/>
    </row>
    <row r="45" spans="1:14">
      <c r="A45" s="151" t="s">
        <v>125</v>
      </c>
      <c r="B45" s="152">
        <v>31</v>
      </c>
      <c r="C45" s="153">
        <v>1327.2352382130068</v>
      </c>
      <c r="D45" s="153">
        <v>2101.5738999999999</v>
      </c>
      <c r="E45" s="153">
        <v>774.33866178699304</v>
      </c>
      <c r="F45" s="154">
        <v>0.58342231994199067</v>
      </c>
      <c r="G45" s="153">
        <v>1149.1214183662396</v>
      </c>
      <c r="H45" s="154">
        <v>0.8288527795329993</v>
      </c>
      <c r="I45" s="155">
        <v>705</v>
      </c>
      <c r="J45" s="154">
        <v>5.2242933121901439E-2</v>
      </c>
      <c r="K45" s="154">
        <v>0.21534058775579618</v>
      </c>
      <c r="L45" s="156">
        <v>110</v>
      </c>
      <c r="M45" s="157">
        <v>2404050</v>
      </c>
      <c r="N45" s="128"/>
    </row>
    <row r="46" spans="1:14">
      <c r="A46" s="140" t="s">
        <v>126</v>
      </c>
      <c r="D46" s="146">
        <v>25361.859512499996</v>
      </c>
      <c r="I46" s="146">
        <v>8597.2999999999993</v>
      </c>
      <c r="J46" s="146"/>
      <c r="K46" s="146"/>
      <c r="M46" s="158">
        <v>35872428.463399999</v>
      </c>
      <c r="N46" s="158"/>
    </row>
    <row r="47" spans="1:14">
      <c r="A47" s="140" t="s">
        <v>143</v>
      </c>
      <c r="D47" s="146">
        <v>2113.4882927083331</v>
      </c>
      <c r="I47" s="146">
        <v>716.44166666666661</v>
      </c>
      <c r="J47" s="146"/>
      <c r="K47" s="146"/>
    </row>
    <row r="49" spans="1:14" ht="15.75">
      <c r="A49" s="136" t="s">
        <v>2</v>
      </c>
      <c r="C49" s="137" t="s">
        <v>154</v>
      </c>
      <c r="D49" s="137" t="s">
        <v>100</v>
      </c>
      <c r="E49" s="137" t="s">
        <v>101</v>
      </c>
      <c r="F49" s="137" t="s">
        <v>155</v>
      </c>
      <c r="G49" s="137" t="s">
        <v>104</v>
      </c>
      <c r="H49" s="137" t="s">
        <v>141</v>
      </c>
      <c r="I49" s="137" t="s">
        <v>102</v>
      </c>
      <c r="J49" s="137" t="s">
        <v>156</v>
      </c>
      <c r="K49" s="137" t="s">
        <v>142</v>
      </c>
      <c r="L49" s="137" t="s">
        <v>103</v>
      </c>
      <c r="M49" s="137" t="s">
        <v>103</v>
      </c>
      <c r="N49" s="137"/>
    </row>
    <row r="50" spans="1:14">
      <c r="B50" s="138"/>
      <c r="C50" s="137" t="s">
        <v>157</v>
      </c>
      <c r="D50" s="137" t="s">
        <v>103</v>
      </c>
      <c r="E50" s="137" t="s">
        <v>105</v>
      </c>
      <c r="F50" s="139" t="s">
        <v>158</v>
      </c>
      <c r="G50" s="137" t="s">
        <v>159</v>
      </c>
      <c r="H50" s="137" t="s">
        <v>160</v>
      </c>
      <c r="I50" s="137" t="s">
        <v>106</v>
      </c>
      <c r="J50" s="137" t="s">
        <v>158</v>
      </c>
      <c r="K50" s="139" t="s">
        <v>160</v>
      </c>
      <c r="L50" s="137" t="s">
        <v>107</v>
      </c>
      <c r="M50" s="137" t="s">
        <v>108</v>
      </c>
      <c r="N50" s="137"/>
    </row>
    <row r="51" spans="1:14">
      <c r="A51" s="140" t="s">
        <v>20</v>
      </c>
      <c r="B51" s="137" t="s">
        <v>109</v>
      </c>
      <c r="C51" s="141" t="s">
        <v>110</v>
      </c>
      <c r="D51" s="141" t="s">
        <v>110</v>
      </c>
      <c r="E51" s="141" t="s">
        <v>110</v>
      </c>
      <c r="F51" s="141" t="s">
        <v>110</v>
      </c>
      <c r="G51" s="138"/>
      <c r="H51" s="138"/>
      <c r="I51" s="141" t="s">
        <v>110</v>
      </c>
      <c r="J51" s="138"/>
      <c r="K51" s="138"/>
      <c r="L51" s="138" t="s">
        <v>111</v>
      </c>
    </row>
    <row r="52" spans="1:14">
      <c r="A52" s="142" t="s">
        <v>112</v>
      </c>
      <c r="B52" s="143"/>
      <c r="D52" s="144"/>
    </row>
    <row r="53" spans="1:14">
      <c r="A53" s="140" t="s">
        <v>113</v>
      </c>
      <c r="B53" s="12">
        <v>31</v>
      </c>
      <c r="C53" s="146">
        <v>4486.8326560629675</v>
      </c>
      <c r="D53" s="146">
        <v>4524.6209412224998</v>
      </c>
      <c r="E53" s="146">
        <v>37.788285159532279</v>
      </c>
      <c r="F53" s="147">
        <v>8.4220402355478369E-3</v>
      </c>
      <c r="G53" s="146">
        <v>3884.7035983229157</v>
      </c>
      <c r="H53" s="147">
        <v>0.16472745647205775</v>
      </c>
      <c r="I53" s="148">
        <v>0</v>
      </c>
      <c r="J53" s="147">
        <v>8.4220402355478369E-3</v>
      </c>
      <c r="K53" s="147">
        <v>0.16472745647205775</v>
      </c>
      <c r="L53" s="149">
        <v>174.29</v>
      </c>
      <c r="M53" s="128">
        <v>0</v>
      </c>
      <c r="N53" s="128"/>
    </row>
    <row r="54" spans="1:14">
      <c r="A54" s="140" t="s">
        <v>114</v>
      </c>
      <c r="B54" s="12">
        <v>28</v>
      </c>
      <c r="C54" s="146">
        <v>4486.8326560629675</v>
      </c>
      <c r="D54" s="146">
        <v>4524.6209412224998</v>
      </c>
      <c r="E54" s="146">
        <v>37.788285159532279</v>
      </c>
      <c r="F54" s="147">
        <v>8.4220402355478369E-3</v>
      </c>
      <c r="G54" s="146">
        <v>3884.7035983229157</v>
      </c>
      <c r="H54" s="147">
        <v>0.16472745647205775</v>
      </c>
      <c r="I54" s="148">
        <v>0</v>
      </c>
      <c r="J54" s="147">
        <v>8.4220402355478369E-3</v>
      </c>
      <c r="K54" s="147">
        <v>0.16472745647205775</v>
      </c>
      <c r="L54" s="149">
        <v>174.29</v>
      </c>
      <c r="M54" s="128">
        <v>0</v>
      </c>
      <c r="N54" s="128"/>
    </row>
    <row r="55" spans="1:14">
      <c r="A55" s="140" t="s">
        <v>115</v>
      </c>
      <c r="B55" s="12">
        <v>31</v>
      </c>
      <c r="C55" s="146">
        <v>4486.8326560629675</v>
      </c>
      <c r="D55" s="146">
        <v>4524.6209412224998</v>
      </c>
      <c r="E55" s="146">
        <v>37.788285159532279</v>
      </c>
      <c r="F55" s="147">
        <v>8.4220402355478369E-3</v>
      </c>
      <c r="G55" s="146">
        <v>3884.7035983229157</v>
      </c>
      <c r="H55" s="147">
        <v>0.16472745647205775</v>
      </c>
      <c r="I55" s="148">
        <v>0</v>
      </c>
      <c r="J55" s="147">
        <v>8.4220402355478369E-3</v>
      </c>
      <c r="K55" s="147">
        <v>0.16472745647205775</v>
      </c>
      <c r="L55" s="149">
        <v>174.29</v>
      </c>
      <c r="M55" s="128">
        <v>0</v>
      </c>
      <c r="N55" s="128"/>
    </row>
    <row r="56" spans="1:14">
      <c r="A56" s="140" t="s">
        <v>116</v>
      </c>
      <c r="B56" s="12">
        <v>30</v>
      </c>
      <c r="C56" s="146">
        <v>4486.8326560629675</v>
      </c>
      <c r="D56" s="146">
        <v>4524.6209412224998</v>
      </c>
      <c r="E56" s="146">
        <v>37.788285159532279</v>
      </c>
      <c r="F56" s="147">
        <v>8.4220402355478369E-3</v>
      </c>
      <c r="G56" s="146">
        <v>3884.7035983229157</v>
      </c>
      <c r="H56" s="147">
        <v>0.16472745647205775</v>
      </c>
      <c r="I56" s="148">
        <v>0</v>
      </c>
      <c r="J56" s="147">
        <v>8.4220402355478369E-3</v>
      </c>
      <c r="K56" s="147">
        <v>0.16472745647205775</v>
      </c>
      <c r="L56" s="149">
        <v>174.29</v>
      </c>
      <c r="M56" s="128">
        <v>0</v>
      </c>
      <c r="N56" s="128"/>
    </row>
    <row r="57" spans="1:14">
      <c r="A57" s="140" t="s">
        <v>117</v>
      </c>
      <c r="B57" s="12">
        <v>31</v>
      </c>
      <c r="C57" s="146">
        <v>4486.8326560629675</v>
      </c>
      <c r="D57" s="146">
        <v>4524.6209412224998</v>
      </c>
      <c r="E57" s="146">
        <v>37.788285159532279</v>
      </c>
      <c r="F57" s="147">
        <v>8.4220402355478369E-3</v>
      </c>
      <c r="G57" s="146">
        <v>3884.7035983229157</v>
      </c>
      <c r="H57" s="147">
        <v>0.16472745647205775</v>
      </c>
      <c r="I57" s="148">
        <v>0</v>
      </c>
      <c r="J57" s="147">
        <v>8.4220402355478369E-3</v>
      </c>
      <c r="K57" s="147">
        <v>0.16472745647205775</v>
      </c>
      <c r="L57" s="149">
        <v>174.29</v>
      </c>
      <c r="M57" s="128">
        <v>0</v>
      </c>
      <c r="N57" s="128"/>
    </row>
    <row r="58" spans="1:14">
      <c r="A58" s="142" t="s">
        <v>118</v>
      </c>
      <c r="E58" s="146"/>
      <c r="F58" s="147"/>
      <c r="G58" s="146"/>
      <c r="H58" s="147"/>
      <c r="I58" s="148"/>
      <c r="J58" s="147"/>
      <c r="K58" s="147"/>
      <c r="L58" s="149"/>
      <c r="M58" s="128"/>
      <c r="N58" s="128"/>
    </row>
    <row r="59" spans="1:14">
      <c r="A59" s="140" t="s">
        <v>119</v>
      </c>
      <c r="B59" s="12">
        <v>30</v>
      </c>
      <c r="C59" s="146">
        <v>4634.7606068100667</v>
      </c>
      <c r="D59" s="146">
        <v>4886.7776443700004</v>
      </c>
      <c r="E59" s="146">
        <v>252.01703755993367</v>
      </c>
      <c r="F59" s="147">
        <v>5.4375416324552651E-2</v>
      </c>
      <c r="G59" s="146">
        <v>4012.7797461559016</v>
      </c>
      <c r="H59" s="147">
        <v>0.21780360585485831</v>
      </c>
      <c r="I59" s="148">
        <v>10</v>
      </c>
      <c r="J59" s="147">
        <v>5.2217807583055512E-2</v>
      </c>
      <c r="K59" s="147">
        <v>0.21531156775842913</v>
      </c>
      <c r="L59" s="149">
        <v>110</v>
      </c>
      <c r="M59" s="128">
        <v>33000</v>
      </c>
      <c r="N59" s="128"/>
    </row>
    <row r="60" spans="1:14">
      <c r="A60" s="140" t="s">
        <v>120</v>
      </c>
      <c r="B60" s="12">
        <v>31</v>
      </c>
      <c r="C60" s="146">
        <v>4634.7606068100667</v>
      </c>
      <c r="D60" s="146">
        <v>4886.7776443700004</v>
      </c>
      <c r="E60" s="146">
        <v>252.01703755993367</v>
      </c>
      <c r="F60" s="147">
        <v>5.4375416324552651E-2</v>
      </c>
      <c r="G60" s="146">
        <v>4012.7797461559016</v>
      </c>
      <c r="H60" s="147">
        <v>0.21780360585485831</v>
      </c>
      <c r="I60" s="148">
        <v>10</v>
      </c>
      <c r="J60" s="147">
        <v>5.2217807583055512E-2</v>
      </c>
      <c r="K60" s="147">
        <v>0.21531156775842913</v>
      </c>
      <c r="L60" s="149">
        <v>110</v>
      </c>
      <c r="M60" s="128">
        <v>34100</v>
      </c>
      <c r="N60" s="128"/>
    </row>
    <row r="61" spans="1:14">
      <c r="A61" s="140" t="s">
        <v>121</v>
      </c>
      <c r="B61" s="12">
        <v>31</v>
      </c>
      <c r="C61" s="146">
        <v>4634.7606068100667</v>
      </c>
      <c r="D61" s="146">
        <v>4886.7776443700004</v>
      </c>
      <c r="E61" s="146">
        <v>252.01703755993367</v>
      </c>
      <c r="F61" s="147">
        <v>5.4375416324552651E-2</v>
      </c>
      <c r="G61" s="146">
        <v>4012.7797461559016</v>
      </c>
      <c r="H61" s="147">
        <v>0.21780360585485831</v>
      </c>
      <c r="I61" s="148">
        <v>10</v>
      </c>
      <c r="J61" s="147">
        <v>5.2217807583055512E-2</v>
      </c>
      <c r="K61" s="147">
        <v>0.21531156775842913</v>
      </c>
      <c r="L61" s="149">
        <v>110</v>
      </c>
      <c r="M61" s="128">
        <v>34100</v>
      </c>
      <c r="N61" s="128"/>
    </row>
    <row r="62" spans="1:14">
      <c r="A62" s="140" t="s">
        <v>122</v>
      </c>
      <c r="B62" s="12">
        <v>30</v>
      </c>
      <c r="C62" s="146">
        <v>4634.7606068100667</v>
      </c>
      <c r="D62" s="146">
        <v>4886.7776443700004</v>
      </c>
      <c r="E62" s="146">
        <v>252.01703755993367</v>
      </c>
      <c r="F62" s="147">
        <v>5.4375416324552651E-2</v>
      </c>
      <c r="G62" s="146">
        <v>4012.7797461559016</v>
      </c>
      <c r="H62" s="147">
        <v>0.21780360585485831</v>
      </c>
      <c r="I62" s="148">
        <v>10</v>
      </c>
      <c r="J62" s="147">
        <v>5.2217807583055512E-2</v>
      </c>
      <c r="K62" s="147">
        <v>0.21531156775842913</v>
      </c>
      <c r="L62" s="149">
        <v>110</v>
      </c>
      <c r="M62" s="128">
        <v>33000</v>
      </c>
      <c r="N62" s="128"/>
    </row>
    <row r="63" spans="1:14">
      <c r="A63" s="140" t="s">
        <v>123</v>
      </c>
      <c r="B63" s="12">
        <v>31</v>
      </c>
      <c r="C63" s="146">
        <v>4634.7606068100667</v>
      </c>
      <c r="D63" s="146">
        <v>4886.7776443700004</v>
      </c>
      <c r="E63" s="146">
        <v>252.01703755993367</v>
      </c>
      <c r="F63" s="147">
        <v>5.4375416324552651E-2</v>
      </c>
      <c r="G63" s="146">
        <v>4012.7797461559016</v>
      </c>
      <c r="H63" s="147">
        <v>0.21780360585485831</v>
      </c>
      <c r="I63" s="148">
        <v>10</v>
      </c>
      <c r="J63" s="147">
        <v>5.2217807583055512E-2</v>
      </c>
      <c r="K63" s="147">
        <v>0.21531156775842913</v>
      </c>
      <c r="L63" s="149">
        <v>110</v>
      </c>
      <c r="M63" s="128">
        <v>34100</v>
      </c>
      <c r="N63" s="128"/>
    </row>
    <row r="64" spans="1:14">
      <c r="A64" s="140" t="s">
        <v>124</v>
      </c>
      <c r="B64" s="12">
        <v>30</v>
      </c>
      <c r="C64" s="146">
        <v>4634.7606068100667</v>
      </c>
      <c r="D64" s="146">
        <v>4886.7776443700004</v>
      </c>
      <c r="E64" s="146">
        <v>252.01703755993367</v>
      </c>
      <c r="F64" s="147">
        <v>5.4375416324552651E-2</v>
      </c>
      <c r="G64" s="146">
        <v>4012.7797461559016</v>
      </c>
      <c r="H64" s="147">
        <v>0.21780360585485831</v>
      </c>
      <c r="I64" s="148">
        <v>10</v>
      </c>
      <c r="J64" s="147">
        <v>5.2217807583055512E-2</v>
      </c>
      <c r="K64" s="147">
        <v>0.21531156775842913</v>
      </c>
      <c r="L64" s="149">
        <v>110</v>
      </c>
      <c r="M64" s="128">
        <v>33000</v>
      </c>
      <c r="N64" s="128"/>
    </row>
    <row r="65" spans="1:14">
      <c r="A65" s="151" t="s">
        <v>125</v>
      </c>
      <c r="B65" s="152">
        <v>31</v>
      </c>
      <c r="C65" s="153">
        <v>4634.7606068100667</v>
      </c>
      <c r="D65" s="153">
        <v>4886.7776443700004</v>
      </c>
      <c r="E65" s="153">
        <v>252.01703755993367</v>
      </c>
      <c r="F65" s="154">
        <v>5.4375416324552651E-2</v>
      </c>
      <c r="G65" s="153">
        <v>4012.7797461559016</v>
      </c>
      <c r="H65" s="154">
        <v>0.21780360585485831</v>
      </c>
      <c r="I65" s="155">
        <v>10</v>
      </c>
      <c r="J65" s="154">
        <v>5.2217807583055512E-2</v>
      </c>
      <c r="K65" s="154">
        <v>0.21531156775842913</v>
      </c>
      <c r="L65" s="156">
        <v>110</v>
      </c>
      <c r="M65" s="157">
        <v>34100</v>
      </c>
      <c r="N65" s="128"/>
    </row>
    <row r="66" spans="1:14">
      <c r="A66" s="140" t="s">
        <v>126</v>
      </c>
      <c r="D66" s="146">
        <v>56830.548216702489</v>
      </c>
      <c r="I66" s="146">
        <v>70</v>
      </c>
      <c r="J66" s="146"/>
      <c r="K66" s="146"/>
      <c r="M66" s="158">
        <v>235400</v>
      </c>
      <c r="N66" s="158"/>
    </row>
    <row r="67" spans="1:14">
      <c r="A67" s="140" t="s">
        <v>143</v>
      </c>
      <c r="D67" s="146">
        <v>4735.8790180585411</v>
      </c>
      <c r="I67" s="146">
        <v>5.833333333333333</v>
      </c>
      <c r="J67" s="146"/>
      <c r="K67" s="146"/>
      <c r="M67" s="158"/>
      <c r="N67" s="158"/>
    </row>
    <row r="68" spans="1:14">
      <c r="A68" s="140"/>
      <c r="D68" s="146"/>
      <c r="I68" s="146"/>
      <c r="J68" s="146"/>
      <c r="K68" s="146"/>
      <c r="M68" s="158"/>
      <c r="N68" s="158"/>
    </row>
    <row r="69" spans="1:14" ht="15.75">
      <c r="A69" s="136" t="s">
        <v>83</v>
      </c>
      <c r="C69" s="137" t="s">
        <v>154</v>
      </c>
      <c r="D69" s="137" t="s">
        <v>100</v>
      </c>
      <c r="E69" s="137" t="s">
        <v>101</v>
      </c>
      <c r="F69" s="137" t="s">
        <v>155</v>
      </c>
      <c r="G69" s="137" t="s">
        <v>104</v>
      </c>
      <c r="H69" s="137" t="s">
        <v>141</v>
      </c>
      <c r="I69" s="137" t="s">
        <v>102</v>
      </c>
      <c r="J69" s="137" t="s">
        <v>156</v>
      </c>
      <c r="K69" s="137" t="s">
        <v>142</v>
      </c>
      <c r="L69" s="137" t="s">
        <v>103</v>
      </c>
      <c r="M69" s="137" t="s">
        <v>103</v>
      </c>
      <c r="N69" s="137"/>
    </row>
    <row r="70" spans="1:14">
      <c r="B70" s="138"/>
      <c r="C70" s="137" t="s">
        <v>157</v>
      </c>
      <c r="D70" s="137" t="s">
        <v>103</v>
      </c>
      <c r="E70" s="137" t="s">
        <v>105</v>
      </c>
      <c r="F70" s="139" t="s">
        <v>158</v>
      </c>
      <c r="G70" s="137" t="s">
        <v>159</v>
      </c>
      <c r="H70" s="137" t="s">
        <v>160</v>
      </c>
      <c r="I70" s="137" t="s">
        <v>106</v>
      </c>
      <c r="J70" s="137" t="s">
        <v>158</v>
      </c>
      <c r="K70" s="139" t="s">
        <v>160</v>
      </c>
      <c r="L70" s="137" t="s">
        <v>107</v>
      </c>
      <c r="M70" s="137" t="s">
        <v>108</v>
      </c>
      <c r="N70" s="137"/>
    </row>
    <row r="71" spans="1:14">
      <c r="A71" s="140" t="s">
        <v>20</v>
      </c>
      <c r="B71" s="137" t="s">
        <v>109</v>
      </c>
      <c r="C71" s="141" t="s">
        <v>110</v>
      </c>
      <c r="D71" s="141" t="s">
        <v>110</v>
      </c>
      <c r="E71" s="141" t="s">
        <v>110</v>
      </c>
      <c r="F71" s="141" t="s">
        <v>110</v>
      </c>
      <c r="G71" s="138"/>
      <c r="H71" s="138"/>
      <c r="I71" s="141" t="s">
        <v>110</v>
      </c>
      <c r="J71" s="138"/>
      <c r="K71" s="138"/>
      <c r="L71" s="138" t="s">
        <v>111</v>
      </c>
    </row>
    <row r="72" spans="1:14">
      <c r="A72" s="142" t="s">
        <v>112</v>
      </c>
      <c r="B72" s="143"/>
      <c r="D72" s="144"/>
    </row>
    <row r="73" spans="1:14">
      <c r="A73" s="140" t="s">
        <v>113</v>
      </c>
      <c r="B73" s="12">
        <v>31</v>
      </c>
      <c r="C73" s="146">
        <v>9563.6630242947631</v>
      </c>
      <c r="D73" s="146">
        <v>9768.7028791180001</v>
      </c>
      <c r="E73" s="146">
        <v>205.03985482323696</v>
      </c>
      <c r="F73" s="147">
        <v>2.1439468779103795E-2</v>
      </c>
      <c r="G73" s="146">
        <v>8280.2277266621331</v>
      </c>
      <c r="H73" s="147">
        <v>0.17976258643986487</v>
      </c>
      <c r="I73" s="148">
        <v>0</v>
      </c>
      <c r="J73" s="147">
        <v>2.1439468779103795E-2</v>
      </c>
      <c r="K73" s="147">
        <v>0.17976258643986487</v>
      </c>
      <c r="L73" s="149">
        <v>174.29</v>
      </c>
      <c r="M73" s="128">
        <v>0</v>
      </c>
      <c r="N73" s="128"/>
    </row>
    <row r="74" spans="1:14">
      <c r="A74" s="140" t="s">
        <v>114</v>
      </c>
      <c r="B74" s="12">
        <v>28</v>
      </c>
      <c r="C74" s="146">
        <v>9563.6630242947631</v>
      </c>
      <c r="D74" s="146">
        <v>9768.7028791180001</v>
      </c>
      <c r="E74" s="146">
        <v>205.03985482323696</v>
      </c>
      <c r="F74" s="147">
        <v>2.1439468779103795E-2</v>
      </c>
      <c r="G74" s="146">
        <v>8280.2277266621331</v>
      </c>
      <c r="H74" s="147">
        <v>0.17976258643986487</v>
      </c>
      <c r="I74" s="148">
        <v>0</v>
      </c>
      <c r="J74" s="147">
        <v>2.1439468779103795E-2</v>
      </c>
      <c r="K74" s="147">
        <v>0.17976258643986487</v>
      </c>
      <c r="L74" s="149">
        <v>174.29</v>
      </c>
      <c r="M74" s="128">
        <v>0</v>
      </c>
      <c r="N74" s="128"/>
    </row>
    <row r="75" spans="1:14">
      <c r="A75" s="140" t="s">
        <v>115</v>
      </c>
      <c r="B75" s="12">
        <v>31</v>
      </c>
      <c r="C75" s="146">
        <v>9563.6630242947631</v>
      </c>
      <c r="D75" s="146">
        <v>9768.7028791180001</v>
      </c>
      <c r="E75" s="146">
        <v>205.03985482323696</v>
      </c>
      <c r="F75" s="147">
        <v>2.1439468779103795E-2</v>
      </c>
      <c r="G75" s="146">
        <v>8280.2277266621331</v>
      </c>
      <c r="H75" s="147">
        <v>0.17976258643986487</v>
      </c>
      <c r="I75" s="148">
        <v>0</v>
      </c>
      <c r="J75" s="147">
        <v>2.1439468779103795E-2</v>
      </c>
      <c r="K75" s="147">
        <v>0.17976258643986487</v>
      </c>
      <c r="L75" s="149">
        <v>174.29</v>
      </c>
      <c r="M75" s="128">
        <v>0</v>
      </c>
      <c r="N75" s="128"/>
    </row>
    <row r="76" spans="1:14">
      <c r="A76" s="140" t="s">
        <v>116</v>
      </c>
      <c r="B76" s="12">
        <v>30</v>
      </c>
      <c r="C76" s="146">
        <v>9563.6630242947631</v>
      </c>
      <c r="D76" s="146">
        <v>9768.7028791180001</v>
      </c>
      <c r="E76" s="146">
        <v>205.03985482323696</v>
      </c>
      <c r="F76" s="147">
        <v>2.1439468779103795E-2</v>
      </c>
      <c r="G76" s="146">
        <v>8280.2277266621331</v>
      </c>
      <c r="H76" s="147">
        <v>0.17976258643986487</v>
      </c>
      <c r="I76" s="148">
        <v>0</v>
      </c>
      <c r="J76" s="147">
        <v>2.1439468779103795E-2</v>
      </c>
      <c r="K76" s="147">
        <v>0.17976258643986487</v>
      </c>
      <c r="L76" s="149">
        <v>174.29</v>
      </c>
      <c r="M76" s="128">
        <v>0</v>
      </c>
      <c r="N76" s="128"/>
    </row>
    <row r="77" spans="1:14">
      <c r="A77" s="140" t="s">
        <v>117</v>
      </c>
      <c r="B77" s="12">
        <v>31</v>
      </c>
      <c r="C77" s="146">
        <v>9563.6630242947631</v>
      </c>
      <c r="D77" s="146">
        <v>9768.7028791180001</v>
      </c>
      <c r="E77" s="146">
        <v>205.03985482323696</v>
      </c>
      <c r="F77" s="147">
        <v>2.1439468779103795E-2</v>
      </c>
      <c r="G77" s="146">
        <v>8280.2277266621331</v>
      </c>
      <c r="H77" s="147">
        <v>0.17976258643986487</v>
      </c>
      <c r="I77" s="148">
        <v>0</v>
      </c>
      <c r="J77" s="147">
        <v>2.1439468779103795E-2</v>
      </c>
      <c r="K77" s="147">
        <v>0.17976258643986487</v>
      </c>
      <c r="L77" s="149">
        <v>174.29</v>
      </c>
      <c r="M77" s="128">
        <v>0</v>
      </c>
      <c r="N77" s="128"/>
    </row>
    <row r="78" spans="1:14">
      <c r="A78" s="142" t="s">
        <v>118</v>
      </c>
      <c r="E78" s="146"/>
      <c r="F78" s="147"/>
      <c r="G78" s="146"/>
      <c r="H78" s="147"/>
      <c r="I78" s="148"/>
      <c r="J78" s="147"/>
      <c r="K78" s="147"/>
      <c r="L78" s="149"/>
      <c r="M78" s="128"/>
      <c r="N78" s="128"/>
    </row>
    <row r="79" spans="1:14">
      <c r="A79" s="140" t="s">
        <v>119</v>
      </c>
      <c r="B79" s="12">
        <v>30</v>
      </c>
      <c r="C79" s="146">
        <v>9501.9843442013025</v>
      </c>
      <c r="D79" s="146">
        <v>9972.1234195326597</v>
      </c>
      <c r="E79" s="146">
        <v>470.13907533135716</v>
      </c>
      <c r="F79" s="147">
        <v>4.947798883906445E-2</v>
      </c>
      <c r="G79" s="146">
        <v>8226.8262720357598</v>
      </c>
      <c r="H79" s="147">
        <v>0.21214707710911945</v>
      </c>
      <c r="I79" s="148">
        <v>0</v>
      </c>
      <c r="J79" s="147">
        <v>4.947798883906445E-2</v>
      </c>
      <c r="K79" s="147">
        <v>0.21214707710911945</v>
      </c>
      <c r="L79" s="149">
        <v>110</v>
      </c>
      <c r="M79" s="128">
        <v>0</v>
      </c>
      <c r="N79" s="128"/>
    </row>
    <row r="80" spans="1:14">
      <c r="A80" s="140" t="s">
        <v>120</v>
      </c>
      <c r="B80" s="12">
        <v>31</v>
      </c>
      <c r="C80" s="146">
        <v>9501.9843442013025</v>
      </c>
      <c r="D80" s="146">
        <v>9972.1234195326597</v>
      </c>
      <c r="E80" s="146">
        <v>470.13907533135716</v>
      </c>
      <c r="F80" s="147">
        <v>4.947798883906445E-2</v>
      </c>
      <c r="G80" s="146">
        <v>8226.8262720357598</v>
      </c>
      <c r="H80" s="147">
        <v>0.21214707710911945</v>
      </c>
      <c r="I80" s="148">
        <v>0</v>
      </c>
      <c r="J80" s="147">
        <v>4.947798883906445E-2</v>
      </c>
      <c r="K80" s="147">
        <v>0.21214707710911945</v>
      </c>
      <c r="L80" s="149">
        <v>110</v>
      </c>
      <c r="M80" s="128">
        <v>0</v>
      </c>
      <c r="N80" s="128"/>
    </row>
    <row r="81" spans="1:14">
      <c r="A81" s="140" t="s">
        <v>121</v>
      </c>
      <c r="B81" s="12">
        <v>31</v>
      </c>
      <c r="C81" s="146">
        <v>9501.9843442013025</v>
      </c>
      <c r="D81" s="146">
        <v>9972.1234195326597</v>
      </c>
      <c r="E81" s="146">
        <v>470.13907533135716</v>
      </c>
      <c r="F81" s="147">
        <v>4.947798883906445E-2</v>
      </c>
      <c r="G81" s="146">
        <v>8226.8262720357598</v>
      </c>
      <c r="H81" s="147">
        <v>0.21214707710911945</v>
      </c>
      <c r="I81" s="148">
        <v>0</v>
      </c>
      <c r="J81" s="147">
        <v>4.947798883906445E-2</v>
      </c>
      <c r="K81" s="147">
        <v>0.21214707710911945</v>
      </c>
      <c r="L81" s="149">
        <v>110</v>
      </c>
      <c r="M81" s="128">
        <v>0</v>
      </c>
      <c r="N81" s="128"/>
    </row>
    <row r="82" spans="1:14">
      <c r="A82" s="140" t="s">
        <v>122</v>
      </c>
      <c r="B82" s="12">
        <v>30</v>
      </c>
      <c r="C82" s="146">
        <v>9501.9843442013025</v>
      </c>
      <c r="D82" s="146">
        <v>9972.1234195326597</v>
      </c>
      <c r="E82" s="146">
        <v>470.13907533135716</v>
      </c>
      <c r="F82" s="147">
        <v>4.947798883906445E-2</v>
      </c>
      <c r="G82" s="146">
        <v>8226.8262720357598</v>
      </c>
      <c r="H82" s="147">
        <v>0.21214707710911945</v>
      </c>
      <c r="I82" s="148">
        <v>0</v>
      </c>
      <c r="J82" s="147">
        <v>4.947798883906445E-2</v>
      </c>
      <c r="K82" s="147">
        <v>0.21214707710911945</v>
      </c>
      <c r="L82" s="149">
        <v>110</v>
      </c>
      <c r="M82" s="128">
        <v>0</v>
      </c>
      <c r="N82" s="128"/>
    </row>
    <row r="83" spans="1:14">
      <c r="A83" s="140" t="s">
        <v>123</v>
      </c>
      <c r="B83" s="12">
        <v>31</v>
      </c>
      <c r="C83" s="146">
        <v>9501.9843442013025</v>
      </c>
      <c r="D83" s="146">
        <v>9972.1234195326597</v>
      </c>
      <c r="E83" s="146">
        <v>470.13907533135716</v>
      </c>
      <c r="F83" s="147">
        <v>4.947798883906445E-2</v>
      </c>
      <c r="G83" s="146">
        <v>8226.8262720357598</v>
      </c>
      <c r="H83" s="147">
        <v>0.21214707710911945</v>
      </c>
      <c r="I83" s="148">
        <v>0</v>
      </c>
      <c r="J83" s="147">
        <v>4.947798883906445E-2</v>
      </c>
      <c r="K83" s="147">
        <v>0.21214707710911945</v>
      </c>
      <c r="L83" s="149">
        <v>110</v>
      </c>
      <c r="M83" s="128">
        <v>0</v>
      </c>
      <c r="N83" s="128"/>
    </row>
    <row r="84" spans="1:14">
      <c r="A84" s="140" t="s">
        <v>124</v>
      </c>
      <c r="B84" s="12">
        <v>30</v>
      </c>
      <c r="C84" s="146">
        <v>9501.9843442013025</v>
      </c>
      <c r="D84" s="146">
        <v>9972.1234195326597</v>
      </c>
      <c r="E84" s="146">
        <v>470.13907533135716</v>
      </c>
      <c r="F84" s="147">
        <v>4.947798883906445E-2</v>
      </c>
      <c r="G84" s="146">
        <v>8226.8262720357598</v>
      </c>
      <c r="H84" s="147">
        <v>0.21214707710911945</v>
      </c>
      <c r="I84" s="148">
        <v>0</v>
      </c>
      <c r="J84" s="147">
        <v>4.947798883906445E-2</v>
      </c>
      <c r="K84" s="147">
        <v>0.21214707710911945</v>
      </c>
      <c r="L84" s="149">
        <v>110</v>
      </c>
      <c r="M84" s="128">
        <v>0</v>
      </c>
      <c r="N84" s="128"/>
    </row>
    <row r="85" spans="1:14">
      <c r="A85" s="151" t="s">
        <v>125</v>
      </c>
      <c r="B85" s="152">
        <v>31</v>
      </c>
      <c r="C85" s="153">
        <v>9501.9843442013025</v>
      </c>
      <c r="D85" s="153">
        <v>9972.1234195326597</v>
      </c>
      <c r="E85" s="153">
        <v>470.13907533135716</v>
      </c>
      <c r="F85" s="154">
        <v>4.947798883906445E-2</v>
      </c>
      <c r="G85" s="153">
        <v>8226.8262720357598</v>
      </c>
      <c r="H85" s="154">
        <v>0.21214707710911945</v>
      </c>
      <c r="I85" s="155">
        <v>0</v>
      </c>
      <c r="J85" s="154">
        <v>4.947798883906445E-2</v>
      </c>
      <c r="K85" s="154">
        <v>0.21214707710911945</v>
      </c>
      <c r="L85" s="156">
        <v>110</v>
      </c>
      <c r="M85" s="157">
        <v>0</v>
      </c>
      <c r="N85" s="128"/>
    </row>
    <row r="86" spans="1:14">
      <c r="A86" s="140" t="s">
        <v>126</v>
      </c>
      <c r="D86" s="146">
        <v>118648.37833231859</v>
      </c>
      <c r="I86" s="146">
        <v>0</v>
      </c>
      <c r="J86" s="146"/>
      <c r="K86" s="146"/>
      <c r="M86" s="158">
        <v>0</v>
      </c>
      <c r="N86" s="158"/>
    </row>
    <row r="87" spans="1:14">
      <c r="A87" s="140" t="s">
        <v>143</v>
      </c>
      <c r="D87" s="146">
        <v>9887.36486102655</v>
      </c>
      <c r="I87" s="146">
        <v>0</v>
      </c>
      <c r="J87" s="146"/>
      <c r="K87" s="146"/>
      <c r="M87" s="158"/>
      <c r="N87" s="158"/>
    </row>
    <row r="88" spans="1:14">
      <c r="A88" s="140"/>
      <c r="D88" s="146"/>
      <c r="I88" s="146"/>
      <c r="J88" s="146"/>
      <c r="K88" s="146"/>
      <c r="M88" s="158"/>
      <c r="N88" s="158"/>
    </row>
    <row r="89" spans="1:14" ht="15.75">
      <c r="A89" s="136" t="s">
        <v>144</v>
      </c>
      <c r="C89" s="137" t="s">
        <v>154</v>
      </c>
      <c r="D89" s="137" t="s">
        <v>100</v>
      </c>
      <c r="E89" s="137" t="s">
        <v>101</v>
      </c>
      <c r="F89" s="137" t="s">
        <v>155</v>
      </c>
      <c r="G89" s="137" t="s">
        <v>104</v>
      </c>
      <c r="H89" s="137" t="s">
        <v>141</v>
      </c>
      <c r="I89" s="137" t="s">
        <v>102</v>
      </c>
      <c r="J89" s="137" t="s">
        <v>156</v>
      </c>
      <c r="K89" s="137" t="s">
        <v>142</v>
      </c>
      <c r="L89" s="137" t="s">
        <v>103</v>
      </c>
      <c r="M89" s="137" t="s">
        <v>103</v>
      </c>
      <c r="N89" s="158"/>
    </row>
    <row r="90" spans="1:14">
      <c r="B90" s="138"/>
      <c r="C90" s="137" t="s">
        <v>157</v>
      </c>
      <c r="D90" s="137" t="s">
        <v>103</v>
      </c>
      <c r="E90" s="137" t="s">
        <v>105</v>
      </c>
      <c r="F90" s="139" t="s">
        <v>158</v>
      </c>
      <c r="G90" s="137" t="s">
        <v>159</v>
      </c>
      <c r="H90" s="137" t="s">
        <v>160</v>
      </c>
      <c r="I90" s="137" t="s">
        <v>106</v>
      </c>
      <c r="J90" s="137" t="s">
        <v>158</v>
      </c>
      <c r="K90" s="139" t="s">
        <v>160</v>
      </c>
      <c r="L90" s="137" t="s">
        <v>107</v>
      </c>
      <c r="M90" s="137" t="s">
        <v>108</v>
      </c>
      <c r="N90" s="158"/>
    </row>
    <row r="91" spans="1:14">
      <c r="A91" s="140" t="s">
        <v>20</v>
      </c>
      <c r="B91" s="137" t="s">
        <v>109</v>
      </c>
      <c r="C91" s="141" t="s">
        <v>110</v>
      </c>
      <c r="D91" s="141" t="s">
        <v>110</v>
      </c>
      <c r="E91" s="141" t="s">
        <v>110</v>
      </c>
      <c r="F91" s="141" t="s">
        <v>110</v>
      </c>
      <c r="G91" s="138"/>
      <c r="H91" s="138"/>
      <c r="I91" s="141" t="s">
        <v>110</v>
      </c>
      <c r="J91" s="138"/>
      <c r="K91" s="138"/>
      <c r="L91" s="138" t="s">
        <v>111</v>
      </c>
      <c r="N91" s="158"/>
    </row>
    <row r="92" spans="1:14">
      <c r="A92" s="142" t="s">
        <v>112</v>
      </c>
      <c r="B92" s="143"/>
      <c r="D92" s="146"/>
      <c r="I92" s="146"/>
      <c r="M92" s="158"/>
      <c r="N92" s="158"/>
    </row>
    <row r="93" spans="1:14">
      <c r="A93" s="140" t="s">
        <v>113</v>
      </c>
      <c r="B93" s="12">
        <v>31</v>
      </c>
      <c r="C93" s="146">
        <v>22120.119359999997</v>
      </c>
      <c r="D93" s="146">
        <v>24218.197489499998</v>
      </c>
      <c r="E93" s="146">
        <v>2098.0781295000033</v>
      </c>
      <c r="F93" s="147">
        <v>9.4849313213651823E-2</v>
      </c>
      <c r="G93" s="146">
        <v>19151.618493506488</v>
      </c>
      <c r="H93" s="147">
        <v>0.26455095676176787</v>
      </c>
      <c r="I93" s="148">
        <v>1295</v>
      </c>
      <c r="J93" s="147">
        <v>3.6305325320812529E-2</v>
      </c>
      <c r="K93" s="147">
        <v>0.19693265074553848</v>
      </c>
      <c r="L93" s="149">
        <v>174.29</v>
      </c>
      <c r="M93" s="128">
        <v>6996872.0499999998</v>
      </c>
      <c r="N93" s="158"/>
    </row>
    <row r="94" spans="1:14">
      <c r="A94" s="140" t="s">
        <v>114</v>
      </c>
      <c r="B94" s="12">
        <v>28</v>
      </c>
      <c r="C94" s="146">
        <v>22120.119359999997</v>
      </c>
      <c r="D94" s="146">
        <v>24218.197489499998</v>
      </c>
      <c r="E94" s="146">
        <v>2098.0781295000033</v>
      </c>
      <c r="F94" s="147">
        <v>9.4849313213651823E-2</v>
      </c>
      <c r="G94" s="146">
        <v>19151.618493506488</v>
      </c>
      <c r="H94" s="147">
        <v>0.26455095676176787</v>
      </c>
      <c r="I94" s="148">
        <v>1295</v>
      </c>
      <c r="J94" s="147">
        <v>3.6305325320812529E-2</v>
      </c>
      <c r="K94" s="147">
        <v>0.19693265074553848</v>
      </c>
      <c r="L94" s="149">
        <v>174.29</v>
      </c>
      <c r="M94" s="128">
        <v>6319755.3999999994</v>
      </c>
      <c r="N94" s="158"/>
    </row>
    <row r="95" spans="1:14">
      <c r="A95" s="140" t="s">
        <v>115</v>
      </c>
      <c r="B95" s="12">
        <v>31</v>
      </c>
      <c r="C95" s="146">
        <v>22120.119359999997</v>
      </c>
      <c r="D95" s="146">
        <v>24218.197489499998</v>
      </c>
      <c r="E95" s="146">
        <v>2098.0781295000033</v>
      </c>
      <c r="F95" s="147">
        <v>9.4849313213651823E-2</v>
      </c>
      <c r="G95" s="146">
        <v>19151.618493506488</v>
      </c>
      <c r="H95" s="147">
        <v>0.26455095676176787</v>
      </c>
      <c r="I95" s="148">
        <v>1295</v>
      </c>
      <c r="J95" s="147">
        <v>3.6305325320812529E-2</v>
      </c>
      <c r="K95" s="147">
        <v>0.19693265074553848</v>
      </c>
      <c r="L95" s="149">
        <v>174.29</v>
      </c>
      <c r="M95" s="128">
        <v>6996872.0499999998</v>
      </c>
      <c r="N95" s="158"/>
    </row>
    <row r="96" spans="1:14">
      <c r="A96" s="140" t="s">
        <v>116</v>
      </c>
      <c r="B96" s="12">
        <v>30</v>
      </c>
      <c r="C96" s="146">
        <v>22120.119359999997</v>
      </c>
      <c r="D96" s="146">
        <v>24218.197489499998</v>
      </c>
      <c r="E96" s="146">
        <v>2098.0781295000033</v>
      </c>
      <c r="F96" s="147">
        <v>9.4849313213651823E-2</v>
      </c>
      <c r="G96" s="146">
        <v>19151.618493506488</v>
      </c>
      <c r="H96" s="147">
        <v>0.26455095676176787</v>
      </c>
      <c r="I96" s="148">
        <v>1295</v>
      </c>
      <c r="J96" s="147">
        <v>3.6305325320812529E-2</v>
      </c>
      <c r="K96" s="147">
        <v>0.19693265074553848</v>
      </c>
      <c r="L96" s="149">
        <v>174.29</v>
      </c>
      <c r="M96" s="128">
        <v>6771166.5</v>
      </c>
      <c r="N96" s="158"/>
    </row>
    <row r="97" spans="1:14">
      <c r="A97" s="140" t="s">
        <v>117</v>
      </c>
      <c r="B97" s="12">
        <v>31</v>
      </c>
      <c r="C97" s="146">
        <v>22120.119359999997</v>
      </c>
      <c r="D97" s="146">
        <v>24218.197489499998</v>
      </c>
      <c r="E97" s="146">
        <v>2098.0781295000033</v>
      </c>
      <c r="F97" s="147">
        <v>9.4849313213651823E-2</v>
      </c>
      <c r="G97" s="146">
        <v>19151.618493506488</v>
      </c>
      <c r="H97" s="147">
        <v>0.26455095676176787</v>
      </c>
      <c r="I97" s="148">
        <v>1295</v>
      </c>
      <c r="J97" s="147">
        <v>3.6305325320812529E-2</v>
      </c>
      <c r="K97" s="147">
        <v>0.19693265074553848</v>
      </c>
      <c r="L97" s="149">
        <v>174.29</v>
      </c>
      <c r="M97" s="128">
        <v>6996872.0499999998</v>
      </c>
      <c r="N97" s="158"/>
    </row>
    <row r="98" spans="1:14">
      <c r="A98" s="142" t="s">
        <v>118</v>
      </c>
      <c r="C98" s="146"/>
      <c r="D98" s="146"/>
      <c r="E98" s="146"/>
      <c r="F98" s="147"/>
      <c r="G98" s="147"/>
      <c r="H98" s="147"/>
      <c r="I98" s="148"/>
      <c r="J98" s="147"/>
      <c r="K98" s="147"/>
      <c r="L98" s="149"/>
      <c r="M98" s="128"/>
      <c r="N98" s="158"/>
    </row>
    <row r="99" spans="1:14">
      <c r="A99" s="140" t="s">
        <v>119</v>
      </c>
      <c r="B99" s="12">
        <v>30</v>
      </c>
      <c r="C99" s="146">
        <v>22223.756671228199</v>
      </c>
      <c r="D99" s="146">
        <v>24654.234704166658</v>
      </c>
      <c r="E99" s="146">
        <v>2430.4780329384612</v>
      </c>
      <c r="F99" s="147">
        <v>0.10936395987835212</v>
      </c>
      <c r="G99" s="146">
        <v>19241.347767297142</v>
      </c>
      <c r="H99" s="147">
        <v>0.28131537365949671</v>
      </c>
      <c r="I99" s="148">
        <v>1296</v>
      </c>
      <c r="J99" s="147">
        <v>5.1047986608276884E-2</v>
      </c>
      <c r="K99" s="147">
        <v>0.21396042453255981</v>
      </c>
      <c r="L99" s="149">
        <v>110</v>
      </c>
      <c r="M99" s="128">
        <v>4276800</v>
      </c>
      <c r="N99" s="158"/>
    </row>
    <row r="100" spans="1:14">
      <c r="A100" s="140" t="s">
        <v>120</v>
      </c>
      <c r="B100" s="12">
        <v>31</v>
      </c>
      <c r="C100" s="146">
        <v>22223.756671228199</v>
      </c>
      <c r="D100" s="146">
        <v>24654.234704166658</v>
      </c>
      <c r="E100" s="146">
        <v>2430.4780329384612</v>
      </c>
      <c r="F100" s="147">
        <v>0.10936395987835212</v>
      </c>
      <c r="G100" s="146">
        <v>19241.347767297142</v>
      </c>
      <c r="H100" s="147">
        <v>0.28131537365949671</v>
      </c>
      <c r="I100" s="148">
        <v>1296</v>
      </c>
      <c r="J100" s="147">
        <v>5.1047986608276884E-2</v>
      </c>
      <c r="K100" s="147">
        <v>0.21396042453255981</v>
      </c>
      <c r="L100" s="149">
        <v>110</v>
      </c>
      <c r="M100" s="128">
        <v>4419360</v>
      </c>
      <c r="N100" s="158"/>
    </row>
    <row r="101" spans="1:14">
      <c r="A101" s="140" t="s">
        <v>121</v>
      </c>
      <c r="B101" s="12">
        <v>31</v>
      </c>
      <c r="C101" s="146">
        <v>22223.756671228199</v>
      </c>
      <c r="D101" s="146">
        <v>24654.234704166658</v>
      </c>
      <c r="E101" s="146">
        <v>2430.4780329384612</v>
      </c>
      <c r="F101" s="147">
        <v>0.10936395987835212</v>
      </c>
      <c r="G101" s="146">
        <v>19241.347767297142</v>
      </c>
      <c r="H101" s="147">
        <v>0.28131537365949671</v>
      </c>
      <c r="I101" s="148">
        <v>1296</v>
      </c>
      <c r="J101" s="147">
        <v>5.1047986608276884E-2</v>
      </c>
      <c r="K101" s="147">
        <v>0.21396042453255981</v>
      </c>
      <c r="L101" s="149">
        <v>110</v>
      </c>
      <c r="M101" s="128">
        <v>4419360</v>
      </c>
      <c r="N101" s="158"/>
    </row>
    <row r="102" spans="1:14">
      <c r="A102" s="140" t="s">
        <v>122</v>
      </c>
      <c r="B102" s="12">
        <v>30</v>
      </c>
      <c r="C102" s="146">
        <v>22223.756671228199</v>
      </c>
      <c r="D102" s="146">
        <v>24654.234704166658</v>
      </c>
      <c r="E102" s="146">
        <v>2430.4780329384612</v>
      </c>
      <c r="F102" s="147">
        <v>0.10936395987835212</v>
      </c>
      <c r="G102" s="146">
        <v>19241.347767297142</v>
      </c>
      <c r="H102" s="147">
        <v>0.28131537365949671</v>
      </c>
      <c r="I102" s="148">
        <v>1296</v>
      </c>
      <c r="J102" s="147">
        <v>5.1047986608276884E-2</v>
      </c>
      <c r="K102" s="147">
        <v>0.21396042453255981</v>
      </c>
      <c r="L102" s="149">
        <v>110</v>
      </c>
      <c r="M102" s="128">
        <v>4276800</v>
      </c>
      <c r="N102" s="158"/>
    </row>
    <row r="103" spans="1:14">
      <c r="A103" s="140" t="s">
        <v>123</v>
      </c>
      <c r="B103" s="12">
        <v>31</v>
      </c>
      <c r="C103" s="146">
        <v>22223.756671228199</v>
      </c>
      <c r="D103" s="146">
        <v>24654.234704166658</v>
      </c>
      <c r="E103" s="146">
        <v>2430.4780329384612</v>
      </c>
      <c r="F103" s="147">
        <v>0.10936395987835212</v>
      </c>
      <c r="G103" s="146">
        <v>19241.347767297142</v>
      </c>
      <c r="H103" s="147">
        <v>0.28131537365949671</v>
      </c>
      <c r="I103" s="148">
        <v>1296</v>
      </c>
      <c r="J103" s="147">
        <v>5.1047986608276884E-2</v>
      </c>
      <c r="K103" s="147">
        <v>0.21396042453255981</v>
      </c>
      <c r="L103" s="149">
        <v>110</v>
      </c>
      <c r="M103" s="128">
        <v>4419360</v>
      </c>
      <c r="N103" s="158"/>
    </row>
    <row r="104" spans="1:14">
      <c r="A104" s="140" t="s">
        <v>124</v>
      </c>
      <c r="B104" s="12">
        <v>30</v>
      </c>
      <c r="C104" s="146">
        <v>22223.756671228199</v>
      </c>
      <c r="D104" s="146">
        <v>24654.234704166658</v>
      </c>
      <c r="E104" s="146">
        <v>2430.4780329384612</v>
      </c>
      <c r="F104" s="147">
        <v>0.10936395987835212</v>
      </c>
      <c r="G104" s="146">
        <v>19241.347767297142</v>
      </c>
      <c r="H104" s="147">
        <v>0.28131537365949671</v>
      </c>
      <c r="I104" s="148">
        <v>1296</v>
      </c>
      <c r="J104" s="147">
        <v>5.1047986608276884E-2</v>
      </c>
      <c r="K104" s="147">
        <v>0.21396042453255981</v>
      </c>
      <c r="L104" s="149">
        <v>110</v>
      </c>
      <c r="M104" s="128">
        <v>4276800</v>
      </c>
      <c r="N104" s="158"/>
    </row>
    <row r="105" spans="1:14">
      <c r="A105" s="151" t="s">
        <v>125</v>
      </c>
      <c r="B105" s="152">
        <v>31</v>
      </c>
      <c r="C105" s="153">
        <v>22223.756671228199</v>
      </c>
      <c r="D105" s="153">
        <v>24654.234704166658</v>
      </c>
      <c r="E105" s="153">
        <v>2430.4780329384612</v>
      </c>
      <c r="F105" s="154">
        <v>0.10936395987835212</v>
      </c>
      <c r="G105" s="153">
        <v>19241.347767297142</v>
      </c>
      <c r="H105" s="154">
        <v>0.28131537365949671</v>
      </c>
      <c r="I105" s="155">
        <v>1296</v>
      </c>
      <c r="J105" s="154">
        <v>5.1047986608276884E-2</v>
      </c>
      <c r="K105" s="154">
        <v>0.21396042453255981</v>
      </c>
      <c r="L105" s="156">
        <v>110</v>
      </c>
      <c r="M105" s="157">
        <v>4419360</v>
      </c>
      <c r="N105" s="158"/>
    </row>
    <row r="106" spans="1:14">
      <c r="A106" s="140" t="s">
        <v>126</v>
      </c>
      <c r="D106" s="146">
        <v>293670.63037666655</v>
      </c>
      <c r="I106" s="146">
        <v>15547</v>
      </c>
      <c r="J106" s="146"/>
      <c r="K106" s="146"/>
      <c r="M106" s="158">
        <v>64589378.049999997</v>
      </c>
      <c r="N106" s="158"/>
    </row>
    <row r="107" spans="1:14">
      <c r="A107" s="140" t="s">
        <v>143</v>
      </c>
      <c r="D107" s="146">
        <v>24472.552531388879</v>
      </c>
      <c r="I107" s="146">
        <v>1295.5833333333333</v>
      </c>
      <c r="J107" s="146"/>
      <c r="K107" s="146"/>
      <c r="M107" s="158"/>
      <c r="N107" s="158"/>
    </row>
    <row r="108" spans="1:14">
      <c r="A108" s="140"/>
      <c r="D108" s="146"/>
      <c r="I108" s="146"/>
      <c r="J108" s="146"/>
      <c r="K108" s="146"/>
      <c r="M108" s="158"/>
      <c r="N108" s="158"/>
    </row>
    <row r="109" spans="1:14">
      <c r="A109" s="140"/>
      <c r="D109" s="146"/>
      <c r="I109" s="146"/>
      <c r="J109" s="146"/>
      <c r="K109" s="146"/>
      <c r="M109" s="158"/>
      <c r="N109" s="158"/>
    </row>
    <row r="110" spans="1:14">
      <c r="A110" s="140"/>
      <c r="D110" s="146"/>
      <c r="I110" s="146"/>
      <c r="J110" s="146"/>
      <c r="K110" s="146"/>
      <c r="M110" s="158"/>
      <c r="N110" s="158"/>
    </row>
    <row r="111" spans="1:14">
      <c r="A111" s="140"/>
      <c r="D111" s="146"/>
      <c r="I111" s="146"/>
      <c r="J111" s="146"/>
      <c r="K111" s="146"/>
      <c r="M111" s="158"/>
      <c r="N111" s="158"/>
    </row>
    <row r="112" spans="1:14">
      <c r="D112" s="146"/>
      <c r="I112" s="146"/>
      <c r="J112" s="146"/>
      <c r="K112" s="146"/>
    </row>
    <row r="113" spans="1:14" hidden="1">
      <c r="D113" s="146"/>
      <c r="I113" s="146"/>
      <c r="J113" s="146"/>
      <c r="K113" s="146"/>
    </row>
    <row r="114" spans="1:14" hidden="1">
      <c r="A114" s="144" t="s">
        <v>145</v>
      </c>
      <c r="D114" s="146"/>
      <c r="I114" s="146"/>
      <c r="J114" s="146"/>
      <c r="K114" s="146"/>
    </row>
    <row r="115" spans="1:14" hidden="1">
      <c r="D115" s="146"/>
      <c r="I115" s="146"/>
      <c r="J115" s="146"/>
      <c r="K115" s="146"/>
    </row>
    <row r="116" spans="1:14" hidden="1"/>
    <row r="117" spans="1:14" ht="15.75" hidden="1">
      <c r="A117" s="136" t="s">
        <v>146</v>
      </c>
      <c r="C117" s="137" t="s">
        <v>99</v>
      </c>
      <c r="D117" s="137" t="s">
        <v>100</v>
      </c>
      <c r="E117" s="137" t="s">
        <v>101</v>
      </c>
      <c r="F117" s="137"/>
      <c r="G117" s="137"/>
      <c r="H117" s="137"/>
      <c r="I117" s="137"/>
      <c r="J117" s="137"/>
      <c r="K117" s="137"/>
      <c r="L117" s="137" t="s">
        <v>103</v>
      </c>
      <c r="M117" s="137" t="s">
        <v>103</v>
      </c>
      <c r="N117" s="137"/>
    </row>
    <row r="118" spans="1:14" hidden="1">
      <c r="B118" s="138"/>
      <c r="C118" s="137" t="s">
        <v>104</v>
      </c>
      <c r="D118" s="137" t="s">
        <v>103</v>
      </c>
      <c r="E118" s="137" t="s">
        <v>105</v>
      </c>
      <c r="F118" s="137"/>
      <c r="G118" s="137"/>
      <c r="H118" s="137"/>
      <c r="I118" s="137"/>
      <c r="J118" s="137"/>
      <c r="K118" s="137"/>
      <c r="L118" s="137" t="s">
        <v>107</v>
      </c>
      <c r="M118" s="137" t="s">
        <v>127</v>
      </c>
      <c r="N118" s="137"/>
    </row>
    <row r="119" spans="1:14" hidden="1">
      <c r="A119" s="140" t="s">
        <v>20</v>
      </c>
      <c r="B119" s="137" t="s">
        <v>109</v>
      </c>
      <c r="C119" s="141" t="s">
        <v>110</v>
      </c>
      <c r="D119" s="141" t="s">
        <v>110</v>
      </c>
      <c r="E119" s="138"/>
      <c r="F119" s="138"/>
      <c r="G119" s="138"/>
      <c r="H119" s="138"/>
      <c r="I119" s="138"/>
      <c r="J119" s="138"/>
      <c r="K119" s="138"/>
      <c r="L119" s="138" t="s">
        <v>111</v>
      </c>
    </row>
    <row r="120" spans="1:14" hidden="1">
      <c r="A120" s="142" t="s">
        <v>112</v>
      </c>
      <c r="B120" s="143"/>
      <c r="D120" s="144"/>
    </row>
    <row r="121" spans="1:14" hidden="1">
      <c r="A121" s="140" t="s">
        <v>113</v>
      </c>
      <c r="B121" s="12">
        <v>31</v>
      </c>
      <c r="C121" s="146">
        <v>12556.456335705232</v>
      </c>
      <c r="D121" s="146">
        <v>14449.494610382</v>
      </c>
      <c r="E121" s="146">
        <v>1893.0382746767662</v>
      </c>
      <c r="F121" s="146">
        <v>0.79087552137758454</v>
      </c>
      <c r="G121" s="146"/>
      <c r="H121" s="146"/>
      <c r="I121" s="146">
        <v>1295</v>
      </c>
      <c r="J121" s="146"/>
      <c r="K121" s="146"/>
      <c r="L121" s="149">
        <v>174.29</v>
      </c>
      <c r="M121" s="128">
        <v>6996872.0499999998</v>
      </c>
      <c r="N121" s="128"/>
    </row>
    <row r="122" spans="1:14" hidden="1">
      <c r="A122" s="140" t="s">
        <v>114</v>
      </c>
      <c r="B122" s="12">
        <v>28</v>
      </c>
      <c r="C122" s="146">
        <v>12556.456335705232</v>
      </c>
      <c r="D122" s="146">
        <v>14449.494610382</v>
      </c>
      <c r="E122" s="146">
        <v>1893.0382746767682</v>
      </c>
      <c r="F122" s="146">
        <v>0.79087552137758454</v>
      </c>
      <c r="G122" s="146"/>
      <c r="H122" s="146"/>
      <c r="I122" s="146">
        <v>1295</v>
      </c>
      <c r="J122" s="146"/>
      <c r="K122" s="146"/>
      <c r="L122" s="149">
        <v>174.29</v>
      </c>
      <c r="M122" s="128">
        <v>6319755.3999999994</v>
      </c>
      <c r="N122" s="128"/>
    </row>
    <row r="123" spans="1:14" hidden="1">
      <c r="A123" s="140" t="s">
        <v>115</v>
      </c>
      <c r="B123" s="12">
        <v>31</v>
      </c>
      <c r="C123" s="146">
        <v>12556.456335705232</v>
      </c>
      <c r="D123" s="146">
        <v>14449.494610382</v>
      </c>
      <c r="E123" s="146">
        <v>1893.0382746767682</v>
      </c>
      <c r="F123" s="146">
        <v>0.79087552137758454</v>
      </c>
      <c r="G123" s="146"/>
      <c r="H123" s="146"/>
      <c r="I123" s="146">
        <v>1295</v>
      </c>
      <c r="J123" s="146"/>
      <c r="K123" s="146"/>
      <c r="L123" s="149">
        <v>174.29</v>
      </c>
      <c r="M123" s="128">
        <v>6996872.0499999998</v>
      </c>
      <c r="N123" s="128"/>
    </row>
    <row r="124" spans="1:14" hidden="1">
      <c r="A124" s="140" t="s">
        <v>116</v>
      </c>
      <c r="B124" s="12">
        <v>30</v>
      </c>
      <c r="C124" s="146">
        <v>12556.456335705232</v>
      </c>
      <c r="D124" s="146">
        <v>14449.494610382</v>
      </c>
      <c r="E124" s="146">
        <v>1893.0382746767682</v>
      </c>
      <c r="F124" s="146">
        <v>0.79087552137758454</v>
      </c>
      <c r="G124" s="146"/>
      <c r="H124" s="146"/>
      <c r="I124" s="146">
        <v>1295</v>
      </c>
      <c r="J124" s="146"/>
      <c r="K124" s="146"/>
      <c r="L124" s="149">
        <v>174.29</v>
      </c>
      <c r="M124" s="128">
        <v>6771166.5</v>
      </c>
      <c r="N124" s="128"/>
    </row>
    <row r="125" spans="1:14" hidden="1">
      <c r="A125" s="140" t="s">
        <v>117</v>
      </c>
      <c r="B125" s="12">
        <v>31</v>
      </c>
      <c r="C125" s="146">
        <v>12556.456335705232</v>
      </c>
      <c r="D125" s="146">
        <v>14449.494610382</v>
      </c>
      <c r="E125" s="146">
        <v>1893.0382746767682</v>
      </c>
      <c r="F125" s="146">
        <v>0.79087552137758454</v>
      </c>
      <c r="G125" s="146"/>
      <c r="H125" s="146"/>
      <c r="I125" s="146">
        <v>1295</v>
      </c>
      <c r="J125" s="146"/>
      <c r="K125" s="146"/>
      <c r="L125" s="149">
        <v>174.29</v>
      </c>
      <c r="M125" s="128">
        <v>6996872.0499999998</v>
      </c>
      <c r="N125" s="128"/>
    </row>
    <row r="126" spans="1:14" hidden="1">
      <c r="A126" s="142" t="s">
        <v>118</v>
      </c>
      <c r="E126" s="146"/>
      <c r="F126" s="146"/>
      <c r="G126" s="146"/>
      <c r="H126" s="146"/>
      <c r="I126" s="146"/>
      <c r="J126" s="146"/>
      <c r="K126" s="146"/>
      <c r="L126" s="149"/>
      <c r="M126" s="128"/>
      <c r="N126" s="128"/>
    </row>
    <row r="127" spans="1:14" hidden="1">
      <c r="A127" s="140" t="s">
        <v>119</v>
      </c>
      <c r="B127" s="12">
        <v>30</v>
      </c>
      <c r="C127" s="146">
        <v>12721.772327026894</v>
      </c>
      <c r="D127" s="146">
        <v>14682.111284634</v>
      </c>
      <c r="E127" s="146">
        <v>1960.3389576071058</v>
      </c>
      <c r="F127" s="146">
        <v>0.77596550863988578</v>
      </c>
      <c r="G127" s="146"/>
      <c r="H127" s="146"/>
      <c r="I127" s="146">
        <v>1296</v>
      </c>
      <c r="J127" s="146"/>
      <c r="K127" s="146"/>
      <c r="L127" s="149">
        <v>110</v>
      </c>
      <c r="M127" s="128">
        <v>4276800</v>
      </c>
      <c r="N127" s="128"/>
    </row>
    <row r="128" spans="1:14" hidden="1">
      <c r="A128" s="140" t="s">
        <v>120</v>
      </c>
      <c r="B128" s="12">
        <v>31</v>
      </c>
      <c r="C128" s="146">
        <v>12721.772327026894</v>
      </c>
      <c r="D128" s="146">
        <v>14682.111284634</v>
      </c>
      <c r="E128" s="146">
        <v>1960.3389576071058</v>
      </c>
      <c r="F128" s="146">
        <v>0.77596550863988578</v>
      </c>
      <c r="G128" s="146"/>
      <c r="H128" s="146"/>
      <c r="I128" s="146">
        <v>1296</v>
      </c>
      <c r="J128" s="146"/>
      <c r="K128" s="146"/>
      <c r="L128" s="149">
        <v>110</v>
      </c>
      <c r="M128" s="128">
        <v>4419360</v>
      </c>
      <c r="N128" s="128"/>
    </row>
    <row r="129" spans="1:14" hidden="1">
      <c r="A129" s="140" t="s">
        <v>121</v>
      </c>
      <c r="B129" s="12">
        <v>31</v>
      </c>
      <c r="C129" s="146">
        <v>12721.772327026894</v>
      </c>
      <c r="D129" s="146">
        <v>14682.111284634</v>
      </c>
      <c r="E129" s="146">
        <v>1960.3389576071058</v>
      </c>
      <c r="F129" s="146">
        <v>0.77596550863988578</v>
      </c>
      <c r="G129" s="146"/>
      <c r="H129" s="146"/>
      <c r="I129" s="146">
        <v>1296</v>
      </c>
      <c r="J129" s="146"/>
      <c r="K129" s="146"/>
      <c r="L129" s="149">
        <v>110</v>
      </c>
      <c r="M129" s="128">
        <v>4419360</v>
      </c>
      <c r="N129" s="128"/>
    </row>
    <row r="130" spans="1:14" hidden="1">
      <c r="A130" s="140" t="s">
        <v>122</v>
      </c>
      <c r="B130" s="12">
        <v>30</v>
      </c>
      <c r="C130" s="146">
        <v>12721.772327026894</v>
      </c>
      <c r="D130" s="146">
        <v>14682.111284634</v>
      </c>
      <c r="E130" s="146">
        <v>1960.3389576071058</v>
      </c>
      <c r="F130" s="146">
        <v>0.77596550863988578</v>
      </c>
      <c r="G130" s="146"/>
      <c r="H130" s="146"/>
      <c r="I130" s="146">
        <v>1296</v>
      </c>
      <c r="J130" s="146"/>
      <c r="K130" s="146"/>
      <c r="L130" s="149">
        <v>110</v>
      </c>
      <c r="M130" s="128">
        <v>4276800</v>
      </c>
      <c r="N130" s="128"/>
    </row>
    <row r="131" spans="1:14" hidden="1">
      <c r="A131" s="140" t="s">
        <v>123</v>
      </c>
      <c r="B131" s="12">
        <v>31</v>
      </c>
      <c r="C131" s="146">
        <v>12721.772327026894</v>
      </c>
      <c r="D131" s="146">
        <v>14682.111284634</v>
      </c>
      <c r="E131" s="146">
        <v>1960.3389576071058</v>
      </c>
      <c r="F131" s="146">
        <v>0.77596550863988578</v>
      </c>
      <c r="G131" s="146"/>
      <c r="H131" s="146"/>
      <c r="I131" s="146">
        <v>1296</v>
      </c>
      <c r="J131" s="146"/>
      <c r="K131" s="146"/>
      <c r="L131" s="149">
        <v>110</v>
      </c>
      <c r="M131" s="128">
        <v>4419360</v>
      </c>
      <c r="N131" s="128"/>
    </row>
    <row r="132" spans="1:14" hidden="1">
      <c r="A132" s="140" t="s">
        <v>124</v>
      </c>
      <c r="B132" s="12">
        <v>30</v>
      </c>
      <c r="C132" s="146">
        <v>12721.772327026894</v>
      </c>
      <c r="D132" s="146">
        <v>14682.111284634</v>
      </c>
      <c r="E132" s="146">
        <v>1960.3389576071058</v>
      </c>
      <c r="F132" s="146">
        <v>0.77596550863988578</v>
      </c>
      <c r="G132" s="146"/>
      <c r="H132" s="146"/>
      <c r="I132" s="146">
        <v>1296</v>
      </c>
      <c r="J132" s="146"/>
      <c r="K132" s="146"/>
      <c r="L132" s="149">
        <v>110</v>
      </c>
      <c r="M132" s="128">
        <v>4276800</v>
      </c>
      <c r="N132" s="128"/>
    </row>
    <row r="133" spans="1:14" hidden="1">
      <c r="A133" s="140" t="s">
        <v>125</v>
      </c>
      <c r="B133" s="12">
        <v>31</v>
      </c>
      <c r="C133" s="146">
        <v>12721.772327026894</v>
      </c>
      <c r="D133" s="146">
        <v>14682.111284634</v>
      </c>
      <c r="E133" s="146">
        <v>1960.3389576071058</v>
      </c>
      <c r="F133" s="146">
        <v>0.77596550863988578</v>
      </c>
      <c r="G133" s="146"/>
      <c r="H133" s="146"/>
      <c r="I133" s="146">
        <v>1296</v>
      </c>
      <c r="J133" s="146"/>
      <c r="K133" s="146"/>
      <c r="L133" s="149">
        <v>110</v>
      </c>
      <c r="M133" s="128">
        <v>4419360</v>
      </c>
      <c r="N133" s="128"/>
    </row>
    <row r="134" spans="1:14" hidden="1">
      <c r="A134" s="140" t="s">
        <v>126</v>
      </c>
      <c r="D134" s="146">
        <v>145658.02947507999</v>
      </c>
      <c r="I134" s="146">
        <v>12955</v>
      </c>
      <c r="J134" s="146"/>
      <c r="K134" s="146"/>
      <c r="M134" s="158">
        <v>64589378.049999997</v>
      </c>
      <c r="N134" s="158"/>
    </row>
    <row r="135" spans="1:14" hidden="1">
      <c r="D135" s="146">
        <v>12138.169122923333</v>
      </c>
      <c r="I135" s="146">
        <v>1079.5833333333333</v>
      </c>
      <c r="J135" s="146"/>
      <c r="K135" s="146"/>
    </row>
  </sheetData>
  <mergeCells count="2">
    <mergeCell ref="A6:M6"/>
    <mergeCell ref="A2:M4"/>
  </mergeCells>
  <phoneticPr fontId="49" type="noConversion"/>
  <pageMargins left="0.75" right="0.75" top="1" bottom="1" header="0.5" footer="0.5"/>
  <pageSetup scale="67" fitToHeight="2" orientation="portrait" r:id="rId1"/>
  <headerFooter alignWithMargins="0">
    <oddFooter>&amp;L&amp;F &amp;A&amp;R&amp;D</oddFooter>
  </headerFooter>
  <rowBreaks count="1" manualBreakCount="1"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B5" sqref="B5"/>
    </sheetView>
  </sheetViews>
  <sheetFormatPr defaultRowHeight="15"/>
  <cols>
    <col min="1" max="1" width="9.140625" style="1"/>
    <col min="2" max="2" width="15.5703125" style="1" bestFit="1" customWidth="1"/>
    <col min="3" max="4" width="12" style="1" bestFit="1" customWidth="1"/>
    <col min="5" max="5" width="11.85546875" style="1" bestFit="1" customWidth="1"/>
    <col min="6" max="16384" width="9.140625" style="1"/>
  </cols>
  <sheetData>
    <row r="1" spans="1:5" ht="15.75" thickBot="1">
      <c r="A1" s="58" t="s">
        <v>66</v>
      </c>
    </row>
    <row r="2" spans="1:5">
      <c r="A2" s="42"/>
      <c r="B2" s="41"/>
      <c r="C2" s="170" t="s">
        <v>67</v>
      </c>
      <c r="D2" s="170"/>
      <c r="E2" s="40"/>
    </row>
    <row r="3" spans="1:5">
      <c r="A3" s="18"/>
      <c r="B3" s="66"/>
      <c r="C3" s="45">
        <v>0.36093999999999998</v>
      </c>
      <c r="D3" s="45">
        <v>0.18057999999999999</v>
      </c>
      <c r="E3" s="38">
        <v>0.45848</v>
      </c>
    </row>
    <row r="4" spans="1:5">
      <c r="A4" s="171" t="s">
        <v>68</v>
      </c>
      <c r="B4" s="172"/>
      <c r="C4" s="67" t="s">
        <v>69</v>
      </c>
      <c r="D4" s="67" t="s">
        <v>70</v>
      </c>
      <c r="E4" s="38" t="s">
        <v>88</v>
      </c>
    </row>
    <row r="5" spans="1:5">
      <c r="A5" s="68">
        <v>40919</v>
      </c>
      <c r="B5" s="66">
        <v>8124644.79</v>
      </c>
      <c r="C5" s="69">
        <f>B5*C$3</f>
        <v>2932509.2905025999</v>
      </c>
      <c r="D5" s="69">
        <f>B5*D$3</f>
        <v>1467148.3561781999</v>
      </c>
      <c r="E5" s="70">
        <v>3724987</v>
      </c>
    </row>
    <row r="6" spans="1:5">
      <c r="A6" s="68">
        <v>40950</v>
      </c>
      <c r="B6" s="66">
        <v>9476003.6999999993</v>
      </c>
      <c r="C6" s="69">
        <f t="shared" ref="C6:C16" si="0">B6*C$3</f>
        <v>3420268.7754779994</v>
      </c>
      <c r="D6" s="69">
        <f t="shared" ref="D6:D16" si="1">B6*D$3</f>
        <v>1711176.7481459999</v>
      </c>
      <c r="E6" s="70">
        <v>4344558</v>
      </c>
    </row>
    <row r="7" spans="1:5">
      <c r="A7" s="68">
        <v>40979</v>
      </c>
      <c r="B7" s="66">
        <v>11716862.189999999</v>
      </c>
      <c r="C7" s="69">
        <f t="shared" si="0"/>
        <v>4229084.2388585992</v>
      </c>
      <c r="D7" s="69">
        <f t="shared" si="1"/>
        <v>2115830.9742701999</v>
      </c>
      <c r="E7" s="70">
        <v>5371947</v>
      </c>
    </row>
    <row r="8" spans="1:5">
      <c r="A8" s="68">
        <v>41010</v>
      </c>
      <c r="B8" s="66">
        <v>14384209.640000001</v>
      </c>
      <c r="C8" s="69">
        <f t="shared" si="0"/>
        <v>5191836.6274616001</v>
      </c>
      <c r="D8" s="69">
        <f t="shared" si="1"/>
        <v>2597500.5767911999</v>
      </c>
      <c r="E8" s="70">
        <v>6594872</v>
      </c>
    </row>
    <row r="9" spans="1:5">
      <c r="A9" s="68">
        <v>41040</v>
      </c>
      <c r="B9" s="66">
        <v>9400316.9800000004</v>
      </c>
      <c r="C9" s="69">
        <f t="shared" si="0"/>
        <v>3392950.4107611999</v>
      </c>
      <c r="D9" s="69">
        <f t="shared" si="1"/>
        <v>1697509.2402484</v>
      </c>
      <c r="E9" s="70">
        <v>4309857</v>
      </c>
    </row>
    <row r="10" spans="1:5">
      <c r="A10" s="68">
        <v>41071</v>
      </c>
      <c r="B10" s="66">
        <v>9437840.2100000009</v>
      </c>
      <c r="C10" s="69">
        <f t="shared" si="0"/>
        <v>3406494.0453974004</v>
      </c>
      <c r="D10" s="69">
        <f t="shared" si="1"/>
        <v>1704285.1851218001</v>
      </c>
      <c r="E10" s="70">
        <v>4327061</v>
      </c>
    </row>
    <row r="11" spans="1:5">
      <c r="A11" s="68">
        <v>41101</v>
      </c>
      <c r="B11" s="66">
        <v>9611096.8300000001</v>
      </c>
      <c r="C11" s="69">
        <f t="shared" si="0"/>
        <v>3469029.2898201998</v>
      </c>
      <c r="D11" s="69">
        <f t="shared" si="1"/>
        <v>1735571.8655613998</v>
      </c>
      <c r="E11" s="70">
        <v>4406496</v>
      </c>
    </row>
    <row r="12" spans="1:5">
      <c r="A12" s="68">
        <v>41132</v>
      </c>
      <c r="B12" s="66">
        <v>9867922.1999999993</v>
      </c>
      <c r="C12" s="69">
        <f t="shared" si="0"/>
        <v>3561727.8388679996</v>
      </c>
      <c r="D12" s="69">
        <f t="shared" si="1"/>
        <v>1781949.3908759998</v>
      </c>
      <c r="E12" s="70">
        <v>4524245</v>
      </c>
    </row>
    <row r="13" spans="1:5">
      <c r="A13" s="68">
        <v>41163</v>
      </c>
      <c r="B13" s="66">
        <v>11129583.42</v>
      </c>
      <c r="C13" s="69">
        <f t="shared" si="0"/>
        <v>4017111.8396147997</v>
      </c>
      <c r="D13" s="69">
        <f t="shared" si="1"/>
        <v>2009780.1739836</v>
      </c>
      <c r="E13" s="70">
        <v>5102691</v>
      </c>
    </row>
    <row r="14" spans="1:5">
      <c r="A14" s="68">
        <v>41193</v>
      </c>
      <c r="B14" s="66">
        <v>13822914.960000001</v>
      </c>
      <c r="C14" s="69">
        <f t="shared" si="0"/>
        <v>4989242.9256624002</v>
      </c>
      <c r="D14" s="69">
        <f t="shared" si="1"/>
        <v>2496141.9834767999</v>
      </c>
      <c r="E14" s="70">
        <v>6337530</v>
      </c>
    </row>
    <row r="15" spans="1:5">
      <c r="A15" s="68">
        <v>41224</v>
      </c>
      <c r="B15" s="66">
        <v>12870224.9</v>
      </c>
      <c r="C15" s="69">
        <f t="shared" si="0"/>
        <v>4645378.9754059995</v>
      </c>
      <c r="D15" s="69">
        <f t="shared" si="1"/>
        <v>2324105.2124419999</v>
      </c>
      <c r="E15" s="70">
        <v>5900741</v>
      </c>
    </row>
    <row r="16" spans="1:5">
      <c r="A16" s="68">
        <v>41254</v>
      </c>
      <c r="B16" s="66">
        <v>13699659.35</v>
      </c>
      <c r="C16" s="69">
        <f t="shared" si="0"/>
        <v>4944755.0457889996</v>
      </c>
      <c r="D16" s="69">
        <f t="shared" si="1"/>
        <v>2473884.4854229996</v>
      </c>
      <c r="E16" s="70">
        <v>6281020</v>
      </c>
    </row>
    <row r="17" spans="1:5">
      <c r="A17" s="18"/>
      <c r="B17" s="66">
        <f>SUM(B5:B16)</f>
        <v>133541279.17000002</v>
      </c>
      <c r="C17" s="45"/>
      <c r="D17" s="45"/>
      <c r="E17" s="38"/>
    </row>
    <row r="18" spans="1:5">
      <c r="A18" s="71" t="s">
        <v>71</v>
      </c>
      <c r="B18" s="72"/>
      <c r="C18" s="73">
        <f>SUM(C5:C16)</f>
        <v>48200389.303619802</v>
      </c>
      <c r="D18" s="73">
        <f>SUM(D5:D16)</f>
        <v>24114884.192518596</v>
      </c>
      <c r="E18" s="97">
        <v>61226006</v>
      </c>
    </row>
    <row r="19" spans="1:5" ht="15.75" thickBot="1">
      <c r="A19" s="46"/>
      <c r="B19" s="26"/>
      <c r="C19" s="26">
        <f>C18/$B17</f>
        <v>0.36093999999999998</v>
      </c>
      <c r="D19" s="26">
        <f>D18/$B17</f>
        <v>0.18057999999999994</v>
      </c>
      <c r="E19" s="25">
        <v>0.45848</v>
      </c>
    </row>
  </sheetData>
  <mergeCells count="2">
    <mergeCell ref="C2:D2"/>
    <mergeCell ref="A4:B4"/>
  </mergeCells>
  <phoneticPr fontId="49" type="noConversion"/>
  <pageMargins left="0.7" right="0.7" top="0.75" bottom="0.75" header="0.3" footer="0.3"/>
  <pageSetup orientation="landscape" r:id="rId1"/>
  <headerFooter>
    <oddFooter>&amp;L&amp;F&amp;A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3:B17"/>
  <sheetViews>
    <sheetView workbookViewId="0">
      <selection activeCell="B17" sqref="B17"/>
    </sheetView>
  </sheetViews>
  <sheetFormatPr defaultRowHeight="15"/>
  <cols>
    <col min="1" max="1" width="9.7109375" bestFit="1" customWidth="1"/>
    <col min="2" max="2" width="14.5703125" bestFit="1" customWidth="1"/>
  </cols>
  <sheetData>
    <row r="3" spans="1:2">
      <c r="A3" s="1" t="s">
        <v>138</v>
      </c>
    </row>
    <row r="5" spans="1:2">
      <c r="A5" s="101">
        <v>40544</v>
      </c>
      <c r="B5" s="102">
        <v>3503018.74</v>
      </c>
    </row>
    <row r="6" spans="1:2">
      <c r="A6" s="101">
        <v>40575</v>
      </c>
      <c r="B6" s="102">
        <v>3668271.96</v>
      </c>
    </row>
    <row r="7" spans="1:2">
      <c r="A7" s="101">
        <v>40603</v>
      </c>
      <c r="B7" s="102">
        <v>4307607.9800000004</v>
      </c>
    </row>
    <row r="8" spans="1:2">
      <c r="A8" s="101">
        <v>40634</v>
      </c>
      <c r="B8" s="102">
        <v>4650653.9000000004</v>
      </c>
    </row>
    <row r="9" spans="1:2">
      <c r="A9" s="101">
        <v>40664</v>
      </c>
      <c r="B9" s="102">
        <v>5244184.75</v>
      </c>
    </row>
    <row r="10" spans="1:2">
      <c r="A10" s="101">
        <v>40695</v>
      </c>
      <c r="B10" s="102">
        <v>4679860.9800000004</v>
      </c>
    </row>
    <row r="11" spans="1:2">
      <c r="A11" s="101">
        <v>40725</v>
      </c>
      <c r="B11" s="102">
        <v>5005867.9800000004</v>
      </c>
    </row>
    <row r="12" spans="1:2">
      <c r="A12" s="101">
        <v>40756</v>
      </c>
      <c r="B12" s="102">
        <v>4140202.03</v>
      </c>
    </row>
    <row r="13" spans="1:2">
      <c r="A13" s="101">
        <v>40787</v>
      </c>
      <c r="B13" s="102">
        <v>4259606.72</v>
      </c>
    </row>
    <row r="14" spans="1:2">
      <c r="A14" s="101">
        <v>40817</v>
      </c>
      <c r="B14" s="102">
        <v>4962591.5199999996</v>
      </c>
    </row>
    <row r="15" spans="1:2">
      <c r="A15" s="101">
        <v>40848</v>
      </c>
      <c r="B15" s="102">
        <v>5358450.66</v>
      </c>
    </row>
    <row r="16" spans="1:2">
      <c r="A16" s="101">
        <v>40878</v>
      </c>
      <c r="B16" s="102">
        <v>6490853.9400000004</v>
      </c>
    </row>
    <row r="17" spans="1:2">
      <c r="A17" t="s">
        <v>89</v>
      </c>
      <c r="B17" s="102">
        <v>56271171.159999996</v>
      </c>
    </row>
  </sheetData>
  <phoneticPr fontId="4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Stand Alone Summary</vt:lpstr>
      <vt:lpstr>Energy Model Summary</vt:lpstr>
      <vt:lpstr>PJM Bill Detail</vt:lpstr>
      <vt:lpstr>PJM Capacity</vt:lpstr>
      <vt:lpstr>OVEC Demand </vt:lpstr>
      <vt:lpstr>CRES</vt:lpstr>
      <vt:lpstr>'Energy Model Summary'!Print_Area</vt:lpstr>
    </vt:vector>
  </TitlesOfParts>
  <Company>IT-WE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E Vaughan</dc:creator>
  <cp:lastModifiedBy>s998095</cp:lastModifiedBy>
  <cp:lastPrinted>2012-11-06T19:28:36Z</cp:lastPrinted>
  <dcterms:created xsi:type="dcterms:W3CDTF">2012-01-30T15:24:46Z</dcterms:created>
  <dcterms:modified xsi:type="dcterms:W3CDTF">2012-11-06T19:33:24Z</dcterms:modified>
</cp:coreProperties>
</file>