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8945" yWindow="45" windowWidth="18900" windowHeight="12030" tabRatio="942"/>
  </bookViews>
  <sheets>
    <sheet name="Capacity Settle" sheetId="19" r:id="rId1"/>
    <sheet name="Investment Rate" sheetId="7" r:id="rId2"/>
    <sheet name="O&amp;M Rate" sheetId="10" r:id="rId3"/>
    <sheet name="O&amp;M Data Smry" sheetId="24" r:id="rId4"/>
    <sheet name="Plant Detail - Book" sheetId="8" r:id="rId5"/>
    <sheet name="Capacity Calcs.  Summary" sheetId="27" r:id="rId6"/>
    <sheet name="Emission Ctrls" sheetId="28" state="hidden" r:id="rId7"/>
    <sheet name="Capacity Calcs. " sheetId="15" r:id="rId8"/>
    <sheet name="MLR" sheetId="6" r:id="rId9"/>
  </sheets>
  <definedNames>
    <definedName name="_AEG1">#REF!</definedName>
    <definedName name="_CSP1">#REF!</definedName>
    <definedName name="APCo1">#REF!</definedName>
    <definedName name="InM">#REF!</definedName>
    <definedName name="KPCo">#REF!</definedName>
    <definedName name="OPCo1">#REF!</definedName>
    <definedName name="_xlnm.Print_Area" localSheetId="7">'Capacity Calcs. '!$C$3:$CV$163</definedName>
    <definedName name="_xlnm.Print_Area" localSheetId="5">'Capacity Calcs.  Summary'!$A$1:$L$141</definedName>
    <definedName name="_xlnm.Print_Area" localSheetId="0">'Capacity Settle'!$B$6:$P$69</definedName>
    <definedName name="_xlnm.Print_Area" localSheetId="1">'Investment Rate'!$A$1:$I$96</definedName>
    <definedName name="_xlnm.Print_Area" localSheetId="3">'O&amp;M Data Smry'!$A$8:$G$149</definedName>
    <definedName name="_xlnm.Print_Area" localSheetId="2">'O&amp;M Rate'!$A$1:$G$63</definedName>
    <definedName name="_xlnm.Print_Area" localSheetId="4">'Plant Detail - Book'!$A$4:$C$31</definedName>
    <definedName name="_xlnm.Print_Area">#REF!</definedName>
    <definedName name="_xlnm.Print_Titles" localSheetId="7">'Capacity Calcs. '!$A:$A,'Capacity Calcs. '!$1:$4</definedName>
    <definedName name="_xlnm.Print_Titles" localSheetId="5">'Capacity Calcs.  Summary'!$1:$4</definedName>
    <definedName name="_xlnm.Print_Titles" localSheetId="0">'Capacity Settle'!$A:$A</definedName>
    <definedName name="_xlnm.Print_Titles" localSheetId="1">'Investment Rate'!$2:$24</definedName>
  </definedNames>
  <calcPr calcId="145621"/>
</workbook>
</file>

<file path=xl/calcChain.xml><?xml version="1.0" encoding="utf-8"?>
<calcChain xmlns="http://schemas.openxmlformats.org/spreadsheetml/2006/main">
  <c r="H9" i="7" l="1"/>
  <c r="H13" i="7" s="1"/>
  <c r="H15" i="7" s="1"/>
  <c r="H22" i="7" s="1"/>
  <c r="H17" i="7"/>
  <c r="H20" i="7" s="1"/>
  <c r="H27" i="7"/>
  <c r="H30" i="7"/>
  <c r="H31" i="7" s="1"/>
  <c r="H33" i="7" s="1"/>
  <c r="H40" i="7" s="1"/>
  <c r="H35" i="7"/>
  <c r="H38" i="7"/>
  <c r="H45" i="7"/>
  <c r="H48" i="7"/>
  <c r="H49" i="7" s="1"/>
  <c r="H51" i="7" s="1"/>
  <c r="H53" i="7"/>
  <c r="H63" i="7"/>
  <c r="H66" i="7"/>
  <c r="H67" i="7" s="1"/>
  <c r="H69" i="7" s="1"/>
  <c r="H71" i="7"/>
  <c r="H81" i="7"/>
  <c r="H85" i="7"/>
  <c r="H87" i="7" s="1"/>
  <c r="H89" i="7"/>
  <c r="H92" i="7"/>
  <c r="H111" i="7"/>
  <c r="C4" i="15"/>
  <c r="D4" i="15" s="1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s="1"/>
  <c r="Q4" i="15" s="1"/>
  <c r="R4" i="15" s="1"/>
  <c r="S4" i="15" s="1"/>
  <c r="T4" i="15" s="1"/>
  <c r="U4" i="15" s="1"/>
  <c r="V4" i="15" s="1"/>
  <c r="W4" i="15" s="1"/>
  <c r="X4" i="15" s="1"/>
  <c r="Y4" i="15" s="1"/>
  <c r="Z4" i="15" s="1"/>
  <c r="AA4" i="15" s="1"/>
  <c r="AB4" i="15" s="1"/>
  <c r="AC4" i="15" s="1"/>
  <c r="AD4" i="15" s="1"/>
  <c r="AE4" i="15" s="1"/>
  <c r="AF4" i="15" s="1"/>
  <c r="AG4" i="15" s="1"/>
  <c r="AH4" i="15" s="1"/>
  <c r="AI4" i="15" s="1"/>
  <c r="AJ4" i="15" s="1"/>
  <c r="AK4" i="15" s="1"/>
  <c r="AL4" i="15" s="1"/>
  <c r="AM4" i="15" s="1"/>
  <c r="AN4" i="15" s="1"/>
  <c r="AO4" i="15" s="1"/>
  <c r="AP4" i="15" s="1"/>
  <c r="AQ4" i="15" s="1"/>
  <c r="AR4" i="15" s="1"/>
  <c r="AS4" i="15" s="1"/>
  <c r="AT4" i="15" s="1"/>
  <c r="AU4" i="15" s="1"/>
  <c r="AV4" i="15" s="1"/>
  <c r="AW4" i="15" s="1"/>
  <c r="AX4" i="15" s="1"/>
  <c r="BB4" i="15"/>
  <c r="BC4" i="15"/>
  <c r="BD4" i="15" s="1"/>
  <c r="BE4" i="15" s="1"/>
  <c r="BF4" i="15" s="1"/>
  <c r="BG4" i="15"/>
  <c r="BH4" i="15" s="1"/>
  <c r="BI4" i="15" s="1"/>
  <c r="BJ4" i="15" s="1"/>
  <c r="BK4" i="15" s="1"/>
  <c r="BL4" i="15" s="1"/>
  <c r="BM4" i="15" s="1"/>
  <c r="BN4" i="15" s="1"/>
  <c r="BO4" i="15" s="1"/>
  <c r="BP4" i="15" s="1"/>
  <c r="BQ4" i="15" s="1"/>
  <c r="BR4" i="15" s="1"/>
  <c r="BS4" i="15" s="1"/>
  <c r="BT4" i="15" s="1"/>
  <c r="BU4" i="15" s="1"/>
  <c r="BV4" i="15" s="1"/>
  <c r="BW4" i="15" s="1"/>
  <c r="BX4" i="15" s="1"/>
  <c r="BY4" i="15" s="1"/>
  <c r="BZ4" i="15" s="1"/>
  <c r="CA4" i="15" s="1"/>
  <c r="CB4" i="15" s="1"/>
  <c r="CC4" i="15" s="1"/>
  <c r="CD4" i="15" s="1"/>
  <c r="CE4" i="15" s="1"/>
  <c r="CF4" i="15" s="1"/>
  <c r="CG4" i="15" s="1"/>
  <c r="CH4" i="15" s="1"/>
  <c r="CI4" i="15" s="1"/>
  <c r="CJ4" i="15" s="1"/>
  <c r="CK4" i="15" s="1"/>
  <c r="CL4" i="15" s="1"/>
  <c r="CM4" i="15" s="1"/>
  <c r="CN4" i="15" s="1"/>
  <c r="CO4" i="15" s="1"/>
  <c r="CP4" i="15" s="1"/>
  <c r="CQ4" i="15" s="1"/>
  <c r="CR4" i="15" s="1"/>
  <c r="CS4" i="15" s="1"/>
  <c r="CT4" i="15" s="1"/>
  <c r="CU4" i="15" s="1"/>
  <c r="CV4" i="15" s="1"/>
  <c r="C6" i="15"/>
  <c r="D6" i="15"/>
  <c r="E6" i="15" s="1"/>
  <c r="C7" i="15"/>
  <c r="D7" i="15"/>
  <c r="E7" i="15" s="1"/>
  <c r="F7" i="15" s="1"/>
  <c r="G7" i="15" s="1"/>
  <c r="H7" i="15" s="1"/>
  <c r="I7" i="15" s="1"/>
  <c r="J7" i="15" s="1"/>
  <c r="K7" i="15" s="1"/>
  <c r="L7" i="15" s="1"/>
  <c r="M7" i="15" s="1"/>
  <c r="N7" i="15" s="1"/>
  <c r="O7" i="15" s="1"/>
  <c r="P7" i="15" s="1"/>
  <c r="Q7" i="15" s="1"/>
  <c r="R7" i="15" s="1"/>
  <c r="S7" i="15" s="1"/>
  <c r="T7" i="15" s="1"/>
  <c r="U7" i="15" s="1"/>
  <c r="V7" i="15" s="1"/>
  <c r="W7" i="15" s="1"/>
  <c r="X7" i="15" s="1"/>
  <c r="Y7" i="15" s="1"/>
  <c r="Z7" i="15" s="1"/>
  <c r="AA7" i="15" s="1"/>
  <c r="AB7" i="15" s="1"/>
  <c r="AC7" i="15" s="1"/>
  <c r="AD7" i="15" s="1"/>
  <c r="AE7" i="15" s="1"/>
  <c r="AF7" i="15" s="1"/>
  <c r="AG7" i="15" s="1"/>
  <c r="AH7" i="15" s="1"/>
  <c r="AI7" i="15" s="1"/>
  <c r="AJ7" i="15" s="1"/>
  <c r="AK7" i="15" s="1"/>
  <c r="AL7" i="15" s="1"/>
  <c r="AM7" i="15" s="1"/>
  <c r="AN7" i="15" s="1"/>
  <c r="AO7" i="15" s="1"/>
  <c r="AP7" i="15" s="1"/>
  <c r="AQ7" i="15" s="1"/>
  <c r="AR7" i="15" s="1"/>
  <c r="AS7" i="15" s="1"/>
  <c r="AT7" i="15" s="1"/>
  <c r="AU7" i="15" s="1"/>
  <c r="AV7" i="15" s="1"/>
  <c r="AW7" i="15" s="1"/>
  <c r="AX7" i="15" s="1"/>
  <c r="C8" i="15"/>
  <c r="D8" i="15"/>
  <c r="E8" i="15"/>
  <c r="F8" i="15" s="1"/>
  <c r="G8" i="15" s="1"/>
  <c r="H8" i="15" s="1"/>
  <c r="I8" i="15" s="1"/>
  <c r="J8" i="15" s="1"/>
  <c r="K8" i="15" s="1"/>
  <c r="L8" i="15" s="1"/>
  <c r="M8" i="15" s="1"/>
  <c r="N8" i="15" s="1"/>
  <c r="O8" i="15" s="1"/>
  <c r="P8" i="15" s="1"/>
  <c r="Q8" i="15" s="1"/>
  <c r="R8" i="15" s="1"/>
  <c r="S8" i="15" s="1"/>
  <c r="T8" i="15" s="1"/>
  <c r="U8" i="15" s="1"/>
  <c r="V8" i="15" s="1"/>
  <c r="W8" i="15" s="1"/>
  <c r="X8" i="15" s="1"/>
  <c r="Y8" i="15" s="1"/>
  <c r="Z8" i="15" s="1"/>
  <c r="AA8" i="15" s="1"/>
  <c r="AB8" i="15" s="1"/>
  <c r="AC8" i="15" s="1"/>
  <c r="AD8" i="15" s="1"/>
  <c r="AE8" i="15" s="1"/>
  <c r="AF8" i="15" s="1"/>
  <c r="AG8" i="15" s="1"/>
  <c r="AH8" i="15" s="1"/>
  <c r="AI8" i="15" s="1"/>
  <c r="AJ8" i="15" s="1"/>
  <c r="AK8" i="15" s="1"/>
  <c r="AL8" i="15" s="1"/>
  <c r="AM8" i="15" s="1"/>
  <c r="AN8" i="15" s="1"/>
  <c r="AO8" i="15" s="1"/>
  <c r="AP8" i="15" s="1"/>
  <c r="AQ8" i="15" s="1"/>
  <c r="AR8" i="15" s="1"/>
  <c r="AS8" i="15" s="1"/>
  <c r="AT8" i="15" s="1"/>
  <c r="AU8" i="15" s="1"/>
  <c r="AV8" i="15" s="1"/>
  <c r="AW8" i="15" s="1"/>
  <c r="AX8" i="15" s="1"/>
  <c r="C9" i="15"/>
  <c r="D9" i="15" s="1"/>
  <c r="E9" i="15" s="1"/>
  <c r="F9" i="15" s="1"/>
  <c r="G9" i="15" s="1"/>
  <c r="H9" i="15" s="1"/>
  <c r="I9" i="15" s="1"/>
  <c r="J9" i="15" s="1"/>
  <c r="K9" i="15" s="1"/>
  <c r="L9" i="15" s="1"/>
  <c r="M9" i="15" s="1"/>
  <c r="N9" i="15" s="1"/>
  <c r="O9" i="15" s="1"/>
  <c r="P9" i="15" s="1"/>
  <c r="Q9" i="15" s="1"/>
  <c r="R9" i="15" s="1"/>
  <c r="S9" i="15" s="1"/>
  <c r="T9" i="15" s="1"/>
  <c r="U9" i="15" s="1"/>
  <c r="V9" i="15" s="1"/>
  <c r="W9" i="15" s="1"/>
  <c r="X9" i="15" s="1"/>
  <c r="Y9" i="15" s="1"/>
  <c r="Z9" i="15" s="1"/>
  <c r="AA9" i="15" s="1"/>
  <c r="AB9" i="15" s="1"/>
  <c r="AC9" i="15" s="1"/>
  <c r="AD9" i="15" s="1"/>
  <c r="AE9" i="15" s="1"/>
  <c r="AF9" i="15" s="1"/>
  <c r="AG9" i="15" s="1"/>
  <c r="AH9" i="15" s="1"/>
  <c r="AI9" i="15" s="1"/>
  <c r="AJ9" i="15" s="1"/>
  <c r="AK9" i="15" s="1"/>
  <c r="AL9" i="15" s="1"/>
  <c r="AM9" i="15" s="1"/>
  <c r="AN9" i="15" s="1"/>
  <c r="AO9" i="15" s="1"/>
  <c r="AP9" i="15" s="1"/>
  <c r="AQ9" i="15" s="1"/>
  <c r="AR9" i="15" s="1"/>
  <c r="AS9" i="15" s="1"/>
  <c r="AT9" i="15" s="1"/>
  <c r="AU9" i="15" s="1"/>
  <c r="AV9" i="15" s="1"/>
  <c r="AW9" i="15" s="1"/>
  <c r="AX9" i="15" s="1"/>
  <c r="C10" i="15"/>
  <c r="D10" i="15" s="1"/>
  <c r="E10" i="15" s="1"/>
  <c r="F10" i="15" s="1"/>
  <c r="G10" i="15" s="1"/>
  <c r="H10" i="15" s="1"/>
  <c r="I10" i="15" s="1"/>
  <c r="J10" i="15" s="1"/>
  <c r="K10" i="15" s="1"/>
  <c r="L10" i="15" s="1"/>
  <c r="M10" i="15" s="1"/>
  <c r="N10" i="15" s="1"/>
  <c r="O10" i="15" s="1"/>
  <c r="P10" i="15" s="1"/>
  <c r="Q10" i="15" s="1"/>
  <c r="R10" i="15" s="1"/>
  <c r="S10" i="15" s="1"/>
  <c r="T10" i="15" s="1"/>
  <c r="U10" i="15" s="1"/>
  <c r="V10" i="15" s="1"/>
  <c r="W10" i="15" s="1"/>
  <c r="X10" i="15" s="1"/>
  <c r="Y10" i="15" s="1"/>
  <c r="Z10" i="15" s="1"/>
  <c r="AA10" i="15" s="1"/>
  <c r="AB10" i="15" s="1"/>
  <c r="AC10" i="15" s="1"/>
  <c r="AD10" i="15" s="1"/>
  <c r="AE10" i="15" s="1"/>
  <c r="AF10" i="15" s="1"/>
  <c r="AG10" i="15" s="1"/>
  <c r="AH10" i="15" s="1"/>
  <c r="AI10" i="15" s="1"/>
  <c r="AJ10" i="15" s="1"/>
  <c r="AK10" i="15" s="1"/>
  <c r="AL10" i="15" s="1"/>
  <c r="AM10" i="15" s="1"/>
  <c r="AN10" i="15" s="1"/>
  <c r="AO10" i="15" s="1"/>
  <c r="AP10" i="15" s="1"/>
  <c r="AQ10" i="15" s="1"/>
  <c r="AR10" i="15" s="1"/>
  <c r="AS10" i="15" s="1"/>
  <c r="AT10" i="15" s="1"/>
  <c r="AU10" i="15" s="1"/>
  <c r="AV10" i="15" s="1"/>
  <c r="AW10" i="15" s="1"/>
  <c r="AX10" i="15" s="1"/>
  <c r="C11" i="15"/>
  <c r="D11" i="15"/>
  <c r="E11" i="15" s="1"/>
  <c r="F11" i="15" s="1"/>
  <c r="G11" i="15" s="1"/>
  <c r="H11" i="15" s="1"/>
  <c r="I11" i="15" s="1"/>
  <c r="J11" i="15" s="1"/>
  <c r="K11" i="15" s="1"/>
  <c r="L11" i="15" s="1"/>
  <c r="M11" i="15" s="1"/>
  <c r="N11" i="15" s="1"/>
  <c r="O11" i="15" s="1"/>
  <c r="P11" i="15" s="1"/>
  <c r="Q11" i="15" s="1"/>
  <c r="R11" i="15" s="1"/>
  <c r="S11" i="15" s="1"/>
  <c r="T11" i="15" s="1"/>
  <c r="U11" i="15" s="1"/>
  <c r="V11" i="15" s="1"/>
  <c r="W11" i="15" s="1"/>
  <c r="X11" i="15" s="1"/>
  <c r="Y11" i="15" s="1"/>
  <c r="Z11" i="15" s="1"/>
  <c r="AA11" i="15" s="1"/>
  <c r="AB11" i="15" s="1"/>
  <c r="AC11" i="15" s="1"/>
  <c r="AD11" i="15" s="1"/>
  <c r="AE11" i="15" s="1"/>
  <c r="AF11" i="15" s="1"/>
  <c r="AG11" i="15" s="1"/>
  <c r="AH11" i="15" s="1"/>
  <c r="AI11" i="15" s="1"/>
  <c r="AJ11" i="15" s="1"/>
  <c r="AK11" i="15" s="1"/>
  <c r="AL11" i="15" s="1"/>
  <c r="AM11" i="15" s="1"/>
  <c r="AN11" i="15" s="1"/>
  <c r="AO11" i="15" s="1"/>
  <c r="AP11" i="15" s="1"/>
  <c r="AQ11" i="15" s="1"/>
  <c r="AR11" i="15" s="1"/>
  <c r="AS11" i="15" s="1"/>
  <c r="AT11" i="15" s="1"/>
  <c r="AU11" i="15" s="1"/>
  <c r="AV11" i="15"/>
  <c r="AW11" i="15"/>
  <c r="AX11" i="15" s="1"/>
  <c r="C12" i="15"/>
  <c r="D12" i="15"/>
  <c r="E12" i="15"/>
  <c r="F12" i="15" s="1"/>
  <c r="G12" i="15" s="1"/>
  <c r="H12" i="15" s="1"/>
  <c r="I12" i="15"/>
  <c r="J12" i="15" s="1"/>
  <c r="K12" i="15" s="1"/>
  <c r="L12" i="15" s="1"/>
  <c r="M12" i="15" s="1"/>
  <c r="N12" i="15" s="1"/>
  <c r="O12" i="15" s="1"/>
  <c r="P12" i="15" s="1"/>
  <c r="Q12" i="15" s="1"/>
  <c r="R12" i="15" s="1"/>
  <c r="S12" i="15" s="1"/>
  <c r="T12" i="15" s="1"/>
  <c r="U12" i="15" s="1"/>
  <c r="V12" i="15" s="1"/>
  <c r="W12" i="15" s="1"/>
  <c r="X12" i="15" s="1"/>
  <c r="Y12" i="15" s="1"/>
  <c r="Z12" i="15" s="1"/>
  <c r="AA12" i="15" s="1"/>
  <c r="AB12" i="15" s="1"/>
  <c r="AC12" i="15" s="1"/>
  <c r="AD12" i="15" s="1"/>
  <c r="AE12" i="15" s="1"/>
  <c r="AF12" i="15" s="1"/>
  <c r="AG12" i="15" s="1"/>
  <c r="AH12" i="15" s="1"/>
  <c r="AI12" i="15" s="1"/>
  <c r="AJ12" i="15" s="1"/>
  <c r="AK12" i="15" s="1"/>
  <c r="AL12" i="15" s="1"/>
  <c r="AM12" i="15" s="1"/>
  <c r="AN12" i="15" s="1"/>
  <c r="AO12" i="15" s="1"/>
  <c r="AP12" i="15" s="1"/>
  <c r="AQ12" i="15" s="1"/>
  <c r="AR12" i="15" s="1"/>
  <c r="AS12" i="15" s="1"/>
  <c r="AT12" i="15" s="1"/>
  <c r="AU12" i="15" s="1"/>
  <c r="AV12" i="15" s="1"/>
  <c r="AW12" i="15" s="1"/>
  <c r="AX12" i="15" s="1"/>
  <c r="C13" i="15"/>
  <c r="D13" i="15"/>
  <c r="E13" i="15" s="1"/>
  <c r="F13" i="15" s="1"/>
  <c r="G13" i="15" s="1"/>
  <c r="H13" i="15" s="1"/>
  <c r="I13" i="15" s="1"/>
  <c r="J13" i="15" s="1"/>
  <c r="K13" i="15" s="1"/>
  <c r="L13" i="15" s="1"/>
  <c r="M13" i="15" s="1"/>
  <c r="N13" i="15" s="1"/>
  <c r="O13" i="15" s="1"/>
  <c r="P13" i="15" s="1"/>
  <c r="Q13" i="15" s="1"/>
  <c r="R13" i="15" s="1"/>
  <c r="S13" i="15" s="1"/>
  <c r="T13" i="15" s="1"/>
  <c r="U13" i="15" s="1"/>
  <c r="V13" i="15" s="1"/>
  <c r="W13" i="15" s="1"/>
  <c r="X13" i="15" s="1"/>
  <c r="Y13" i="15" s="1"/>
  <c r="Z13" i="15" s="1"/>
  <c r="AA13" i="15" s="1"/>
  <c r="AB13" i="15" s="1"/>
  <c r="AC13" i="15" s="1"/>
  <c r="AD13" i="15" s="1"/>
  <c r="AE13" i="15" s="1"/>
  <c r="AF13" i="15" s="1"/>
  <c r="AG13" i="15" s="1"/>
  <c r="AH13" i="15" s="1"/>
  <c r="AI13" i="15" s="1"/>
  <c r="AJ13" i="15" s="1"/>
  <c r="AK13" i="15" s="1"/>
  <c r="AL13" i="15" s="1"/>
  <c r="AM13" i="15" s="1"/>
  <c r="AN13" i="15" s="1"/>
  <c r="AO13" i="15" s="1"/>
  <c r="AP13" i="15" s="1"/>
  <c r="AQ13" i="15" s="1"/>
  <c r="AR13" i="15" s="1"/>
  <c r="AS13" i="15" s="1"/>
  <c r="AT13" i="15" s="1"/>
  <c r="AU13" i="15" s="1"/>
  <c r="AV13" i="15" s="1"/>
  <c r="AW13" i="15" s="1"/>
  <c r="AX13" i="15" s="1"/>
  <c r="C14" i="15"/>
  <c r="D14" i="15"/>
  <c r="E14" i="15"/>
  <c r="F14" i="15"/>
  <c r="G14" i="15" s="1"/>
  <c r="H14" i="15"/>
  <c r="I14" i="15" s="1"/>
  <c r="J14" i="15" s="1"/>
  <c r="K14" i="15" s="1"/>
  <c r="L14" i="15" s="1"/>
  <c r="M14" i="15" s="1"/>
  <c r="N14" i="15" s="1"/>
  <c r="O14" i="15" s="1"/>
  <c r="P14" i="15" s="1"/>
  <c r="Q14" i="15" s="1"/>
  <c r="R14" i="15" s="1"/>
  <c r="S14" i="15" s="1"/>
  <c r="T14" i="15" s="1"/>
  <c r="U14" i="15" s="1"/>
  <c r="V14" i="15" s="1"/>
  <c r="W14" i="15" s="1"/>
  <c r="X14" i="15" s="1"/>
  <c r="Y14" i="15" s="1"/>
  <c r="Z14" i="15" s="1"/>
  <c r="AA14" i="15" s="1"/>
  <c r="AB14" i="15" s="1"/>
  <c r="AC14" i="15" s="1"/>
  <c r="AD14" i="15" s="1"/>
  <c r="AE14" i="15" s="1"/>
  <c r="AF14" i="15" s="1"/>
  <c r="AG14" i="15" s="1"/>
  <c r="AH14" i="15" s="1"/>
  <c r="AI14" i="15" s="1"/>
  <c r="AJ14" i="15" s="1"/>
  <c r="AK14" i="15" s="1"/>
  <c r="AL14" i="15" s="1"/>
  <c r="AM14" i="15" s="1"/>
  <c r="AN14" i="15" s="1"/>
  <c r="AO14" i="15" s="1"/>
  <c r="AP14" i="15" s="1"/>
  <c r="AQ14" i="15" s="1"/>
  <c r="AR14" i="15" s="1"/>
  <c r="AS14" i="15" s="1"/>
  <c r="AT14" i="15" s="1"/>
  <c r="AU14" i="15" s="1"/>
  <c r="AV14" i="15" s="1"/>
  <c r="AW14" i="15" s="1"/>
  <c r="AX14" i="15" s="1"/>
  <c r="C15" i="15"/>
  <c r="D15" i="15"/>
  <c r="E15" i="15"/>
  <c r="F15" i="15"/>
  <c r="G15" i="15" s="1"/>
  <c r="H15" i="15" s="1"/>
  <c r="I15" i="15" s="1"/>
  <c r="J15" i="15" s="1"/>
  <c r="K15" i="15" s="1"/>
  <c r="L15" i="15" s="1"/>
  <c r="M15" i="15" s="1"/>
  <c r="N15" i="15" s="1"/>
  <c r="O15" i="15" s="1"/>
  <c r="P15" i="15" s="1"/>
  <c r="Q15" i="15" s="1"/>
  <c r="R15" i="15" s="1"/>
  <c r="S15" i="15" s="1"/>
  <c r="T15" i="15" s="1"/>
  <c r="U15" i="15" s="1"/>
  <c r="V15" i="15" s="1"/>
  <c r="W15" i="15" s="1"/>
  <c r="X15" i="15" s="1"/>
  <c r="Y15" i="15" s="1"/>
  <c r="Z15" i="15" s="1"/>
  <c r="AA15" i="15" s="1"/>
  <c r="AB15" i="15" s="1"/>
  <c r="AC15" i="15" s="1"/>
  <c r="AD15" i="15" s="1"/>
  <c r="AE15" i="15" s="1"/>
  <c r="AF15" i="15" s="1"/>
  <c r="AG15" i="15" s="1"/>
  <c r="AH15" i="15" s="1"/>
  <c r="AI15" i="15" s="1"/>
  <c r="AJ15" i="15" s="1"/>
  <c r="AK15" i="15" s="1"/>
  <c r="AL15" i="15" s="1"/>
  <c r="AM15" i="15" s="1"/>
  <c r="AN15" i="15" s="1"/>
  <c r="AO15" i="15" s="1"/>
  <c r="AP15" i="15" s="1"/>
  <c r="AQ15" i="15" s="1"/>
  <c r="AR15" i="15" s="1"/>
  <c r="AS15" i="15" s="1"/>
  <c r="AT15" i="15" s="1"/>
  <c r="AU15" i="15" s="1"/>
  <c r="AV15" i="15" s="1"/>
  <c r="AW15" i="15" s="1"/>
  <c r="AX15" i="15" s="1"/>
  <c r="C16" i="15"/>
  <c r="D16" i="15"/>
  <c r="E16" i="15" s="1"/>
  <c r="F16" i="15" s="1"/>
  <c r="G16" i="15" s="1"/>
  <c r="H16" i="15" s="1"/>
  <c r="I16" i="15" s="1"/>
  <c r="J16" i="15" s="1"/>
  <c r="K16" i="15" s="1"/>
  <c r="L16" i="15" s="1"/>
  <c r="M16" i="15" s="1"/>
  <c r="N16" i="15" s="1"/>
  <c r="O16" i="15" s="1"/>
  <c r="P16" i="15" s="1"/>
  <c r="Q16" i="15" s="1"/>
  <c r="R16" i="15" s="1"/>
  <c r="S16" i="15" s="1"/>
  <c r="T16" i="15" s="1"/>
  <c r="U16" i="15" s="1"/>
  <c r="V16" i="15" s="1"/>
  <c r="W16" i="15" s="1"/>
  <c r="X16" i="15" s="1"/>
  <c r="Y16" i="15" s="1"/>
  <c r="Z16" i="15" s="1"/>
  <c r="AA16" i="15" s="1"/>
  <c r="AB16" i="15" s="1"/>
  <c r="AC16" i="15" s="1"/>
  <c r="AD16" i="15" s="1"/>
  <c r="AE16" i="15" s="1"/>
  <c r="AF16" i="15" s="1"/>
  <c r="AG16" i="15" s="1"/>
  <c r="AH16" i="15" s="1"/>
  <c r="AI16" i="15" s="1"/>
  <c r="AJ16" i="15" s="1"/>
  <c r="AK16" i="15" s="1"/>
  <c r="AL16" i="15" s="1"/>
  <c r="AM16" i="15" s="1"/>
  <c r="AN16" i="15" s="1"/>
  <c r="AO16" i="15" s="1"/>
  <c r="AP16" i="15" s="1"/>
  <c r="AQ16" i="15" s="1"/>
  <c r="AR16" i="15" s="1"/>
  <c r="AS16" i="15" s="1"/>
  <c r="AT16" i="15" s="1"/>
  <c r="AU16" i="15" s="1"/>
  <c r="AV16" i="15" s="1"/>
  <c r="AW16" i="15" s="1"/>
  <c r="AX16" i="15" s="1"/>
  <c r="C17" i="15"/>
  <c r="D17" i="15"/>
  <c r="E17" i="15" s="1"/>
  <c r="F17" i="15" s="1"/>
  <c r="G17" i="15" s="1"/>
  <c r="H17" i="15" s="1"/>
  <c r="I17" i="15" s="1"/>
  <c r="J17" i="15" s="1"/>
  <c r="K17" i="15" s="1"/>
  <c r="L17" i="15" s="1"/>
  <c r="M17" i="15" s="1"/>
  <c r="N17" i="15" s="1"/>
  <c r="O17" i="15" s="1"/>
  <c r="P17" i="15" s="1"/>
  <c r="Q17" i="15" s="1"/>
  <c r="R17" i="15" s="1"/>
  <c r="S17" i="15" s="1"/>
  <c r="T17" i="15" s="1"/>
  <c r="U17" i="15" s="1"/>
  <c r="V17" i="15" s="1"/>
  <c r="W17" i="15" s="1"/>
  <c r="X17" i="15" s="1"/>
  <c r="Y17" i="15" s="1"/>
  <c r="Z17" i="15" s="1"/>
  <c r="AA17" i="15" s="1"/>
  <c r="AB17" i="15" s="1"/>
  <c r="AC17" i="15" s="1"/>
  <c r="AD17" i="15" s="1"/>
  <c r="AE17" i="15" s="1"/>
  <c r="AF17" i="15" s="1"/>
  <c r="AG17" i="15" s="1"/>
  <c r="AH17" i="15" s="1"/>
  <c r="AI17" i="15" s="1"/>
  <c r="AJ17" i="15" s="1"/>
  <c r="AK17" i="15" s="1"/>
  <c r="AL17" i="15" s="1"/>
  <c r="AM17" i="15" s="1"/>
  <c r="AN17" i="15" s="1"/>
  <c r="AO17" i="15" s="1"/>
  <c r="AP17" i="15" s="1"/>
  <c r="AQ17" i="15" s="1"/>
  <c r="AR17" i="15" s="1"/>
  <c r="AS17" i="15" s="1"/>
  <c r="AT17" i="15" s="1"/>
  <c r="AU17" i="15" s="1"/>
  <c r="AV17" i="15" s="1"/>
  <c r="AW17" i="15" s="1"/>
  <c r="AX17" i="15" s="1"/>
  <c r="C18" i="15"/>
  <c r="D18" i="15"/>
  <c r="E18" i="15"/>
  <c r="F18" i="15" s="1"/>
  <c r="G18" i="15" s="1"/>
  <c r="H18" i="15" s="1"/>
  <c r="I18" i="15" s="1"/>
  <c r="J18" i="15" s="1"/>
  <c r="K18" i="15" s="1"/>
  <c r="L18" i="15" s="1"/>
  <c r="M18" i="15" s="1"/>
  <c r="N18" i="15" s="1"/>
  <c r="O18" i="15" s="1"/>
  <c r="P18" i="15" s="1"/>
  <c r="Q18" i="15" s="1"/>
  <c r="R18" i="15" s="1"/>
  <c r="S18" i="15" s="1"/>
  <c r="T18" i="15" s="1"/>
  <c r="U18" i="15" s="1"/>
  <c r="V18" i="15" s="1"/>
  <c r="W18" i="15" s="1"/>
  <c r="X18" i="15" s="1"/>
  <c r="Y18" i="15" s="1"/>
  <c r="Z18" i="15" s="1"/>
  <c r="AA18" i="15" s="1"/>
  <c r="AB18" i="15" s="1"/>
  <c r="AC18" i="15" s="1"/>
  <c r="AD18" i="15" s="1"/>
  <c r="AE18" i="15" s="1"/>
  <c r="AF18" i="15" s="1"/>
  <c r="AG18" i="15" s="1"/>
  <c r="AH18" i="15" s="1"/>
  <c r="AI18" i="15" s="1"/>
  <c r="AJ18" i="15" s="1"/>
  <c r="AK18" i="15" s="1"/>
  <c r="AL18" i="15" s="1"/>
  <c r="AM18" i="15" s="1"/>
  <c r="AN18" i="15" s="1"/>
  <c r="AO18" i="15" s="1"/>
  <c r="AP18" i="15" s="1"/>
  <c r="AQ18" i="15" s="1"/>
  <c r="AR18" i="15" s="1"/>
  <c r="AS18" i="15" s="1"/>
  <c r="AT18" i="15" s="1"/>
  <c r="AU18" i="15" s="1"/>
  <c r="AV18" i="15" s="1"/>
  <c r="AW18" i="15" s="1"/>
  <c r="AX18" i="15" s="1"/>
  <c r="C19" i="15"/>
  <c r="D19" i="15"/>
  <c r="E19" i="15" s="1"/>
  <c r="F19" i="15" s="1"/>
  <c r="G19" i="15" s="1"/>
  <c r="H19" i="15" s="1"/>
  <c r="I19" i="15" s="1"/>
  <c r="J19" i="15" s="1"/>
  <c r="K19" i="15" s="1"/>
  <c r="L19" i="15" s="1"/>
  <c r="M19" i="15" s="1"/>
  <c r="N19" i="15" s="1"/>
  <c r="O19" i="15" s="1"/>
  <c r="P19" i="15" s="1"/>
  <c r="Q19" i="15" s="1"/>
  <c r="R19" i="15" s="1"/>
  <c r="S19" i="15" s="1"/>
  <c r="T19" i="15" s="1"/>
  <c r="U19" i="15" s="1"/>
  <c r="V19" i="15" s="1"/>
  <c r="W19" i="15" s="1"/>
  <c r="X19" i="15" s="1"/>
  <c r="Y19" i="15" s="1"/>
  <c r="Z19" i="15" s="1"/>
  <c r="AA19" i="15" s="1"/>
  <c r="AB19" i="15" s="1"/>
  <c r="AC19" i="15" s="1"/>
  <c r="AD19" i="15" s="1"/>
  <c r="AE19" i="15" s="1"/>
  <c r="AF19" i="15" s="1"/>
  <c r="AG19" i="15" s="1"/>
  <c r="AH19" i="15" s="1"/>
  <c r="AI19" i="15" s="1"/>
  <c r="AJ19" i="15" s="1"/>
  <c r="AK19" i="15" s="1"/>
  <c r="AL19" i="15" s="1"/>
  <c r="AM19" i="15" s="1"/>
  <c r="AN19" i="15" s="1"/>
  <c r="AO19" i="15" s="1"/>
  <c r="AP19" i="15" s="1"/>
  <c r="AQ19" i="15" s="1"/>
  <c r="AR19" i="15" s="1"/>
  <c r="AS19" i="15" s="1"/>
  <c r="AT19" i="15" s="1"/>
  <c r="AU19" i="15" s="1"/>
  <c r="AV19" i="15" s="1"/>
  <c r="AW19" i="15" s="1"/>
  <c r="AX19" i="15" s="1"/>
  <c r="C20" i="15"/>
  <c r="D20" i="15"/>
  <c r="E20" i="15" s="1"/>
  <c r="F20" i="15" s="1"/>
  <c r="G20" i="15" s="1"/>
  <c r="H20" i="15" s="1"/>
  <c r="I20" i="15" s="1"/>
  <c r="J20" i="15" s="1"/>
  <c r="K20" i="15" s="1"/>
  <c r="L20" i="15" s="1"/>
  <c r="M20" i="15" s="1"/>
  <c r="N20" i="15" s="1"/>
  <c r="O20" i="15" s="1"/>
  <c r="P20" i="15" s="1"/>
  <c r="Q20" i="15" s="1"/>
  <c r="R20" i="15" s="1"/>
  <c r="S20" i="15" s="1"/>
  <c r="T20" i="15" s="1"/>
  <c r="U20" i="15" s="1"/>
  <c r="V20" i="15" s="1"/>
  <c r="W20" i="15" s="1"/>
  <c r="X20" i="15" s="1"/>
  <c r="Y20" i="15" s="1"/>
  <c r="Z20" i="15" s="1"/>
  <c r="AA20" i="15" s="1"/>
  <c r="AB20" i="15" s="1"/>
  <c r="AC20" i="15" s="1"/>
  <c r="AD20" i="15" s="1"/>
  <c r="AE20" i="15" s="1"/>
  <c r="AF20" i="15" s="1"/>
  <c r="AG20" i="15" s="1"/>
  <c r="AH20" i="15" s="1"/>
  <c r="AI20" i="15" s="1"/>
  <c r="AJ20" i="15" s="1"/>
  <c r="AK20" i="15" s="1"/>
  <c r="AL20" i="15" s="1"/>
  <c r="AM20" i="15" s="1"/>
  <c r="AN20" i="15" s="1"/>
  <c r="AO20" i="15" s="1"/>
  <c r="AP20" i="15" s="1"/>
  <c r="AQ20" i="15" s="1"/>
  <c r="AR20" i="15" s="1"/>
  <c r="AS20" i="15" s="1"/>
  <c r="AT20" i="15" s="1"/>
  <c r="AU20" i="15" s="1"/>
  <c r="AV20" i="15" s="1"/>
  <c r="AW20" i="15" s="1"/>
  <c r="AX20" i="15" s="1"/>
  <c r="C21" i="15"/>
  <c r="D21" i="15" s="1"/>
  <c r="E21" i="15" s="1"/>
  <c r="F21" i="15" s="1"/>
  <c r="G21" i="15" s="1"/>
  <c r="H21" i="15" s="1"/>
  <c r="I21" i="15" s="1"/>
  <c r="J21" i="15" s="1"/>
  <c r="K21" i="15" s="1"/>
  <c r="L21" i="15" s="1"/>
  <c r="M21" i="15" s="1"/>
  <c r="N21" i="15" s="1"/>
  <c r="O21" i="15" s="1"/>
  <c r="P21" i="15" s="1"/>
  <c r="Q21" i="15" s="1"/>
  <c r="R21" i="15" s="1"/>
  <c r="S21" i="15" s="1"/>
  <c r="T21" i="15" s="1"/>
  <c r="U21" i="15" s="1"/>
  <c r="V21" i="15" s="1"/>
  <c r="W21" i="15" s="1"/>
  <c r="X21" i="15" s="1"/>
  <c r="Y21" i="15" s="1"/>
  <c r="Z21" i="15" s="1"/>
  <c r="AA21" i="15" s="1"/>
  <c r="AB21" i="15" s="1"/>
  <c r="AC21" i="15" s="1"/>
  <c r="AD21" i="15" s="1"/>
  <c r="AE21" i="15" s="1"/>
  <c r="AF21" i="15" s="1"/>
  <c r="AG21" i="15" s="1"/>
  <c r="AH21" i="15" s="1"/>
  <c r="AI21" i="15" s="1"/>
  <c r="AJ21" i="15" s="1"/>
  <c r="AK21" i="15" s="1"/>
  <c r="AL21" i="15" s="1"/>
  <c r="AM21" i="15" s="1"/>
  <c r="AN21" i="15" s="1"/>
  <c r="AO21" i="15" s="1"/>
  <c r="AP21" i="15" s="1"/>
  <c r="AQ21" i="15" s="1"/>
  <c r="AR21" i="15" s="1"/>
  <c r="AS21" i="15" s="1"/>
  <c r="AT21" i="15" s="1"/>
  <c r="AU21" i="15" s="1"/>
  <c r="AV21" i="15" s="1"/>
  <c r="AW21" i="15" s="1"/>
  <c r="AX21" i="15" s="1"/>
  <c r="C22" i="15"/>
  <c r="D22" i="15" s="1"/>
  <c r="E22" i="15" s="1"/>
  <c r="F22" i="15" s="1"/>
  <c r="G22" i="15" s="1"/>
  <c r="H22" i="15" s="1"/>
  <c r="I22" i="15" s="1"/>
  <c r="J22" i="15" s="1"/>
  <c r="K22" i="15" s="1"/>
  <c r="L22" i="15" s="1"/>
  <c r="M22" i="15" s="1"/>
  <c r="N22" i="15" s="1"/>
  <c r="O22" i="15" s="1"/>
  <c r="P22" i="15" s="1"/>
  <c r="Q22" i="15" s="1"/>
  <c r="R22" i="15" s="1"/>
  <c r="S22" i="15" s="1"/>
  <c r="T22" i="15" s="1"/>
  <c r="U22" i="15" s="1"/>
  <c r="V22" i="15" s="1"/>
  <c r="W22" i="15" s="1"/>
  <c r="X22" i="15" s="1"/>
  <c r="Y22" i="15" s="1"/>
  <c r="Z22" i="15" s="1"/>
  <c r="AA22" i="15" s="1"/>
  <c r="AB22" i="15" s="1"/>
  <c r="AC22" i="15" s="1"/>
  <c r="AD22" i="15" s="1"/>
  <c r="AE22" i="15" s="1"/>
  <c r="AF22" i="15" s="1"/>
  <c r="AG22" i="15" s="1"/>
  <c r="AH22" i="15" s="1"/>
  <c r="AI22" i="15" s="1"/>
  <c r="AJ22" i="15" s="1"/>
  <c r="AK22" i="15"/>
  <c r="AL22" i="15" s="1"/>
  <c r="AM22" i="15" s="1"/>
  <c r="AN22" i="15" s="1"/>
  <c r="AO22" i="15" s="1"/>
  <c r="AP22" i="15" s="1"/>
  <c r="AQ22" i="15"/>
  <c r="AR22" i="15" s="1"/>
  <c r="AS22" i="15" s="1"/>
  <c r="AT22" i="15" s="1"/>
  <c r="AU22" i="15" s="1"/>
  <c r="AV22" i="15" s="1"/>
  <c r="AW22" i="15" s="1"/>
  <c r="AX22" i="15" s="1"/>
  <c r="C23" i="15"/>
  <c r="D23" i="15" s="1"/>
  <c r="E23" i="15"/>
  <c r="F23" i="15" s="1"/>
  <c r="G23" i="15" s="1"/>
  <c r="H23" i="15" s="1"/>
  <c r="I23" i="15" s="1"/>
  <c r="J23" i="15" s="1"/>
  <c r="K23" i="15"/>
  <c r="L23" i="15" s="1"/>
  <c r="M23" i="15" s="1"/>
  <c r="N23" i="15" s="1"/>
  <c r="O23" i="15" s="1"/>
  <c r="P23" i="15" s="1"/>
  <c r="Q23" i="15" s="1"/>
  <c r="R23" i="15" s="1"/>
  <c r="S23" i="15" s="1"/>
  <c r="T23" i="15" s="1"/>
  <c r="U23" i="15" s="1"/>
  <c r="V23" i="15" s="1"/>
  <c r="W23" i="15" s="1"/>
  <c r="X23" i="15" s="1"/>
  <c r="Y23" i="15" s="1"/>
  <c r="Z23" i="15" s="1"/>
  <c r="AA23" i="15" s="1"/>
  <c r="AB23" i="15" s="1"/>
  <c r="AC23" i="15" s="1"/>
  <c r="AD23" i="15" s="1"/>
  <c r="AE23" i="15" s="1"/>
  <c r="AF23" i="15" s="1"/>
  <c r="AG23" i="15" s="1"/>
  <c r="AH23" i="15" s="1"/>
  <c r="AI23" i="15" s="1"/>
  <c r="AJ23" i="15" s="1"/>
  <c r="AK23" i="15" s="1"/>
  <c r="AL23" i="15" s="1"/>
  <c r="AM23" i="15" s="1"/>
  <c r="AN23" i="15" s="1"/>
  <c r="AO23" i="15" s="1"/>
  <c r="AP23" i="15" s="1"/>
  <c r="AQ23" i="15" s="1"/>
  <c r="AR23" i="15" s="1"/>
  <c r="AS23" i="15" s="1"/>
  <c r="AT23" i="15" s="1"/>
  <c r="AU23" i="15" s="1"/>
  <c r="AV23" i="15" s="1"/>
  <c r="AW23" i="15" s="1"/>
  <c r="AX23" i="15" s="1"/>
  <c r="B24" i="15"/>
  <c r="BA24" i="15"/>
  <c r="BB24" i="15"/>
  <c r="BC24" i="15"/>
  <c r="BD24" i="15"/>
  <c r="BD39" i="15" s="1"/>
  <c r="BE24" i="15"/>
  <c r="BF24" i="15"/>
  <c r="BG24" i="15"/>
  <c r="BH24" i="15"/>
  <c r="BH39" i="15" s="1"/>
  <c r="BI24" i="15"/>
  <c r="BJ24" i="15"/>
  <c r="BK24" i="15"/>
  <c r="BL24" i="15"/>
  <c r="BM24" i="15"/>
  <c r="BN24" i="15"/>
  <c r="BO24" i="15"/>
  <c r="BP24" i="15"/>
  <c r="BP39" i="15" s="1"/>
  <c r="BQ24" i="15"/>
  <c r="BR24" i="15"/>
  <c r="BS24" i="15"/>
  <c r="BT24" i="15"/>
  <c r="BT39" i="15" s="1"/>
  <c r="BU24" i="15"/>
  <c r="BV24" i="15"/>
  <c r="BW24" i="15"/>
  <c r="BX24" i="15"/>
  <c r="BX39" i="15" s="1"/>
  <c r="BY24" i="15"/>
  <c r="BZ24" i="15"/>
  <c r="CA24" i="15"/>
  <c r="CB24" i="15"/>
  <c r="CB39" i="15" s="1"/>
  <c r="CC24" i="15"/>
  <c r="CD24" i="15"/>
  <c r="CE24" i="15"/>
  <c r="CF24" i="15"/>
  <c r="CF39" i="15" s="1"/>
  <c r="CG24" i="15"/>
  <c r="CH24" i="15"/>
  <c r="CI24" i="15"/>
  <c r="CJ24" i="15"/>
  <c r="CJ39" i="15" s="1"/>
  <c r="CK24" i="15"/>
  <c r="CL24" i="15"/>
  <c r="CM24" i="15"/>
  <c r="CN24" i="15"/>
  <c r="CN39" i="15" s="1"/>
  <c r="CO24" i="15"/>
  <c r="CP24" i="15"/>
  <c r="CQ24" i="15"/>
  <c r="CR24" i="15"/>
  <c r="CR39" i="15" s="1"/>
  <c r="CS24" i="15"/>
  <c r="CT24" i="15"/>
  <c r="CU24" i="15"/>
  <c r="CV24" i="15"/>
  <c r="CV39" i="15" s="1"/>
  <c r="C27" i="15"/>
  <c r="D27" i="15" s="1"/>
  <c r="E27" i="15"/>
  <c r="F27" i="15"/>
  <c r="G27" i="15" s="1"/>
  <c r="H27" i="15" s="1"/>
  <c r="I27" i="15"/>
  <c r="J27" i="15" s="1"/>
  <c r="K27" i="15" s="1"/>
  <c r="L27" i="15" s="1"/>
  <c r="M27" i="15" s="1"/>
  <c r="N27" i="15" s="1"/>
  <c r="O27" i="15" s="1"/>
  <c r="P27" i="15" s="1"/>
  <c r="Q27" i="15" s="1"/>
  <c r="R27" i="15" s="1"/>
  <c r="S27" i="15" s="1"/>
  <c r="T27" i="15" s="1"/>
  <c r="U27" i="15" s="1"/>
  <c r="V27" i="15" s="1"/>
  <c r="W27" i="15" s="1"/>
  <c r="X27" i="15" s="1"/>
  <c r="Y27" i="15" s="1"/>
  <c r="Z27" i="15" s="1"/>
  <c r="AA27" i="15" s="1"/>
  <c r="AB27" i="15" s="1"/>
  <c r="AC27" i="15" s="1"/>
  <c r="AD27" i="15" s="1"/>
  <c r="AE27" i="15" s="1"/>
  <c r="AF27" i="15" s="1"/>
  <c r="AG27" i="15" s="1"/>
  <c r="AH27" i="15" s="1"/>
  <c r="AI27" i="15" s="1"/>
  <c r="AJ27" i="15" s="1"/>
  <c r="AK27" i="15" s="1"/>
  <c r="AL27" i="15" s="1"/>
  <c r="AM27" i="15" s="1"/>
  <c r="AN27" i="15" s="1"/>
  <c r="AO27" i="15" s="1"/>
  <c r="AP27" i="15" s="1"/>
  <c r="AQ27" i="15" s="1"/>
  <c r="AR27" i="15" s="1"/>
  <c r="AS27" i="15" s="1"/>
  <c r="AT27" i="15" s="1"/>
  <c r="AU27" i="15" s="1"/>
  <c r="AV27" i="15" s="1"/>
  <c r="AW27" i="15" s="1"/>
  <c r="AX27" i="15" s="1"/>
  <c r="AZ27" i="15"/>
  <c r="BL27" i="15"/>
  <c r="C28" i="15"/>
  <c r="D28" i="15"/>
  <c r="E28" i="15"/>
  <c r="F28" i="15" s="1"/>
  <c r="G28" i="15" s="1"/>
  <c r="H28" i="15" s="1"/>
  <c r="I28" i="15" s="1"/>
  <c r="J28" i="15" s="1"/>
  <c r="K28" i="15" s="1"/>
  <c r="L28" i="15" s="1"/>
  <c r="M28" i="15" s="1"/>
  <c r="N28" i="15" s="1"/>
  <c r="O28" i="15" s="1"/>
  <c r="P28" i="15" s="1"/>
  <c r="Q28" i="15" s="1"/>
  <c r="R28" i="15" s="1"/>
  <c r="S28" i="15" s="1"/>
  <c r="T28" i="15" s="1"/>
  <c r="U28" i="15" s="1"/>
  <c r="V28" i="15" s="1"/>
  <c r="W28" i="15" s="1"/>
  <c r="X28" i="15" s="1"/>
  <c r="Y28" i="15" s="1"/>
  <c r="Z28" i="15" s="1"/>
  <c r="AA28" i="15" s="1"/>
  <c r="AB28" i="15" s="1"/>
  <c r="AC28" i="15" s="1"/>
  <c r="AD28" i="15" s="1"/>
  <c r="AE28" i="15" s="1"/>
  <c r="AF28" i="15" s="1"/>
  <c r="AG28" i="15" s="1"/>
  <c r="AH28" i="15" s="1"/>
  <c r="AI28" i="15" s="1"/>
  <c r="AJ28" i="15" s="1"/>
  <c r="AK28" i="15" s="1"/>
  <c r="AL28" i="15" s="1"/>
  <c r="AM28" i="15" s="1"/>
  <c r="AN28" i="15" s="1"/>
  <c r="AO28" i="15" s="1"/>
  <c r="AP28" i="15" s="1"/>
  <c r="AQ28" i="15" s="1"/>
  <c r="AR28" i="15" s="1"/>
  <c r="AS28" i="15" s="1"/>
  <c r="AT28" i="15" s="1"/>
  <c r="AU28" i="15" s="1"/>
  <c r="AV28" i="15" s="1"/>
  <c r="AW28" i="15" s="1"/>
  <c r="AX28" i="15" s="1"/>
  <c r="AZ28" i="15"/>
  <c r="C29" i="15"/>
  <c r="D29" i="15"/>
  <c r="E29" i="15" s="1"/>
  <c r="F29" i="15" s="1"/>
  <c r="G29" i="15" s="1"/>
  <c r="H29" i="15" s="1"/>
  <c r="I29" i="15" s="1"/>
  <c r="J29" i="15" s="1"/>
  <c r="K29" i="15" s="1"/>
  <c r="L29" i="15" s="1"/>
  <c r="M29" i="15" s="1"/>
  <c r="N29" i="15" s="1"/>
  <c r="O29" i="15" s="1"/>
  <c r="P29" i="15" s="1"/>
  <c r="Q29" i="15" s="1"/>
  <c r="R29" i="15" s="1"/>
  <c r="S29" i="15" s="1"/>
  <c r="T29" i="15" s="1"/>
  <c r="U29" i="15" s="1"/>
  <c r="V29" i="15" s="1"/>
  <c r="W29" i="15" s="1"/>
  <c r="X29" i="15" s="1"/>
  <c r="Y29" i="15" s="1"/>
  <c r="Z29" i="15" s="1"/>
  <c r="AA29" i="15" s="1"/>
  <c r="AB29" i="15" s="1"/>
  <c r="AC29" i="15" s="1"/>
  <c r="AD29" i="15" s="1"/>
  <c r="AE29" i="15" s="1"/>
  <c r="AF29" i="15" s="1"/>
  <c r="AG29" i="15" s="1"/>
  <c r="AH29" i="15" s="1"/>
  <c r="AI29" i="15" s="1"/>
  <c r="AJ29" i="15" s="1"/>
  <c r="AK29" i="15" s="1"/>
  <c r="AL29" i="15" s="1"/>
  <c r="AM29" i="15" s="1"/>
  <c r="AN29" i="15" s="1"/>
  <c r="AO29" i="15" s="1"/>
  <c r="AP29" i="15" s="1"/>
  <c r="AQ29" i="15" s="1"/>
  <c r="AR29" i="15" s="1"/>
  <c r="AS29" i="15" s="1"/>
  <c r="AT29" i="15" s="1"/>
  <c r="AU29" i="15" s="1"/>
  <c r="AV29" i="15" s="1"/>
  <c r="AW29" i="15" s="1"/>
  <c r="AX29" i="15" s="1"/>
  <c r="AZ29" i="15"/>
  <c r="BH29" i="15"/>
  <c r="C30" i="15"/>
  <c r="D30" i="15"/>
  <c r="E30" i="15"/>
  <c r="F30" i="15"/>
  <c r="G30" i="15" s="1"/>
  <c r="H30" i="15"/>
  <c r="I30" i="15" s="1"/>
  <c r="J30" i="15" s="1"/>
  <c r="K30" i="15" s="1"/>
  <c r="L30" i="15" s="1"/>
  <c r="M30" i="15" s="1"/>
  <c r="N30" i="15" s="1"/>
  <c r="O30" i="15" s="1"/>
  <c r="P30" i="15" s="1"/>
  <c r="Q30" i="15" s="1"/>
  <c r="R30" i="15" s="1"/>
  <c r="S30" i="15" s="1"/>
  <c r="T30" i="15" s="1"/>
  <c r="U30" i="15" s="1"/>
  <c r="V30" i="15" s="1"/>
  <c r="W30" i="15" s="1"/>
  <c r="X30" i="15" s="1"/>
  <c r="Y30" i="15" s="1"/>
  <c r="Z30" i="15" s="1"/>
  <c r="AA30" i="15" s="1"/>
  <c r="AB30" i="15" s="1"/>
  <c r="AC30" i="15" s="1"/>
  <c r="AD30" i="15" s="1"/>
  <c r="AE30" i="15" s="1"/>
  <c r="AF30" i="15" s="1"/>
  <c r="AG30" i="15" s="1"/>
  <c r="AH30" i="15" s="1"/>
  <c r="AI30" i="15" s="1"/>
  <c r="AJ30" i="15" s="1"/>
  <c r="AK30" i="15" s="1"/>
  <c r="AL30" i="15" s="1"/>
  <c r="AM30" i="15" s="1"/>
  <c r="AN30" i="15" s="1"/>
  <c r="AO30" i="15" s="1"/>
  <c r="AP30" i="15" s="1"/>
  <c r="AQ30" i="15" s="1"/>
  <c r="AR30" i="15" s="1"/>
  <c r="AS30" i="15" s="1"/>
  <c r="AT30" i="15" s="1"/>
  <c r="AU30" i="15" s="1"/>
  <c r="AV30" i="15" s="1"/>
  <c r="AW30" i="15" s="1"/>
  <c r="AX30" i="15" s="1"/>
  <c r="AZ30" i="15"/>
  <c r="C31" i="15"/>
  <c r="D31" i="15"/>
  <c r="E31" i="15"/>
  <c r="F31" i="15" s="1"/>
  <c r="G31" i="15" s="1"/>
  <c r="H31" i="15" s="1"/>
  <c r="I31" i="15" s="1"/>
  <c r="J31" i="15" s="1"/>
  <c r="K31" i="15" s="1"/>
  <c r="L31" i="15" s="1"/>
  <c r="M31" i="15" s="1"/>
  <c r="N31" i="15" s="1"/>
  <c r="O31" i="15" s="1"/>
  <c r="P31" i="15" s="1"/>
  <c r="Q31" i="15" s="1"/>
  <c r="R31" i="15" s="1"/>
  <c r="S31" i="15" s="1"/>
  <c r="T31" i="15" s="1"/>
  <c r="U31" i="15" s="1"/>
  <c r="V31" i="15" s="1"/>
  <c r="W31" i="15" s="1"/>
  <c r="X31" i="15" s="1"/>
  <c r="Y31" i="15" s="1"/>
  <c r="Z31" i="15" s="1"/>
  <c r="AA31" i="15" s="1"/>
  <c r="AB31" i="15" s="1"/>
  <c r="AC31" i="15" s="1"/>
  <c r="AD31" i="15" s="1"/>
  <c r="AE31" i="15" s="1"/>
  <c r="AF31" i="15" s="1"/>
  <c r="AG31" i="15" s="1"/>
  <c r="AH31" i="15" s="1"/>
  <c r="AI31" i="15" s="1"/>
  <c r="AJ31" i="15" s="1"/>
  <c r="AK31" i="15" s="1"/>
  <c r="AL31" i="15" s="1"/>
  <c r="AM31" i="15" s="1"/>
  <c r="AN31" i="15" s="1"/>
  <c r="AO31" i="15" s="1"/>
  <c r="AP31" i="15" s="1"/>
  <c r="AQ31" i="15" s="1"/>
  <c r="AR31" i="15" s="1"/>
  <c r="AS31" i="15" s="1"/>
  <c r="AT31" i="15" s="1"/>
  <c r="AU31" i="15" s="1"/>
  <c r="AV31" i="15" s="1"/>
  <c r="AW31" i="15" s="1"/>
  <c r="AX31" i="15" s="1"/>
  <c r="AZ31" i="15"/>
  <c r="C32" i="15"/>
  <c r="D32" i="15" s="1"/>
  <c r="E32" i="15" s="1"/>
  <c r="F32" i="15" s="1"/>
  <c r="G32" i="15" s="1"/>
  <c r="H32" i="15" s="1"/>
  <c r="I32" i="15" s="1"/>
  <c r="J32" i="15" s="1"/>
  <c r="K32" i="15" s="1"/>
  <c r="L32" i="15" s="1"/>
  <c r="M32" i="15" s="1"/>
  <c r="N32" i="15" s="1"/>
  <c r="O32" i="15" s="1"/>
  <c r="P32" i="15" s="1"/>
  <c r="Q32" i="15" s="1"/>
  <c r="R32" i="15" s="1"/>
  <c r="S32" i="15" s="1"/>
  <c r="T32" i="15" s="1"/>
  <c r="U32" i="15" s="1"/>
  <c r="V32" i="15" s="1"/>
  <c r="W32" i="15" s="1"/>
  <c r="X32" i="15" s="1"/>
  <c r="Y32" i="15" s="1"/>
  <c r="Z32" i="15" s="1"/>
  <c r="AA32" i="15" s="1"/>
  <c r="AB32" i="15" s="1"/>
  <c r="AC32" i="15" s="1"/>
  <c r="AD32" i="15" s="1"/>
  <c r="AE32" i="15" s="1"/>
  <c r="AF32" i="15" s="1"/>
  <c r="AG32" i="15" s="1"/>
  <c r="AH32" i="15" s="1"/>
  <c r="AI32" i="15" s="1"/>
  <c r="AJ32" i="15" s="1"/>
  <c r="AK32" i="15" s="1"/>
  <c r="AL32" i="15" s="1"/>
  <c r="AM32" i="15" s="1"/>
  <c r="AN32" i="15" s="1"/>
  <c r="AO32" i="15" s="1"/>
  <c r="AP32" i="15" s="1"/>
  <c r="AQ32" i="15" s="1"/>
  <c r="AR32" i="15" s="1"/>
  <c r="AS32" i="15" s="1"/>
  <c r="AT32" i="15" s="1"/>
  <c r="AU32" i="15" s="1"/>
  <c r="AV32" i="15" s="1"/>
  <c r="AW32" i="15" s="1"/>
  <c r="AX32" i="15" s="1"/>
  <c r="AZ32" i="15"/>
  <c r="C33" i="15"/>
  <c r="D33" i="15" s="1"/>
  <c r="E33" i="15" s="1"/>
  <c r="F33" i="15" s="1"/>
  <c r="G33" i="15"/>
  <c r="H33" i="15" s="1"/>
  <c r="I33" i="15" s="1"/>
  <c r="J33" i="15" s="1"/>
  <c r="K33" i="15" s="1"/>
  <c r="L33" i="15" s="1"/>
  <c r="M33" i="15" s="1"/>
  <c r="N33" i="15" s="1"/>
  <c r="O33" i="15" s="1"/>
  <c r="P33" i="15" s="1"/>
  <c r="Q33" i="15" s="1"/>
  <c r="R33" i="15" s="1"/>
  <c r="S33" i="15" s="1"/>
  <c r="T33" i="15" s="1"/>
  <c r="U33" i="15" s="1"/>
  <c r="V33" i="15" s="1"/>
  <c r="W33" i="15" s="1"/>
  <c r="X33" i="15" s="1"/>
  <c r="Y33" i="15" s="1"/>
  <c r="Z33" i="15" s="1"/>
  <c r="AA33" i="15" s="1"/>
  <c r="AB33" i="15" s="1"/>
  <c r="AC33" i="15" s="1"/>
  <c r="AD33" i="15" s="1"/>
  <c r="AE33" i="15" s="1"/>
  <c r="AF33" i="15" s="1"/>
  <c r="AG33" i="15" s="1"/>
  <c r="AH33" i="15" s="1"/>
  <c r="AI33" i="15" s="1"/>
  <c r="AJ33" i="15" s="1"/>
  <c r="AK33" i="15" s="1"/>
  <c r="AL33" i="15" s="1"/>
  <c r="AM33" i="15" s="1"/>
  <c r="AN33" i="15" s="1"/>
  <c r="AO33" i="15" s="1"/>
  <c r="AP33" i="15" s="1"/>
  <c r="AQ33" i="15" s="1"/>
  <c r="AR33" i="15" s="1"/>
  <c r="AS33" i="15" s="1"/>
  <c r="AT33" i="15" s="1"/>
  <c r="AU33" i="15" s="1"/>
  <c r="AV33" i="15" s="1"/>
  <c r="AW33" i="15" s="1"/>
  <c r="AX33" i="15" s="1"/>
  <c r="AZ33" i="15"/>
  <c r="C34" i="15"/>
  <c r="D34" i="15"/>
  <c r="E34" i="15"/>
  <c r="F34" i="15" s="1"/>
  <c r="G34" i="15" s="1"/>
  <c r="H34" i="15" s="1"/>
  <c r="I34" i="15" s="1"/>
  <c r="J34" i="15" s="1"/>
  <c r="K34" i="15" s="1"/>
  <c r="L34" i="15" s="1"/>
  <c r="M34" i="15" s="1"/>
  <c r="N34" i="15" s="1"/>
  <c r="O34" i="15" s="1"/>
  <c r="P34" i="15" s="1"/>
  <c r="Q34" i="15" s="1"/>
  <c r="R34" i="15" s="1"/>
  <c r="S34" i="15" s="1"/>
  <c r="T34" i="15" s="1"/>
  <c r="U34" i="15" s="1"/>
  <c r="V34" i="15" s="1"/>
  <c r="W34" i="15" s="1"/>
  <c r="X34" i="15" s="1"/>
  <c r="Y34" i="15" s="1"/>
  <c r="Z34" i="15" s="1"/>
  <c r="AA34" i="15" s="1"/>
  <c r="AB34" i="15" s="1"/>
  <c r="AC34" i="15" s="1"/>
  <c r="AD34" i="15" s="1"/>
  <c r="AE34" i="15" s="1"/>
  <c r="AF34" i="15" s="1"/>
  <c r="AG34" i="15" s="1"/>
  <c r="AH34" i="15" s="1"/>
  <c r="AI34" i="15" s="1"/>
  <c r="AJ34" i="15" s="1"/>
  <c r="AK34" i="15" s="1"/>
  <c r="AL34" i="15" s="1"/>
  <c r="AM34" i="15" s="1"/>
  <c r="AN34" i="15" s="1"/>
  <c r="AO34" i="15" s="1"/>
  <c r="AP34" i="15" s="1"/>
  <c r="AQ34" i="15" s="1"/>
  <c r="AR34" i="15" s="1"/>
  <c r="AS34" i="15" s="1"/>
  <c r="AT34" i="15" s="1"/>
  <c r="AU34" i="15" s="1"/>
  <c r="AV34" i="15" s="1"/>
  <c r="AW34" i="15" s="1"/>
  <c r="AX34" i="15" s="1"/>
  <c r="AZ34" i="15"/>
  <c r="BL34" i="15"/>
  <c r="C36" i="15"/>
  <c r="D36" i="15" s="1"/>
  <c r="E36" i="15" s="1"/>
  <c r="F36" i="15" s="1"/>
  <c r="G36" i="15" s="1"/>
  <c r="H36" i="15" s="1"/>
  <c r="I36" i="15" s="1"/>
  <c r="J36" i="15" s="1"/>
  <c r="K36" i="15" s="1"/>
  <c r="L36" i="15" s="1"/>
  <c r="M36" i="15" s="1"/>
  <c r="N36" i="15" s="1"/>
  <c r="O36" i="15" s="1"/>
  <c r="P36" i="15" s="1"/>
  <c r="Q36" i="15" s="1"/>
  <c r="R36" i="15" s="1"/>
  <c r="S36" i="15" s="1"/>
  <c r="T36" i="15" s="1"/>
  <c r="U36" i="15" s="1"/>
  <c r="V36" i="15" s="1"/>
  <c r="W36" i="15" s="1"/>
  <c r="X36" i="15" s="1"/>
  <c r="Y36" i="15" s="1"/>
  <c r="Z36" i="15" s="1"/>
  <c r="AA36" i="15" s="1"/>
  <c r="AB36" i="15" s="1"/>
  <c r="AC36" i="15" s="1"/>
  <c r="AD36" i="15" s="1"/>
  <c r="AE36" i="15" s="1"/>
  <c r="AF36" i="15" s="1"/>
  <c r="AG36" i="15" s="1"/>
  <c r="AH36" i="15" s="1"/>
  <c r="AI36" i="15" s="1"/>
  <c r="AJ36" i="15" s="1"/>
  <c r="AK36" i="15" s="1"/>
  <c r="AL36" i="15" s="1"/>
  <c r="AM36" i="15" s="1"/>
  <c r="AN36" i="15" s="1"/>
  <c r="AO36" i="15" s="1"/>
  <c r="AP36" i="15" s="1"/>
  <c r="AQ36" i="15" s="1"/>
  <c r="AR36" i="15" s="1"/>
  <c r="AS36" i="15" s="1"/>
  <c r="AT36" i="15" s="1"/>
  <c r="AU36" i="15" s="1"/>
  <c r="AV36" i="15" s="1"/>
  <c r="AW36" i="15" s="1"/>
  <c r="AX36" i="15" s="1"/>
  <c r="AZ36" i="15"/>
  <c r="B39" i="15"/>
  <c r="BA39" i="15"/>
  <c r="BB39" i="15"/>
  <c r="BC39" i="15"/>
  <c r="BE39" i="15"/>
  <c r="BF39" i="15"/>
  <c r="BG39" i="15"/>
  <c r="BI39" i="15"/>
  <c r="BJ39" i="15"/>
  <c r="BK39" i="15"/>
  <c r="BM39" i="15"/>
  <c r="BN39" i="15"/>
  <c r="BO39" i="15"/>
  <c r="BQ39" i="15"/>
  <c r="BR39" i="15"/>
  <c r="BS39" i="15"/>
  <c r="BU39" i="15"/>
  <c r="BV39" i="15"/>
  <c r="BW39" i="15"/>
  <c r="BY39" i="15"/>
  <c r="BZ39" i="15"/>
  <c r="CA39" i="15"/>
  <c r="CC39" i="15"/>
  <c r="CD39" i="15"/>
  <c r="CE39" i="15"/>
  <c r="CG39" i="15"/>
  <c r="CH39" i="15"/>
  <c r="CI39" i="15"/>
  <c r="CK39" i="15"/>
  <c r="CL39" i="15"/>
  <c r="CM39" i="15"/>
  <c r="CO39" i="15"/>
  <c r="CP39" i="15"/>
  <c r="CQ39" i="15"/>
  <c r="CS39" i="15"/>
  <c r="CT39" i="15"/>
  <c r="CU39" i="15"/>
  <c r="C40" i="15"/>
  <c r="D40" i="15" s="1"/>
  <c r="E40" i="15" s="1"/>
  <c r="F40" i="15" s="1"/>
  <c r="G40" i="15" s="1"/>
  <c r="H40" i="15" s="1"/>
  <c r="I40" i="15" s="1"/>
  <c r="J40" i="15" s="1"/>
  <c r="K40" i="15" s="1"/>
  <c r="L40" i="15" s="1"/>
  <c r="M40" i="15" s="1"/>
  <c r="N40" i="15" s="1"/>
  <c r="O40" i="15" s="1"/>
  <c r="P40" i="15" s="1"/>
  <c r="Q40" i="15" s="1"/>
  <c r="R40" i="15" s="1"/>
  <c r="S40" i="15" s="1"/>
  <c r="T40" i="15" s="1"/>
  <c r="U40" i="15" s="1"/>
  <c r="V40" i="15" s="1"/>
  <c r="W40" i="15" s="1"/>
  <c r="X40" i="15" s="1"/>
  <c r="Y40" i="15" s="1"/>
  <c r="Z40" i="15" s="1"/>
  <c r="AA40" i="15" s="1"/>
  <c r="AB40" i="15" s="1"/>
  <c r="AC40" i="15" s="1"/>
  <c r="AD40" i="15" s="1"/>
  <c r="AE40" i="15" s="1"/>
  <c r="AF40" i="15" s="1"/>
  <c r="AG40" i="15" s="1"/>
  <c r="AH40" i="15" s="1"/>
  <c r="AI40" i="15" s="1"/>
  <c r="AJ40" i="15" s="1"/>
  <c r="AK40" i="15" s="1"/>
  <c r="AL40" i="15" s="1"/>
  <c r="AM40" i="15" s="1"/>
  <c r="AN40" i="15" s="1"/>
  <c r="AO40" i="15" s="1"/>
  <c r="AP40" i="15" s="1"/>
  <c r="AQ40" i="15" s="1"/>
  <c r="AR40" i="15" s="1"/>
  <c r="AS40" i="15" s="1"/>
  <c r="AT40" i="15" s="1"/>
  <c r="AU40" i="15" s="1"/>
  <c r="AV40" i="15" s="1"/>
  <c r="AW40" i="15" s="1"/>
  <c r="AX40" i="15" s="1"/>
  <c r="AZ40" i="15"/>
  <c r="C41" i="15"/>
  <c r="D41" i="15"/>
  <c r="E41" i="15" s="1"/>
  <c r="F41" i="15" s="1"/>
  <c r="G41" i="15" s="1"/>
  <c r="H41" i="15" s="1"/>
  <c r="I41" i="15" s="1"/>
  <c r="J41" i="15" s="1"/>
  <c r="K41" i="15" s="1"/>
  <c r="L41" i="15" s="1"/>
  <c r="M41" i="15" s="1"/>
  <c r="N41" i="15" s="1"/>
  <c r="O41" i="15" s="1"/>
  <c r="P41" i="15" s="1"/>
  <c r="Q41" i="15" s="1"/>
  <c r="R41" i="15" s="1"/>
  <c r="S41" i="15" s="1"/>
  <c r="T41" i="15" s="1"/>
  <c r="U41" i="15" s="1"/>
  <c r="V41" i="15" s="1"/>
  <c r="W41" i="15" s="1"/>
  <c r="X41" i="15" s="1"/>
  <c r="Y41" i="15" s="1"/>
  <c r="Z41" i="15" s="1"/>
  <c r="AA41" i="15" s="1"/>
  <c r="AB41" i="15" s="1"/>
  <c r="AC41" i="15" s="1"/>
  <c r="AD41" i="15" s="1"/>
  <c r="AE41" i="15"/>
  <c r="AF41" i="15" s="1"/>
  <c r="AG41" i="15" s="1"/>
  <c r="AH41" i="15" s="1"/>
  <c r="AI41" i="15" s="1"/>
  <c r="AJ41" i="15"/>
  <c r="AK41" i="15" s="1"/>
  <c r="AL41" i="15" s="1"/>
  <c r="AM41" i="15" s="1"/>
  <c r="AN41" i="15" s="1"/>
  <c r="AO41" i="15" s="1"/>
  <c r="AP41" i="15"/>
  <c r="AQ41" i="15" s="1"/>
  <c r="AR41" i="15" s="1"/>
  <c r="AS41" i="15" s="1"/>
  <c r="AT41" i="15" s="1"/>
  <c r="AU41" i="15" s="1"/>
  <c r="AV41" i="15" s="1"/>
  <c r="AW41" i="15" s="1"/>
  <c r="AX41" i="15" s="1"/>
  <c r="AZ41" i="15"/>
  <c r="C42" i="15"/>
  <c r="D42" i="15" s="1"/>
  <c r="E42" i="15" s="1"/>
  <c r="F42" i="15" s="1"/>
  <c r="G42" i="15" s="1"/>
  <c r="H42" i="15" s="1"/>
  <c r="I42" i="15" s="1"/>
  <c r="J42" i="15" s="1"/>
  <c r="K42" i="15" s="1"/>
  <c r="L42" i="15" s="1"/>
  <c r="M42" i="15" s="1"/>
  <c r="N42" i="15" s="1"/>
  <c r="O42" i="15" s="1"/>
  <c r="P42" i="15" s="1"/>
  <c r="Q42" i="15" s="1"/>
  <c r="R42" i="15" s="1"/>
  <c r="S42" i="15" s="1"/>
  <c r="T42" i="15" s="1"/>
  <c r="U42" i="15" s="1"/>
  <c r="V42" i="15" s="1"/>
  <c r="W42" i="15" s="1"/>
  <c r="X42" i="15" s="1"/>
  <c r="Y42" i="15" s="1"/>
  <c r="Z42" i="15" s="1"/>
  <c r="AA42" i="15" s="1"/>
  <c r="AB42" i="15" s="1"/>
  <c r="AC42" i="15" s="1"/>
  <c r="AD42" i="15" s="1"/>
  <c r="AE42" i="15" s="1"/>
  <c r="AF42" i="15" s="1"/>
  <c r="AG42" i="15" s="1"/>
  <c r="AH42" i="15" s="1"/>
  <c r="AI42" i="15" s="1"/>
  <c r="AJ42" i="15" s="1"/>
  <c r="AK42" i="15" s="1"/>
  <c r="AL42" i="15" s="1"/>
  <c r="AM42" i="15" s="1"/>
  <c r="AN42" i="15" s="1"/>
  <c r="AO42" i="15" s="1"/>
  <c r="AP42" i="15" s="1"/>
  <c r="AQ42" i="15" s="1"/>
  <c r="AR42" i="15" s="1"/>
  <c r="AS42" i="15" s="1"/>
  <c r="AT42" i="15" s="1"/>
  <c r="AU42" i="15" s="1"/>
  <c r="AV42" i="15" s="1"/>
  <c r="AW42" i="15" s="1"/>
  <c r="AX42" i="15" s="1"/>
  <c r="AZ42" i="15"/>
  <c r="BL42" i="15"/>
  <c r="C43" i="15"/>
  <c r="D43" i="15" s="1"/>
  <c r="E43" i="15" s="1"/>
  <c r="F43" i="15" s="1"/>
  <c r="G43" i="15" s="1"/>
  <c r="H43" i="15" s="1"/>
  <c r="I43" i="15" s="1"/>
  <c r="J43" i="15" s="1"/>
  <c r="K43" i="15" s="1"/>
  <c r="L43" i="15" s="1"/>
  <c r="M43" i="15"/>
  <c r="N43" i="15" s="1"/>
  <c r="O43" i="15" s="1"/>
  <c r="P43" i="15" s="1"/>
  <c r="Q43" i="15" s="1"/>
  <c r="R43" i="15" s="1"/>
  <c r="S43" i="15" s="1"/>
  <c r="T43" i="15" s="1"/>
  <c r="U43" i="15" s="1"/>
  <c r="V43" i="15" s="1"/>
  <c r="W43" i="15" s="1"/>
  <c r="X43" i="15" s="1"/>
  <c r="Y43" i="15" s="1"/>
  <c r="Z43" i="15" s="1"/>
  <c r="AA43" i="15" s="1"/>
  <c r="AB43" i="15" s="1"/>
  <c r="AC43" i="15" s="1"/>
  <c r="AD43" i="15" s="1"/>
  <c r="AE43" i="15" s="1"/>
  <c r="AF43" i="15" s="1"/>
  <c r="AG43" i="15" s="1"/>
  <c r="AH43" i="15" s="1"/>
  <c r="AI43" i="15"/>
  <c r="AJ43" i="15" s="1"/>
  <c r="AK43" i="15" s="1"/>
  <c r="AL43" i="15" s="1"/>
  <c r="AM43" i="15" s="1"/>
  <c r="AN43" i="15" s="1"/>
  <c r="AO43" i="15" s="1"/>
  <c r="AP43" i="15" s="1"/>
  <c r="AQ43" i="15" s="1"/>
  <c r="AR43" i="15" s="1"/>
  <c r="AS43" i="15" s="1"/>
  <c r="AT43" i="15" s="1"/>
  <c r="AU43" i="15" s="1"/>
  <c r="AV43" i="15" s="1"/>
  <c r="AW43" i="15" s="1"/>
  <c r="AX43" i="15" s="1"/>
  <c r="AZ43" i="15"/>
  <c r="B44" i="15"/>
  <c r="C49" i="15"/>
  <c r="D49" i="15" s="1"/>
  <c r="C50" i="15"/>
  <c r="D50" i="15"/>
  <c r="E50" i="15"/>
  <c r="F50" i="15" s="1"/>
  <c r="G50" i="15"/>
  <c r="H50" i="15" s="1"/>
  <c r="I50" i="15" s="1"/>
  <c r="J50" i="15" s="1"/>
  <c r="K50" i="15" s="1"/>
  <c r="L50" i="15" s="1"/>
  <c r="M50" i="15" s="1"/>
  <c r="N50" i="15" s="1"/>
  <c r="O50" i="15" s="1"/>
  <c r="P50" i="15" s="1"/>
  <c r="Q50" i="15"/>
  <c r="R50" i="15" s="1"/>
  <c r="S50" i="15" s="1"/>
  <c r="T50" i="15" s="1"/>
  <c r="U50" i="15" s="1"/>
  <c r="V50" i="15" s="1"/>
  <c r="W50" i="15" s="1"/>
  <c r="X50" i="15" s="1"/>
  <c r="Y50" i="15" s="1"/>
  <c r="Z50" i="15" s="1"/>
  <c r="AA50" i="15" s="1"/>
  <c r="AB50" i="15" s="1"/>
  <c r="AC50" i="15" s="1"/>
  <c r="AD50" i="15" s="1"/>
  <c r="AE50" i="15" s="1"/>
  <c r="AF50" i="15" s="1"/>
  <c r="AG50" i="15" s="1"/>
  <c r="AH50" i="15" s="1"/>
  <c r="AI50" i="15" s="1"/>
  <c r="AJ50" i="15" s="1"/>
  <c r="AK50" i="15" s="1"/>
  <c r="AL50" i="15" s="1"/>
  <c r="AM50" i="15" s="1"/>
  <c r="AN50" i="15" s="1"/>
  <c r="AO50" i="15" s="1"/>
  <c r="AP50" i="15" s="1"/>
  <c r="AQ50" i="15" s="1"/>
  <c r="AR50" i="15" s="1"/>
  <c r="AS50" i="15" s="1"/>
  <c r="AT50" i="15" s="1"/>
  <c r="AU50" i="15" s="1"/>
  <c r="AV50" i="15" s="1"/>
  <c r="AW50" i="15" s="1"/>
  <c r="AX50" i="15" s="1"/>
  <c r="C51" i="15"/>
  <c r="D51" i="15"/>
  <c r="E51" i="15"/>
  <c r="F51" i="15" s="1"/>
  <c r="G51" i="15"/>
  <c r="H51" i="15" s="1"/>
  <c r="I51" i="15" s="1"/>
  <c r="J51" i="15" s="1"/>
  <c r="K51" i="15" s="1"/>
  <c r="L51" i="15" s="1"/>
  <c r="M51" i="15" s="1"/>
  <c r="N51" i="15" s="1"/>
  <c r="O51" i="15" s="1"/>
  <c r="P51" i="15" s="1"/>
  <c r="Q51" i="15"/>
  <c r="R51" i="15" s="1"/>
  <c r="S51" i="15" s="1"/>
  <c r="T51" i="15" s="1"/>
  <c r="U51" i="15" s="1"/>
  <c r="V51" i="15" s="1"/>
  <c r="W51" i="15" s="1"/>
  <c r="X51" i="15" s="1"/>
  <c r="Y51" i="15" s="1"/>
  <c r="Z51" i="15" s="1"/>
  <c r="AA51" i="15" s="1"/>
  <c r="AB51" i="15" s="1"/>
  <c r="AC51" i="15" s="1"/>
  <c r="AD51" i="15" s="1"/>
  <c r="AE51" i="15" s="1"/>
  <c r="AF51" i="15" s="1"/>
  <c r="AG51" i="15" s="1"/>
  <c r="AH51" i="15" s="1"/>
  <c r="AI51" i="15" s="1"/>
  <c r="AJ51" i="15" s="1"/>
  <c r="AK51" i="15" s="1"/>
  <c r="AL51" i="15" s="1"/>
  <c r="AM51" i="15" s="1"/>
  <c r="AN51" i="15" s="1"/>
  <c r="AO51" i="15" s="1"/>
  <c r="AP51" i="15" s="1"/>
  <c r="AQ51" i="15" s="1"/>
  <c r="AR51" i="15" s="1"/>
  <c r="AS51" i="15" s="1"/>
  <c r="AT51" i="15" s="1"/>
  <c r="AU51" i="15" s="1"/>
  <c r="AV51" i="15" s="1"/>
  <c r="AW51" i="15" s="1"/>
  <c r="AX51" i="15" s="1"/>
  <c r="C52" i="15"/>
  <c r="D52" i="15"/>
  <c r="E52" i="15"/>
  <c r="F52" i="15" s="1"/>
  <c r="G52" i="15"/>
  <c r="H52" i="15" s="1"/>
  <c r="I52" i="15" s="1"/>
  <c r="J52" i="15" s="1"/>
  <c r="K52" i="15" s="1"/>
  <c r="L52" i="15"/>
  <c r="M52" i="15" s="1"/>
  <c r="N52" i="15" s="1"/>
  <c r="O52" i="15" s="1"/>
  <c r="P52" i="15" s="1"/>
  <c r="Q52" i="15" s="1"/>
  <c r="R52" i="15" s="1"/>
  <c r="S52" i="15" s="1"/>
  <c r="T52" i="15" s="1"/>
  <c r="U52" i="15" s="1"/>
  <c r="V52" i="15" s="1"/>
  <c r="W52" i="15" s="1"/>
  <c r="X52" i="15" s="1"/>
  <c r="Y52" i="15" s="1"/>
  <c r="Z52" i="15" s="1"/>
  <c r="AA52" i="15" s="1"/>
  <c r="AB52" i="15" s="1"/>
  <c r="AC52" i="15" s="1"/>
  <c r="AD52" i="15" s="1"/>
  <c r="AE52" i="15" s="1"/>
  <c r="AF52" i="15" s="1"/>
  <c r="AG52" i="15" s="1"/>
  <c r="AH52" i="15" s="1"/>
  <c r="AI52" i="15" s="1"/>
  <c r="AJ52" i="15" s="1"/>
  <c r="AK52" i="15" s="1"/>
  <c r="AL52" i="15" s="1"/>
  <c r="AM52" i="15" s="1"/>
  <c r="AN52" i="15" s="1"/>
  <c r="AO52" i="15" s="1"/>
  <c r="AP52" i="15" s="1"/>
  <c r="AQ52" i="15" s="1"/>
  <c r="AR52" i="15" s="1"/>
  <c r="AS52" i="15" s="1"/>
  <c r="AT52" i="15" s="1"/>
  <c r="AU52" i="15" s="1"/>
  <c r="AV52" i="15" s="1"/>
  <c r="AW52" i="15" s="1"/>
  <c r="AX52" i="15" s="1"/>
  <c r="C53" i="15"/>
  <c r="D53" i="15"/>
  <c r="E53" i="15"/>
  <c r="F53" i="15" s="1"/>
  <c r="G53" i="15"/>
  <c r="H53" i="15" s="1"/>
  <c r="I53" i="15" s="1"/>
  <c r="J53" i="15" s="1"/>
  <c r="K53" i="15" s="1"/>
  <c r="L53" i="15"/>
  <c r="M53" i="15" s="1"/>
  <c r="N53" i="15" s="1"/>
  <c r="O53" i="15" s="1"/>
  <c r="P53" i="15" s="1"/>
  <c r="Q53" i="15" s="1"/>
  <c r="R53" i="15" s="1"/>
  <c r="S53" i="15" s="1"/>
  <c r="T53" i="15" s="1"/>
  <c r="U53" i="15" s="1"/>
  <c r="V53" i="15" s="1"/>
  <c r="W53" i="15" s="1"/>
  <c r="X53" i="15" s="1"/>
  <c r="Y53" i="15" s="1"/>
  <c r="Z53" i="15" s="1"/>
  <c r="AA53" i="15" s="1"/>
  <c r="AB53" i="15" s="1"/>
  <c r="AC53" i="15" s="1"/>
  <c r="AD53" i="15" s="1"/>
  <c r="AE53" i="15" s="1"/>
  <c r="AF53" i="15" s="1"/>
  <c r="AG53" i="15" s="1"/>
  <c r="AH53" i="15" s="1"/>
  <c r="AI53" i="15" s="1"/>
  <c r="AJ53" i="15" s="1"/>
  <c r="AK53" i="15" s="1"/>
  <c r="AL53" i="15" s="1"/>
  <c r="AM53" i="15" s="1"/>
  <c r="AN53" i="15" s="1"/>
  <c r="AO53" i="15" s="1"/>
  <c r="AP53" i="15" s="1"/>
  <c r="AQ53" i="15" s="1"/>
  <c r="AR53" i="15" s="1"/>
  <c r="AS53" i="15" s="1"/>
  <c r="AT53" i="15" s="1"/>
  <c r="AU53" i="15" s="1"/>
  <c r="AV53" i="15" s="1"/>
  <c r="AW53" i="15" s="1"/>
  <c r="AX53" i="15" s="1"/>
  <c r="C54" i="15"/>
  <c r="D54" i="15"/>
  <c r="E54" i="15"/>
  <c r="F54" i="15" s="1"/>
  <c r="G54" i="15"/>
  <c r="H54" i="15" s="1"/>
  <c r="I54" i="15" s="1"/>
  <c r="J54" i="15" s="1"/>
  <c r="K54" i="15" s="1"/>
  <c r="L54" i="15"/>
  <c r="M54" i="15" s="1"/>
  <c r="N54" i="15" s="1"/>
  <c r="O54" i="15" s="1"/>
  <c r="P54" i="15" s="1"/>
  <c r="Q54" i="15" s="1"/>
  <c r="R54" i="15" s="1"/>
  <c r="S54" i="15" s="1"/>
  <c r="T54" i="15" s="1"/>
  <c r="U54" i="15" s="1"/>
  <c r="V54" i="15" s="1"/>
  <c r="W54" i="15" s="1"/>
  <c r="X54" i="15" s="1"/>
  <c r="Y54" i="15" s="1"/>
  <c r="Z54" i="15" s="1"/>
  <c r="AA54" i="15" s="1"/>
  <c r="AB54" i="15" s="1"/>
  <c r="AC54" i="15" s="1"/>
  <c r="AD54" i="15" s="1"/>
  <c r="AE54" i="15" s="1"/>
  <c r="AF54" i="15" s="1"/>
  <c r="AG54" i="15" s="1"/>
  <c r="AH54" i="15" s="1"/>
  <c r="AI54" i="15" s="1"/>
  <c r="AJ54" i="15" s="1"/>
  <c r="AK54" i="15" s="1"/>
  <c r="AL54" i="15" s="1"/>
  <c r="AM54" i="15" s="1"/>
  <c r="AN54" i="15" s="1"/>
  <c r="AO54" i="15" s="1"/>
  <c r="AP54" i="15" s="1"/>
  <c r="AQ54" i="15" s="1"/>
  <c r="AR54" i="15" s="1"/>
  <c r="AS54" i="15" s="1"/>
  <c r="AT54" i="15" s="1"/>
  <c r="AU54" i="15" s="1"/>
  <c r="AV54" i="15" s="1"/>
  <c r="AW54" i="15" s="1"/>
  <c r="AX54" i="15" s="1"/>
  <c r="C55" i="15"/>
  <c r="D55" i="15"/>
  <c r="E55" i="15"/>
  <c r="F55" i="15" s="1"/>
  <c r="G55" i="15"/>
  <c r="H55" i="15" s="1"/>
  <c r="I55" i="15" s="1"/>
  <c r="J55" i="15" s="1"/>
  <c r="K55" i="15" s="1"/>
  <c r="L55" i="15"/>
  <c r="M55" i="15" s="1"/>
  <c r="N55" i="15" s="1"/>
  <c r="O55" i="15" s="1"/>
  <c r="P55" i="15" s="1"/>
  <c r="Q55" i="15" s="1"/>
  <c r="R55" i="15" s="1"/>
  <c r="S55" i="15" s="1"/>
  <c r="T55" i="15" s="1"/>
  <c r="U55" i="15" s="1"/>
  <c r="V55" i="15" s="1"/>
  <c r="W55" i="15" s="1"/>
  <c r="X55" i="15" s="1"/>
  <c r="Y55" i="15" s="1"/>
  <c r="Z55" i="15" s="1"/>
  <c r="AA55" i="15" s="1"/>
  <c r="AB55" i="15" s="1"/>
  <c r="AC55" i="15" s="1"/>
  <c r="AD55" i="15" s="1"/>
  <c r="AE55" i="15" s="1"/>
  <c r="AF55" i="15" s="1"/>
  <c r="AG55" i="15" s="1"/>
  <c r="AH55" i="15" s="1"/>
  <c r="AI55" i="15" s="1"/>
  <c r="AJ55" i="15" s="1"/>
  <c r="AK55" i="15" s="1"/>
  <c r="AL55" i="15" s="1"/>
  <c r="AM55" i="15" s="1"/>
  <c r="AN55" i="15" s="1"/>
  <c r="AO55" i="15" s="1"/>
  <c r="AP55" i="15" s="1"/>
  <c r="AQ55" i="15" s="1"/>
  <c r="AR55" i="15" s="1"/>
  <c r="AS55" i="15" s="1"/>
  <c r="AT55" i="15" s="1"/>
  <c r="AU55" i="15" s="1"/>
  <c r="AV55" i="15" s="1"/>
  <c r="AW55" i="15" s="1"/>
  <c r="AX55" i="15" s="1"/>
  <c r="C56" i="15"/>
  <c r="D56" i="15"/>
  <c r="E56" i="15"/>
  <c r="F56" i="15" s="1"/>
  <c r="G56" i="15"/>
  <c r="H56" i="15" s="1"/>
  <c r="I56" i="15" s="1"/>
  <c r="J56" i="15" s="1"/>
  <c r="K56" i="15" s="1"/>
  <c r="L56" i="15"/>
  <c r="M56" i="15" s="1"/>
  <c r="N56" i="15" s="1"/>
  <c r="O56" i="15" s="1"/>
  <c r="P56" i="15" s="1"/>
  <c r="Q56" i="15" s="1"/>
  <c r="R56" i="15" s="1"/>
  <c r="S56" i="15" s="1"/>
  <c r="T56" i="15" s="1"/>
  <c r="U56" i="15" s="1"/>
  <c r="V56" i="15" s="1"/>
  <c r="W56" i="15" s="1"/>
  <c r="X56" i="15" s="1"/>
  <c r="Y56" i="15" s="1"/>
  <c r="Z56" i="15" s="1"/>
  <c r="AA56" i="15" s="1"/>
  <c r="AB56" i="15" s="1"/>
  <c r="AC56" i="15" s="1"/>
  <c r="AD56" i="15" s="1"/>
  <c r="AE56" i="15" s="1"/>
  <c r="AF56" i="15" s="1"/>
  <c r="AG56" i="15" s="1"/>
  <c r="AH56" i="15" s="1"/>
  <c r="AI56" i="15" s="1"/>
  <c r="AJ56" i="15" s="1"/>
  <c r="AK56" i="15" s="1"/>
  <c r="AL56" i="15" s="1"/>
  <c r="AM56" i="15" s="1"/>
  <c r="AN56" i="15" s="1"/>
  <c r="AO56" i="15" s="1"/>
  <c r="AP56" i="15" s="1"/>
  <c r="AQ56" i="15" s="1"/>
  <c r="AR56" i="15" s="1"/>
  <c r="AS56" i="15" s="1"/>
  <c r="AT56" i="15" s="1"/>
  <c r="AU56" i="15" s="1"/>
  <c r="AV56" i="15" s="1"/>
  <c r="AW56" i="15" s="1"/>
  <c r="AX56" i="15" s="1"/>
  <c r="C57" i="15"/>
  <c r="D57" i="15"/>
  <c r="E57" i="15"/>
  <c r="F57" i="15" s="1"/>
  <c r="G57" i="15"/>
  <c r="H57" i="15" s="1"/>
  <c r="I57" i="15" s="1"/>
  <c r="J57" i="15" s="1"/>
  <c r="K57" i="15" s="1"/>
  <c r="L57" i="15"/>
  <c r="M57" i="15" s="1"/>
  <c r="N57" i="15" s="1"/>
  <c r="O57" i="15" s="1"/>
  <c r="P57" i="15" s="1"/>
  <c r="Q57" i="15" s="1"/>
  <c r="R57" i="15" s="1"/>
  <c r="S57" i="15" s="1"/>
  <c r="T57" i="15" s="1"/>
  <c r="U57" i="15" s="1"/>
  <c r="V57" i="15" s="1"/>
  <c r="W57" i="15" s="1"/>
  <c r="X57" i="15" s="1"/>
  <c r="Y57" i="15" s="1"/>
  <c r="Z57" i="15" s="1"/>
  <c r="AA57" i="15" s="1"/>
  <c r="AB57" i="15" s="1"/>
  <c r="AC57" i="15" s="1"/>
  <c r="AD57" i="15" s="1"/>
  <c r="AE57" i="15" s="1"/>
  <c r="AF57" i="15" s="1"/>
  <c r="AG57" i="15" s="1"/>
  <c r="AH57" i="15" s="1"/>
  <c r="AI57" i="15" s="1"/>
  <c r="AJ57" i="15" s="1"/>
  <c r="AK57" i="15" s="1"/>
  <c r="AL57" i="15" s="1"/>
  <c r="AM57" i="15" s="1"/>
  <c r="AN57" i="15" s="1"/>
  <c r="AO57" i="15" s="1"/>
  <c r="AP57" i="15" s="1"/>
  <c r="AQ57" i="15" s="1"/>
  <c r="AR57" i="15" s="1"/>
  <c r="AS57" i="15" s="1"/>
  <c r="AT57" i="15" s="1"/>
  <c r="AU57" i="15" s="1"/>
  <c r="AV57" i="15" s="1"/>
  <c r="AW57" i="15" s="1"/>
  <c r="AX57" i="15" s="1"/>
  <c r="C58" i="15"/>
  <c r="D58" i="15"/>
  <c r="E58" i="15"/>
  <c r="F58" i="15" s="1"/>
  <c r="G58" i="15"/>
  <c r="H58" i="15" s="1"/>
  <c r="I58" i="15" s="1"/>
  <c r="J58" i="15" s="1"/>
  <c r="K58" i="15" s="1"/>
  <c r="L58" i="15"/>
  <c r="M58" i="15" s="1"/>
  <c r="N58" i="15" s="1"/>
  <c r="O58" i="15" s="1"/>
  <c r="P58" i="15" s="1"/>
  <c r="Q58" i="15" s="1"/>
  <c r="R58" i="15" s="1"/>
  <c r="S58" i="15" s="1"/>
  <c r="T58" i="15" s="1"/>
  <c r="U58" i="15" s="1"/>
  <c r="V58" i="15" s="1"/>
  <c r="W58" i="15" s="1"/>
  <c r="X58" i="15" s="1"/>
  <c r="Y58" i="15" s="1"/>
  <c r="Z58" i="15" s="1"/>
  <c r="AA58" i="15" s="1"/>
  <c r="AB58" i="15" s="1"/>
  <c r="AC58" i="15" s="1"/>
  <c r="AD58" i="15" s="1"/>
  <c r="AE58" i="15" s="1"/>
  <c r="AF58" i="15" s="1"/>
  <c r="AG58" i="15" s="1"/>
  <c r="AH58" i="15" s="1"/>
  <c r="AI58" i="15" s="1"/>
  <c r="AJ58" i="15" s="1"/>
  <c r="AK58" i="15" s="1"/>
  <c r="AL58" i="15" s="1"/>
  <c r="AM58" i="15" s="1"/>
  <c r="AN58" i="15" s="1"/>
  <c r="AO58" i="15" s="1"/>
  <c r="AP58" i="15" s="1"/>
  <c r="AQ58" i="15" s="1"/>
  <c r="AR58" i="15" s="1"/>
  <c r="AS58" i="15" s="1"/>
  <c r="AT58" i="15" s="1"/>
  <c r="AU58" i="15" s="1"/>
  <c r="AV58" i="15" s="1"/>
  <c r="AW58" i="15" s="1"/>
  <c r="AX58" i="15" s="1"/>
  <c r="C59" i="15"/>
  <c r="D59" i="15"/>
  <c r="E59" i="15"/>
  <c r="F59" i="15" s="1"/>
  <c r="G59" i="15"/>
  <c r="H59" i="15" s="1"/>
  <c r="I59" i="15" s="1"/>
  <c r="J59" i="15" s="1"/>
  <c r="K59" i="15" s="1"/>
  <c r="L59" i="15"/>
  <c r="M59" i="15" s="1"/>
  <c r="N59" i="15" s="1"/>
  <c r="O59" i="15" s="1"/>
  <c r="P59" i="15" s="1"/>
  <c r="Q59" i="15" s="1"/>
  <c r="R59" i="15" s="1"/>
  <c r="S59" i="15" s="1"/>
  <c r="T59" i="15" s="1"/>
  <c r="U59" i="15" s="1"/>
  <c r="V59" i="15" s="1"/>
  <c r="W59" i="15" s="1"/>
  <c r="X59" i="15" s="1"/>
  <c r="Y59" i="15" s="1"/>
  <c r="Z59" i="15" s="1"/>
  <c r="AA59" i="15" s="1"/>
  <c r="AB59" i="15" s="1"/>
  <c r="AC59" i="15" s="1"/>
  <c r="AD59" i="15" s="1"/>
  <c r="AE59" i="15" s="1"/>
  <c r="AF59" i="15" s="1"/>
  <c r="AG59" i="15" s="1"/>
  <c r="AH59" i="15" s="1"/>
  <c r="AI59" i="15" s="1"/>
  <c r="AJ59" i="15" s="1"/>
  <c r="AK59" i="15" s="1"/>
  <c r="AL59" i="15" s="1"/>
  <c r="AM59" i="15" s="1"/>
  <c r="AN59" i="15" s="1"/>
  <c r="AO59" i="15" s="1"/>
  <c r="AP59" i="15" s="1"/>
  <c r="AQ59" i="15" s="1"/>
  <c r="AR59" i="15" s="1"/>
  <c r="AS59" i="15" s="1"/>
  <c r="AT59" i="15" s="1"/>
  <c r="AU59" i="15" s="1"/>
  <c r="AV59" i="15" s="1"/>
  <c r="AW59" i="15" s="1"/>
  <c r="AX59" i="15" s="1"/>
  <c r="C60" i="15"/>
  <c r="D60" i="15"/>
  <c r="E60" i="15"/>
  <c r="F60" i="15" s="1"/>
  <c r="G60" i="15"/>
  <c r="H60" i="15" s="1"/>
  <c r="I60" i="15" s="1"/>
  <c r="J60" i="15" s="1"/>
  <c r="K60" i="15" s="1"/>
  <c r="L60" i="15"/>
  <c r="M60" i="15" s="1"/>
  <c r="N60" i="15" s="1"/>
  <c r="O60" i="15" s="1"/>
  <c r="P60" i="15" s="1"/>
  <c r="Q60" i="15" s="1"/>
  <c r="R60" i="15" s="1"/>
  <c r="S60" i="15" s="1"/>
  <c r="T60" i="15" s="1"/>
  <c r="U60" i="15" s="1"/>
  <c r="V60" i="15" s="1"/>
  <c r="W60" i="15" s="1"/>
  <c r="X60" i="15" s="1"/>
  <c r="Y60" i="15" s="1"/>
  <c r="Z60" i="15" s="1"/>
  <c r="AA60" i="15" s="1"/>
  <c r="AB60" i="15" s="1"/>
  <c r="AC60" i="15" s="1"/>
  <c r="AD60" i="15" s="1"/>
  <c r="AE60" i="15" s="1"/>
  <c r="AF60" i="15" s="1"/>
  <c r="AG60" i="15" s="1"/>
  <c r="AH60" i="15" s="1"/>
  <c r="AI60" i="15" s="1"/>
  <c r="AJ60" i="15" s="1"/>
  <c r="AK60" i="15" s="1"/>
  <c r="AL60" i="15" s="1"/>
  <c r="AM60" i="15" s="1"/>
  <c r="AN60" i="15" s="1"/>
  <c r="AO60" i="15" s="1"/>
  <c r="AP60" i="15" s="1"/>
  <c r="AQ60" i="15" s="1"/>
  <c r="AR60" i="15" s="1"/>
  <c r="AS60" i="15" s="1"/>
  <c r="AT60" i="15" s="1"/>
  <c r="AU60" i="15" s="1"/>
  <c r="AV60" i="15" s="1"/>
  <c r="AW60" i="15" s="1"/>
  <c r="AX60" i="15" s="1"/>
  <c r="C61" i="15"/>
  <c r="D61" i="15"/>
  <c r="E61" i="15"/>
  <c r="F61" i="15" s="1"/>
  <c r="G61" i="15"/>
  <c r="H61" i="15" s="1"/>
  <c r="I61" i="15" s="1"/>
  <c r="J61" i="15" s="1"/>
  <c r="K61" i="15" s="1"/>
  <c r="L61" i="15"/>
  <c r="M61" i="15" s="1"/>
  <c r="N61" i="15" s="1"/>
  <c r="O61" i="15" s="1"/>
  <c r="P61" i="15" s="1"/>
  <c r="Q61" i="15" s="1"/>
  <c r="R61" i="15" s="1"/>
  <c r="S61" i="15" s="1"/>
  <c r="T61" i="15" s="1"/>
  <c r="U61" i="15" s="1"/>
  <c r="V61" i="15" s="1"/>
  <c r="W61" i="15" s="1"/>
  <c r="X61" i="15" s="1"/>
  <c r="Y61" i="15" s="1"/>
  <c r="Z61" i="15" s="1"/>
  <c r="AA61" i="15" s="1"/>
  <c r="AB61" i="15" s="1"/>
  <c r="AC61" i="15" s="1"/>
  <c r="AD61" i="15" s="1"/>
  <c r="AE61" i="15" s="1"/>
  <c r="AF61" i="15" s="1"/>
  <c r="AG61" i="15" s="1"/>
  <c r="AH61" i="15" s="1"/>
  <c r="AI61" i="15" s="1"/>
  <c r="AJ61" i="15" s="1"/>
  <c r="AK61" i="15" s="1"/>
  <c r="AL61" i="15" s="1"/>
  <c r="AM61" i="15" s="1"/>
  <c r="AN61" i="15" s="1"/>
  <c r="AO61" i="15" s="1"/>
  <c r="AP61" i="15" s="1"/>
  <c r="AQ61" i="15" s="1"/>
  <c r="AR61" i="15" s="1"/>
  <c r="AS61" i="15" s="1"/>
  <c r="AT61" i="15" s="1"/>
  <c r="AU61" i="15" s="1"/>
  <c r="AV61" i="15" s="1"/>
  <c r="AW61" i="15" s="1"/>
  <c r="AX61" i="15" s="1"/>
  <c r="C62" i="15"/>
  <c r="D62" i="15"/>
  <c r="E62" i="15"/>
  <c r="F62" i="15" s="1"/>
  <c r="G62" i="15"/>
  <c r="H62" i="15" s="1"/>
  <c r="I62" i="15" s="1"/>
  <c r="J62" i="15" s="1"/>
  <c r="K62" i="15" s="1"/>
  <c r="L62" i="15"/>
  <c r="M62" i="15" s="1"/>
  <c r="N62" i="15" s="1"/>
  <c r="O62" i="15" s="1"/>
  <c r="P62" i="15" s="1"/>
  <c r="Q62" i="15" s="1"/>
  <c r="R62" i="15" s="1"/>
  <c r="S62" i="15" s="1"/>
  <c r="T62" i="15" s="1"/>
  <c r="U62" i="15" s="1"/>
  <c r="V62" i="15" s="1"/>
  <c r="W62" i="15" s="1"/>
  <c r="X62" i="15" s="1"/>
  <c r="Y62" i="15" s="1"/>
  <c r="Z62" i="15" s="1"/>
  <c r="AA62" i="15" s="1"/>
  <c r="AB62" i="15" s="1"/>
  <c r="AC62" i="15" s="1"/>
  <c r="AD62" i="15" s="1"/>
  <c r="AE62" i="15" s="1"/>
  <c r="AF62" i="15" s="1"/>
  <c r="AG62" i="15" s="1"/>
  <c r="AH62" i="15" s="1"/>
  <c r="AI62" i="15" s="1"/>
  <c r="AJ62" i="15" s="1"/>
  <c r="AK62" i="15" s="1"/>
  <c r="AL62" i="15" s="1"/>
  <c r="AM62" i="15" s="1"/>
  <c r="AN62" i="15" s="1"/>
  <c r="AO62" i="15" s="1"/>
  <c r="AP62" i="15" s="1"/>
  <c r="AQ62" i="15" s="1"/>
  <c r="AR62" i="15" s="1"/>
  <c r="AS62" i="15" s="1"/>
  <c r="AT62" i="15" s="1"/>
  <c r="AU62" i="15" s="1"/>
  <c r="AV62" i="15" s="1"/>
  <c r="AW62" i="15" s="1"/>
  <c r="AX62" i="15" s="1"/>
  <c r="C63" i="15"/>
  <c r="D63" i="15" s="1"/>
  <c r="E63" i="15" s="1"/>
  <c r="F63" i="15" s="1"/>
  <c r="G63" i="15" s="1"/>
  <c r="H63" i="15" s="1"/>
  <c r="I63" i="15" s="1"/>
  <c r="J63" i="15" s="1"/>
  <c r="K63" i="15" s="1"/>
  <c r="L63" i="15" s="1"/>
  <c r="M63" i="15" s="1"/>
  <c r="N63" i="15" s="1"/>
  <c r="O63" i="15" s="1"/>
  <c r="P63" i="15" s="1"/>
  <c r="Q63" i="15" s="1"/>
  <c r="R63" i="15" s="1"/>
  <c r="S63" i="15" s="1"/>
  <c r="T63" i="15" s="1"/>
  <c r="U63" i="15" s="1"/>
  <c r="V63" i="15" s="1"/>
  <c r="W63" i="15" s="1"/>
  <c r="X63" i="15" s="1"/>
  <c r="Y63" i="15" s="1"/>
  <c r="Z63" i="15" s="1"/>
  <c r="AA63" i="15" s="1"/>
  <c r="AB63" i="15" s="1"/>
  <c r="AC63" i="15" s="1"/>
  <c r="AD63" i="15" s="1"/>
  <c r="AE63" i="15" s="1"/>
  <c r="AF63" i="15" s="1"/>
  <c r="AG63" i="15" s="1"/>
  <c r="AH63" i="15" s="1"/>
  <c r="AI63" i="15" s="1"/>
  <c r="AJ63" i="15" s="1"/>
  <c r="AK63" i="15" s="1"/>
  <c r="AL63" i="15" s="1"/>
  <c r="AM63" i="15" s="1"/>
  <c r="AN63" i="15" s="1"/>
  <c r="AO63" i="15" s="1"/>
  <c r="AP63" i="15" s="1"/>
  <c r="AQ63" i="15" s="1"/>
  <c r="AR63" i="15" s="1"/>
  <c r="AS63" i="15" s="1"/>
  <c r="AT63" i="15" s="1"/>
  <c r="AU63" i="15" s="1"/>
  <c r="AV63" i="15" s="1"/>
  <c r="AW63" i="15" s="1"/>
  <c r="AX63" i="15" s="1"/>
  <c r="C64" i="15"/>
  <c r="D64" i="15" s="1"/>
  <c r="E64" i="15" s="1"/>
  <c r="F64" i="15" s="1"/>
  <c r="G64" i="15" s="1"/>
  <c r="H64" i="15" s="1"/>
  <c r="I64" i="15" s="1"/>
  <c r="J64" i="15" s="1"/>
  <c r="K64" i="15" s="1"/>
  <c r="L64" i="15" s="1"/>
  <c r="M64" i="15" s="1"/>
  <c r="N64" i="15" s="1"/>
  <c r="O64" i="15" s="1"/>
  <c r="P64" i="15" s="1"/>
  <c r="Q64" i="15" s="1"/>
  <c r="R64" i="15" s="1"/>
  <c r="S64" i="15" s="1"/>
  <c r="T64" i="15" s="1"/>
  <c r="U64" i="15" s="1"/>
  <c r="V64" i="15" s="1"/>
  <c r="W64" i="15" s="1"/>
  <c r="X64" i="15" s="1"/>
  <c r="Y64" i="15" s="1"/>
  <c r="Z64" i="15" s="1"/>
  <c r="AA64" i="15" s="1"/>
  <c r="AB64" i="15" s="1"/>
  <c r="AC64" i="15" s="1"/>
  <c r="AD64" i="15" s="1"/>
  <c r="AE64" i="15" s="1"/>
  <c r="AF64" i="15" s="1"/>
  <c r="AG64" i="15" s="1"/>
  <c r="AH64" i="15" s="1"/>
  <c r="AI64" i="15" s="1"/>
  <c r="AJ64" i="15" s="1"/>
  <c r="AK64" i="15" s="1"/>
  <c r="AL64" i="15" s="1"/>
  <c r="AM64" i="15" s="1"/>
  <c r="AN64" i="15" s="1"/>
  <c r="AO64" i="15" s="1"/>
  <c r="AP64" i="15" s="1"/>
  <c r="AQ64" i="15" s="1"/>
  <c r="AR64" i="15" s="1"/>
  <c r="AS64" i="15" s="1"/>
  <c r="AT64" i="15" s="1"/>
  <c r="AU64" i="15" s="1"/>
  <c r="AV64" i="15" s="1"/>
  <c r="AW64" i="15" s="1"/>
  <c r="AX64" i="15" s="1"/>
  <c r="C65" i="15"/>
  <c r="D65" i="15" s="1"/>
  <c r="E65" i="15" s="1"/>
  <c r="F65" i="15" s="1"/>
  <c r="G65" i="15"/>
  <c r="H65" i="15" s="1"/>
  <c r="I65" i="15" s="1"/>
  <c r="J65" i="15" s="1"/>
  <c r="K65" i="15" s="1"/>
  <c r="L65" i="15" s="1"/>
  <c r="M65" i="15" s="1"/>
  <c r="N65" i="15" s="1"/>
  <c r="O65" i="15" s="1"/>
  <c r="P65" i="15" s="1"/>
  <c r="Q65" i="15" s="1"/>
  <c r="R65" i="15" s="1"/>
  <c r="S65" i="15" s="1"/>
  <c r="T65" i="15" s="1"/>
  <c r="U65" i="15" s="1"/>
  <c r="V65" i="15" s="1"/>
  <c r="W65" i="15" s="1"/>
  <c r="X65" i="15" s="1"/>
  <c r="Y65" i="15" s="1"/>
  <c r="Z65" i="15" s="1"/>
  <c r="AA65" i="15" s="1"/>
  <c r="AB65" i="15" s="1"/>
  <c r="AC65" i="15" s="1"/>
  <c r="AD65" i="15" s="1"/>
  <c r="AE65" i="15" s="1"/>
  <c r="AF65" i="15" s="1"/>
  <c r="AG65" i="15" s="1"/>
  <c r="AH65" i="15" s="1"/>
  <c r="AI65" i="15" s="1"/>
  <c r="AJ65" i="15" s="1"/>
  <c r="AK65" i="15" s="1"/>
  <c r="AL65" i="15" s="1"/>
  <c r="AM65" i="15" s="1"/>
  <c r="AN65" i="15" s="1"/>
  <c r="AO65" i="15" s="1"/>
  <c r="AP65" i="15" s="1"/>
  <c r="AQ65" i="15" s="1"/>
  <c r="AR65" i="15" s="1"/>
  <c r="AS65" i="15" s="1"/>
  <c r="AT65" i="15" s="1"/>
  <c r="AU65" i="15" s="1"/>
  <c r="AV65" i="15" s="1"/>
  <c r="AW65" i="15" s="1"/>
  <c r="AX65" i="15" s="1"/>
  <c r="C66" i="15"/>
  <c r="D66" i="15" s="1"/>
  <c r="E66" i="15" s="1"/>
  <c r="F66" i="15" s="1"/>
  <c r="G66" i="15"/>
  <c r="H66" i="15" s="1"/>
  <c r="I66" i="15" s="1"/>
  <c r="J66" i="15" s="1"/>
  <c r="K66" i="15" s="1"/>
  <c r="L66" i="15" s="1"/>
  <c r="M66" i="15" s="1"/>
  <c r="N66" i="15" s="1"/>
  <c r="O66" i="15" s="1"/>
  <c r="P66" i="15" s="1"/>
  <c r="Q66" i="15" s="1"/>
  <c r="R66" i="15" s="1"/>
  <c r="S66" i="15" s="1"/>
  <c r="T66" i="15" s="1"/>
  <c r="U66" i="15" s="1"/>
  <c r="V66" i="15" s="1"/>
  <c r="W66" i="15" s="1"/>
  <c r="X66" i="15" s="1"/>
  <c r="Y66" i="15" s="1"/>
  <c r="Z66" i="15" s="1"/>
  <c r="AA66" i="15" s="1"/>
  <c r="AB66" i="15" s="1"/>
  <c r="AC66" i="15" s="1"/>
  <c r="AD66" i="15" s="1"/>
  <c r="AE66" i="15" s="1"/>
  <c r="AF66" i="15" s="1"/>
  <c r="AG66" i="15" s="1"/>
  <c r="AH66" i="15" s="1"/>
  <c r="AI66" i="15" s="1"/>
  <c r="AJ66" i="15" s="1"/>
  <c r="AK66" i="15" s="1"/>
  <c r="AL66" i="15" s="1"/>
  <c r="AM66" i="15" s="1"/>
  <c r="AN66" i="15" s="1"/>
  <c r="AO66" i="15" s="1"/>
  <c r="AP66" i="15" s="1"/>
  <c r="AQ66" i="15" s="1"/>
  <c r="AR66" i="15" s="1"/>
  <c r="AS66" i="15" s="1"/>
  <c r="AT66" i="15" s="1"/>
  <c r="AU66" i="15" s="1"/>
  <c r="AV66" i="15" s="1"/>
  <c r="AW66" i="15" s="1"/>
  <c r="AX66" i="15" s="1"/>
  <c r="C67" i="15"/>
  <c r="D67" i="15" s="1"/>
  <c r="E67" i="15" s="1"/>
  <c r="F67" i="15"/>
  <c r="G67" i="15" s="1"/>
  <c r="H67" i="15" s="1"/>
  <c r="I67" i="15" s="1"/>
  <c r="J67" i="15" s="1"/>
  <c r="K67" i="15" s="1"/>
  <c r="L67" i="15" s="1"/>
  <c r="M67" i="15" s="1"/>
  <c r="N67" i="15" s="1"/>
  <c r="O67" i="15" s="1"/>
  <c r="P67" i="15" s="1"/>
  <c r="Q67" i="15" s="1"/>
  <c r="R67" i="15" s="1"/>
  <c r="S67" i="15" s="1"/>
  <c r="T67" i="15" s="1"/>
  <c r="U67" i="15" s="1"/>
  <c r="V67" i="15" s="1"/>
  <c r="W67" i="15" s="1"/>
  <c r="X67" i="15" s="1"/>
  <c r="Y67" i="15" s="1"/>
  <c r="Z67" i="15" s="1"/>
  <c r="AA67" i="15" s="1"/>
  <c r="AB67" i="15" s="1"/>
  <c r="AC67" i="15" s="1"/>
  <c r="AD67" i="15" s="1"/>
  <c r="AE67" i="15" s="1"/>
  <c r="AF67" i="15" s="1"/>
  <c r="AG67" i="15" s="1"/>
  <c r="AH67" i="15" s="1"/>
  <c r="AI67" i="15" s="1"/>
  <c r="AJ67" i="15" s="1"/>
  <c r="AK67" i="15" s="1"/>
  <c r="AL67" i="15" s="1"/>
  <c r="AM67" i="15" s="1"/>
  <c r="AN67" i="15" s="1"/>
  <c r="AO67" i="15" s="1"/>
  <c r="AP67" i="15" s="1"/>
  <c r="AQ67" i="15" s="1"/>
  <c r="AR67" i="15" s="1"/>
  <c r="AS67" i="15" s="1"/>
  <c r="AT67" i="15" s="1"/>
  <c r="AU67" i="15" s="1"/>
  <c r="AV67" i="15" s="1"/>
  <c r="AW67" i="15" s="1"/>
  <c r="AX67" i="15" s="1"/>
  <c r="BA68" i="15"/>
  <c r="BB68" i="15"/>
  <c r="BC68" i="15"/>
  <c r="BD68" i="15"/>
  <c r="BD79" i="15" s="1"/>
  <c r="BE68" i="15"/>
  <c r="BF68" i="15"/>
  <c r="BG68" i="15"/>
  <c r="BH68" i="15"/>
  <c r="BH79" i="15" s="1"/>
  <c r="BI68" i="15"/>
  <c r="BJ68" i="15"/>
  <c r="BK68" i="15"/>
  <c r="BK79" i="15" s="1"/>
  <c r="BL68" i="15"/>
  <c r="BL79" i="15" s="1"/>
  <c r="BM68" i="15"/>
  <c r="BN68" i="15"/>
  <c r="BO68" i="15"/>
  <c r="BP68" i="15"/>
  <c r="BP79" i="15" s="1"/>
  <c r="BQ68" i="15"/>
  <c r="BR68" i="15"/>
  <c r="BS68" i="15"/>
  <c r="BT68" i="15"/>
  <c r="BT79" i="15" s="1"/>
  <c r="BU68" i="15"/>
  <c r="BV68" i="15"/>
  <c r="BW68" i="15"/>
  <c r="BX68" i="15"/>
  <c r="BX79" i="15" s="1"/>
  <c r="BY68" i="15"/>
  <c r="BZ68" i="15"/>
  <c r="CA68" i="15"/>
  <c r="CA79" i="15" s="1"/>
  <c r="CB68" i="15"/>
  <c r="CB79" i="15" s="1"/>
  <c r="CC68" i="15"/>
  <c r="CD68" i="15"/>
  <c r="CE68" i="15"/>
  <c r="CF68" i="15"/>
  <c r="CF79" i="15" s="1"/>
  <c r="CG68" i="15"/>
  <c r="CH68" i="15"/>
  <c r="CI68" i="15"/>
  <c r="CJ68" i="15"/>
  <c r="CJ79" i="15" s="1"/>
  <c r="CK68" i="15"/>
  <c r="CL68" i="15"/>
  <c r="CM68" i="15"/>
  <c r="CN68" i="15"/>
  <c r="CN79" i="15" s="1"/>
  <c r="CO68" i="15"/>
  <c r="CP68" i="15"/>
  <c r="CQ68" i="15"/>
  <c r="CQ79" i="15" s="1"/>
  <c r="CR68" i="15"/>
  <c r="CR79" i="15" s="1"/>
  <c r="CS68" i="15"/>
  <c r="CT68" i="15"/>
  <c r="CU68" i="15"/>
  <c r="CV68" i="15"/>
  <c r="CV79" i="15" s="1"/>
  <c r="C70" i="15"/>
  <c r="D70" i="15" s="1"/>
  <c r="E70" i="15" s="1"/>
  <c r="F70" i="15"/>
  <c r="G70" i="15"/>
  <c r="H70" i="15" s="1"/>
  <c r="I70" i="15"/>
  <c r="J70" i="15" s="1"/>
  <c r="K70" i="15" s="1"/>
  <c r="L70" i="15" s="1"/>
  <c r="M70" i="15" s="1"/>
  <c r="N70" i="15" s="1"/>
  <c r="O70" i="15" s="1"/>
  <c r="P70" i="15" s="1"/>
  <c r="Q70" i="15" s="1"/>
  <c r="R70" i="15" s="1"/>
  <c r="S70" i="15" s="1"/>
  <c r="T70" i="15" s="1"/>
  <c r="U70" i="15" s="1"/>
  <c r="V70" i="15" s="1"/>
  <c r="W70" i="15" s="1"/>
  <c r="X70" i="15" s="1"/>
  <c r="Y70" i="15" s="1"/>
  <c r="Z70" i="15" s="1"/>
  <c r="AA70" i="15" s="1"/>
  <c r="AB70" i="15" s="1"/>
  <c r="AC70" i="15" s="1"/>
  <c r="AD70" i="15" s="1"/>
  <c r="AE70" i="15" s="1"/>
  <c r="AF70" i="15" s="1"/>
  <c r="AG70" i="15" s="1"/>
  <c r="AH70" i="15" s="1"/>
  <c r="AI70" i="15" s="1"/>
  <c r="AJ70" i="15" s="1"/>
  <c r="AK70" i="15" s="1"/>
  <c r="AL70" i="15" s="1"/>
  <c r="AM70" i="15" s="1"/>
  <c r="AN70" i="15" s="1"/>
  <c r="AO70" i="15" s="1"/>
  <c r="AP70" i="15" s="1"/>
  <c r="AQ70" i="15" s="1"/>
  <c r="AR70" i="15" s="1"/>
  <c r="AS70" i="15" s="1"/>
  <c r="AT70" i="15" s="1"/>
  <c r="AU70" i="15" s="1"/>
  <c r="AV70" i="15" s="1"/>
  <c r="AW70" i="15" s="1"/>
  <c r="AX70" i="15" s="1"/>
  <c r="AZ70" i="15"/>
  <c r="C71" i="15"/>
  <c r="D71" i="15"/>
  <c r="E71" i="15"/>
  <c r="F71" i="15"/>
  <c r="G71" i="15" s="1"/>
  <c r="H71" i="15" s="1"/>
  <c r="I71" i="15" s="1"/>
  <c r="J71" i="15" s="1"/>
  <c r="K71" i="15" s="1"/>
  <c r="L71" i="15" s="1"/>
  <c r="M71" i="15" s="1"/>
  <c r="N71" i="15" s="1"/>
  <c r="O71" i="15" s="1"/>
  <c r="P71" i="15" s="1"/>
  <c r="Q71" i="15" s="1"/>
  <c r="R71" i="15" s="1"/>
  <c r="S71" i="15" s="1"/>
  <c r="T71" i="15" s="1"/>
  <c r="U71" i="15" s="1"/>
  <c r="V71" i="15" s="1"/>
  <c r="W71" i="15" s="1"/>
  <c r="X71" i="15" s="1"/>
  <c r="Y71" i="15" s="1"/>
  <c r="Z71" i="15" s="1"/>
  <c r="AA71" i="15" s="1"/>
  <c r="AB71" i="15" s="1"/>
  <c r="AC71" i="15" s="1"/>
  <c r="AD71" i="15" s="1"/>
  <c r="AE71" i="15" s="1"/>
  <c r="AF71" i="15" s="1"/>
  <c r="AG71" i="15" s="1"/>
  <c r="AH71" i="15" s="1"/>
  <c r="AI71" i="15" s="1"/>
  <c r="AJ71" i="15" s="1"/>
  <c r="AK71" i="15" s="1"/>
  <c r="AL71" i="15" s="1"/>
  <c r="AM71" i="15" s="1"/>
  <c r="AN71" i="15" s="1"/>
  <c r="AO71" i="15" s="1"/>
  <c r="AP71" i="15" s="1"/>
  <c r="AQ71" i="15" s="1"/>
  <c r="AR71" i="15" s="1"/>
  <c r="AS71" i="15" s="1"/>
  <c r="AT71" i="15" s="1"/>
  <c r="AU71" i="15" s="1"/>
  <c r="AV71" i="15" s="1"/>
  <c r="AW71" i="15" s="1"/>
  <c r="AX71" i="15" s="1"/>
  <c r="AZ71" i="15"/>
  <c r="C72" i="15"/>
  <c r="D72" i="15"/>
  <c r="E72" i="15" s="1"/>
  <c r="F72" i="15" s="1"/>
  <c r="G72" i="15"/>
  <c r="H72" i="15" s="1"/>
  <c r="I72" i="15" s="1"/>
  <c r="J72" i="15" s="1"/>
  <c r="K72" i="15" s="1"/>
  <c r="L72" i="15" s="1"/>
  <c r="M72" i="15" s="1"/>
  <c r="N72" i="15" s="1"/>
  <c r="O72" i="15" s="1"/>
  <c r="P72" i="15" s="1"/>
  <c r="Q72" i="15" s="1"/>
  <c r="R72" i="15" s="1"/>
  <c r="S72" i="15" s="1"/>
  <c r="T72" i="15" s="1"/>
  <c r="U72" i="15" s="1"/>
  <c r="V72" i="15" s="1"/>
  <c r="W72" i="15" s="1"/>
  <c r="X72" i="15" s="1"/>
  <c r="Y72" i="15" s="1"/>
  <c r="Z72" i="15" s="1"/>
  <c r="AA72" i="15" s="1"/>
  <c r="AB72" i="15" s="1"/>
  <c r="AC72" i="15" s="1"/>
  <c r="AD72" i="15" s="1"/>
  <c r="AE72" i="15" s="1"/>
  <c r="AF72" i="15" s="1"/>
  <c r="AG72" i="15" s="1"/>
  <c r="AH72" i="15" s="1"/>
  <c r="AI72" i="15" s="1"/>
  <c r="AJ72" i="15" s="1"/>
  <c r="AK72" i="15" s="1"/>
  <c r="AL72" i="15" s="1"/>
  <c r="AM72" i="15" s="1"/>
  <c r="AN72" i="15" s="1"/>
  <c r="AO72" i="15" s="1"/>
  <c r="AP72" i="15" s="1"/>
  <c r="AQ72" i="15" s="1"/>
  <c r="AR72" i="15" s="1"/>
  <c r="AS72" i="15" s="1"/>
  <c r="AT72" i="15" s="1"/>
  <c r="AU72" i="15" s="1"/>
  <c r="AV72" i="15" s="1"/>
  <c r="AW72" i="15" s="1"/>
  <c r="AX72" i="15" s="1"/>
  <c r="AZ72" i="15"/>
  <c r="C73" i="15"/>
  <c r="D73" i="15" s="1"/>
  <c r="E73" i="15" s="1"/>
  <c r="F73" i="15"/>
  <c r="G73" i="15"/>
  <c r="H73" i="15" s="1"/>
  <c r="I73" i="15" s="1"/>
  <c r="J73" i="15" s="1"/>
  <c r="K73" i="15" s="1"/>
  <c r="L73" i="15" s="1"/>
  <c r="M73" i="15" s="1"/>
  <c r="N73" i="15" s="1"/>
  <c r="O73" i="15" s="1"/>
  <c r="P73" i="15" s="1"/>
  <c r="Q73" i="15" s="1"/>
  <c r="R73" i="15" s="1"/>
  <c r="S73" i="15" s="1"/>
  <c r="T73" i="15" s="1"/>
  <c r="U73" i="15" s="1"/>
  <c r="V73" i="15" s="1"/>
  <c r="W73" i="15" s="1"/>
  <c r="X73" i="15" s="1"/>
  <c r="Y73" i="15" s="1"/>
  <c r="Z73" i="15" s="1"/>
  <c r="AA73" i="15" s="1"/>
  <c r="AB73" i="15" s="1"/>
  <c r="AC73" i="15" s="1"/>
  <c r="AD73" i="15" s="1"/>
  <c r="AE73" i="15" s="1"/>
  <c r="AF73" i="15" s="1"/>
  <c r="AG73" i="15" s="1"/>
  <c r="AH73" i="15" s="1"/>
  <c r="AI73" i="15" s="1"/>
  <c r="AJ73" i="15" s="1"/>
  <c r="AK73" i="15" s="1"/>
  <c r="AL73" i="15" s="1"/>
  <c r="AM73" i="15" s="1"/>
  <c r="AN73" i="15" s="1"/>
  <c r="AO73" i="15" s="1"/>
  <c r="AP73" i="15" s="1"/>
  <c r="AQ73" i="15" s="1"/>
  <c r="AR73" i="15" s="1"/>
  <c r="AS73" i="15" s="1"/>
  <c r="AT73" i="15" s="1"/>
  <c r="AU73" i="15" s="1"/>
  <c r="AV73" i="15" s="1"/>
  <c r="AW73" i="15" s="1"/>
  <c r="AX73" i="15" s="1"/>
  <c r="AZ73" i="15"/>
  <c r="C74" i="15"/>
  <c r="D74" i="15" s="1"/>
  <c r="E74" i="15"/>
  <c r="F74" i="15"/>
  <c r="G74" i="15" s="1"/>
  <c r="H74" i="15" s="1"/>
  <c r="I74" i="15" s="1"/>
  <c r="J74" i="15" s="1"/>
  <c r="K74" i="15" s="1"/>
  <c r="L74" i="15" s="1"/>
  <c r="M74" i="15" s="1"/>
  <c r="N74" i="15" s="1"/>
  <c r="O74" i="15" s="1"/>
  <c r="P74" i="15" s="1"/>
  <c r="Q74" i="15" s="1"/>
  <c r="R74" i="15" s="1"/>
  <c r="S74" i="15" s="1"/>
  <c r="T74" i="15" s="1"/>
  <c r="U74" i="15" s="1"/>
  <c r="V74" i="15" s="1"/>
  <c r="W74" i="15" s="1"/>
  <c r="X74" i="15" s="1"/>
  <c r="Y74" i="15" s="1"/>
  <c r="Z74" i="15" s="1"/>
  <c r="AA74" i="15" s="1"/>
  <c r="AB74" i="15" s="1"/>
  <c r="AC74" i="15" s="1"/>
  <c r="AD74" i="15" s="1"/>
  <c r="AE74" i="15" s="1"/>
  <c r="AF74" i="15" s="1"/>
  <c r="AG74" i="15" s="1"/>
  <c r="AH74" i="15" s="1"/>
  <c r="AI74" i="15" s="1"/>
  <c r="AJ74" i="15" s="1"/>
  <c r="AK74" i="15" s="1"/>
  <c r="AL74" i="15" s="1"/>
  <c r="AM74" i="15" s="1"/>
  <c r="AN74" i="15" s="1"/>
  <c r="AO74" i="15" s="1"/>
  <c r="AP74" i="15" s="1"/>
  <c r="AQ74" i="15" s="1"/>
  <c r="AR74" i="15" s="1"/>
  <c r="AS74" i="15" s="1"/>
  <c r="AT74" i="15" s="1"/>
  <c r="AU74" i="15" s="1"/>
  <c r="AV74" i="15" s="1"/>
  <c r="AW74" i="15" s="1"/>
  <c r="AX74" i="15" s="1"/>
  <c r="AZ74" i="15"/>
  <c r="C75" i="15"/>
  <c r="D75" i="15"/>
  <c r="E75" i="15" s="1"/>
  <c r="F75" i="15" s="1"/>
  <c r="G75" i="15" s="1"/>
  <c r="H75" i="15" s="1"/>
  <c r="I75" i="15" s="1"/>
  <c r="J75" i="15"/>
  <c r="K75" i="15" s="1"/>
  <c r="L75" i="15" s="1"/>
  <c r="M75" i="15" s="1"/>
  <c r="N75" i="15" s="1"/>
  <c r="O75" i="15" s="1"/>
  <c r="P75" i="15" s="1"/>
  <c r="Q75" i="15" s="1"/>
  <c r="R75" i="15" s="1"/>
  <c r="S75" i="15" s="1"/>
  <c r="T75" i="15" s="1"/>
  <c r="U75" i="15" s="1"/>
  <c r="V75" i="15" s="1"/>
  <c r="W75" i="15" s="1"/>
  <c r="X75" i="15" s="1"/>
  <c r="Y75" i="15" s="1"/>
  <c r="Z75" i="15" s="1"/>
  <c r="AA75" i="15" s="1"/>
  <c r="AB75" i="15" s="1"/>
  <c r="AC75" i="15" s="1"/>
  <c r="AD75" i="15" s="1"/>
  <c r="AE75" i="15" s="1"/>
  <c r="AF75" i="15" s="1"/>
  <c r="AG75" i="15" s="1"/>
  <c r="AH75" i="15" s="1"/>
  <c r="AI75" i="15" s="1"/>
  <c r="AJ75" i="15" s="1"/>
  <c r="AK75" i="15" s="1"/>
  <c r="AL75" i="15" s="1"/>
  <c r="AM75" i="15" s="1"/>
  <c r="AN75" i="15" s="1"/>
  <c r="AO75" i="15" s="1"/>
  <c r="AP75" i="15" s="1"/>
  <c r="AQ75" i="15" s="1"/>
  <c r="AR75" i="15" s="1"/>
  <c r="AS75" i="15" s="1"/>
  <c r="AT75" i="15" s="1"/>
  <c r="AU75" i="15" s="1"/>
  <c r="AV75" i="15" s="1"/>
  <c r="AW75" i="15" s="1"/>
  <c r="AX75" i="15" s="1"/>
  <c r="AZ75" i="15"/>
  <c r="C76" i="15"/>
  <c r="D76" i="15" s="1"/>
  <c r="E76" i="15" s="1"/>
  <c r="F76" i="15" s="1"/>
  <c r="G76" i="15" s="1"/>
  <c r="H76" i="15" s="1"/>
  <c r="I76" i="15" s="1"/>
  <c r="J76" i="15" s="1"/>
  <c r="K76" i="15"/>
  <c r="L76" i="15" s="1"/>
  <c r="M76" i="15" s="1"/>
  <c r="N76" i="15" s="1"/>
  <c r="O76" i="15" s="1"/>
  <c r="P76" i="15" s="1"/>
  <c r="Q76" i="15" s="1"/>
  <c r="R76" i="15" s="1"/>
  <c r="S76" i="15" s="1"/>
  <c r="T76" i="15" s="1"/>
  <c r="U76" i="15" s="1"/>
  <c r="V76" i="15" s="1"/>
  <c r="W76" i="15" s="1"/>
  <c r="X76" i="15" s="1"/>
  <c r="Y76" i="15" s="1"/>
  <c r="Z76" i="15" s="1"/>
  <c r="AA76" i="15" s="1"/>
  <c r="AB76" i="15" s="1"/>
  <c r="AC76" i="15" s="1"/>
  <c r="AD76" i="15" s="1"/>
  <c r="AE76" i="15" s="1"/>
  <c r="AF76" i="15" s="1"/>
  <c r="AG76" i="15" s="1"/>
  <c r="AH76" i="15" s="1"/>
  <c r="AI76" i="15" s="1"/>
  <c r="AJ76" i="15" s="1"/>
  <c r="AK76" i="15" s="1"/>
  <c r="AL76" i="15" s="1"/>
  <c r="AM76" i="15" s="1"/>
  <c r="AN76" i="15" s="1"/>
  <c r="AO76" i="15" s="1"/>
  <c r="AP76" i="15" s="1"/>
  <c r="AQ76" i="15" s="1"/>
  <c r="AR76" i="15" s="1"/>
  <c r="AS76" i="15" s="1"/>
  <c r="AT76" i="15" s="1"/>
  <c r="AU76" i="15" s="1"/>
  <c r="AV76" i="15" s="1"/>
  <c r="AW76" i="15" s="1"/>
  <c r="AX76" i="15" s="1"/>
  <c r="AZ76" i="15"/>
  <c r="C77" i="15"/>
  <c r="D77" i="15"/>
  <c r="E77" i="15" s="1"/>
  <c r="F77" i="15"/>
  <c r="G77" i="15"/>
  <c r="H77" i="15" s="1"/>
  <c r="I77" i="15" s="1"/>
  <c r="J77" i="15"/>
  <c r="K77" i="15" s="1"/>
  <c r="L77" i="15" s="1"/>
  <c r="M77" i="15" s="1"/>
  <c r="N77" i="15" s="1"/>
  <c r="O77" i="15" s="1"/>
  <c r="P77" i="15"/>
  <c r="Q77" i="15" s="1"/>
  <c r="R77" i="15" s="1"/>
  <c r="S77" i="15" s="1"/>
  <c r="T77" i="15" s="1"/>
  <c r="U77" i="15" s="1"/>
  <c r="V77" i="15" s="1"/>
  <c r="W77" i="15" s="1"/>
  <c r="X77" i="15" s="1"/>
  <c r="Y77" i="15" s="1"/>
  <c r="Z77" i="15" s="1"/>
  <c r="AA77" i="15" s="1"/>
  <c r="AB77" i="15" s="1"/>
  <c r="AC77" i="15" s="1"/>
  <c r="AD77" i="15" s="1"/>
  <c r="AE77" i="15" s="1"/>
  <c r="AF77" i="15" s="1"/>
  <c r="AG77" i="15" s="1"/>
  <c r="AH77" i="15" s="1"/>
  <c r="AI77" i="15" s="1"/>
  <c r="AJ77" i="15" s="1"/>
  <c r="AK77" i="15" s="1"/>
  <c r="AL77" i="15" s="1"/>
  <c r="AM77" i="15" s="1"/>
  <c r="AN77" i="15" s="1"/>
  <c r="AO77" i="15" s="1"/>
  <c r="AP77" i="15" s="1"/>
  <c r="AQ77" i="15" s="1"/>
  <c r="AR77" i="15" s="1"/>
  <c r="AS77" i="15" s="1"/>
  <c r="AT77" i="15" s="1"/>
  <c r="AU77" i="15" s="1"/>
  <c r="AV77" i="15" s="1"/>
  <c r="AW77" i="15" s="1"/>
  <c r="AX77" i="15" s="1"/>
  <c r="AZ77" i="15"/>
  <c r="C78" i="15"/>
  <c r="D78" i="15" s="1"/>
  <c r="E78" i="15"/>
  <c r="F78" i="15"/>
  <c r="G78" i="15" s="1"/>
  <c r="H78" i="15" s="1"/>
  <c r="I78" i="15"/>
  <c r="J78" i="15" s="1"/>
  <c r="K78" i="15" s="1"/>
  <c r="L78" i="15" s="1"/>
  <c r="M78" i="15" s="1"/>
  <c r="N78" i="15" s="1"/>
  <c r="O78" i="15"/>
  <c r="P78" i="15" s="1"/>
  <c r="Q78" i="15" s="1"/>
  <c r="R78" i="15" s="1"/>
  <c r="S78" i="15" s="1"/>
  <c r="T78" i="15" s="1"/>
  <c r="U78" i="15" s="1"/>
  <c r="V78" i="15" s="1"/>
  <c r="W78" i="15" s="1"/>
  <c r="X78" i="15" s="1"/>
  <c r="Y78" i="15" s="1"/>
  <c r="Z78" i="15" s="1"/>
  <c r="AA78" i="15" s="1"/>
  <c r="AB78" i="15" s="1"/>
  <c r="AC78" i="15" s="1"/>
  <c r="AD78" i="15" s="1"/>
  <c r="AE78" i="15" s="1"/>
  <c r="AF78" i="15" s="1"/>
  <c r="AG78" i="15" s="1"/>
  <c r="AH78" i="15" s="1"/>
  <c r="AI78" i="15" s="1"/>
  <c r="AJ78" i="15" s="1"/>
  <c r="AK78" i="15" s="1"/>
  <c r="AL78" i="15" s="1"/>
  <c r="AM78" i="15" s="1"/>
  <c r="AN78" i="15" s="1"/>
  <c r="AO78" i="15" s="1"/>
  <c r="AP78" i="15" s="1"/>
  <c r="AQ78" i="15" s="1"/>
  <c r="AR78" i="15" s="1"/>
  <c r="AS78" i="15" s="1"/>
  <c r="AT78" i="15" s="1"/>
  <c r="AU78" i="15" s="1"/>
  <c r="AV78" i="15" s="1"/>
  <c r="AW78" i="15" s="1"/>
  <c r="AX78" i="15" s="1"/>
  <c r="AZ78" i="15"/>
  <c r="B79" i="15"/>
  <c r="BA79" i="15"/>
  <c r="BB79" i="15"/>
  <c r="BC79" i="15"/>
  <c r="BE79" i="15"/>
  <c r="BF79" i="15"/>
  <c r="BG79" i="15"/>
  <c r="BI79" i="15"/>
  <c r="BJ79" i="15"/>
  <c r="BM79" i="15"/>
  <c r="BN79" i="15"/>
  <c r="BO79" i="15"/>
  <c r="BQ79" i="15"/>
  <c r="BR79" i="15"/>
  <c r="BS79" i="15"/>
  <c r="BU79" i="15"/>
  <c r="BV79" i="15"/>
  <c r="BW79" i="15"/>
  <c r="BY79" i="15"/>
  <c r="BZ79" i="15"/>
  <c r="CC79" i="15"/>
  <c r="CD79" i="15"/>
  <c r="CE79" i="15"/>
  <c r="CG79" i="15"/>
  <c r="CH79" i="15"/>
  <c r="CI79" i="15"/>
  <c r="CK79" i="15"/>
  <c r="CL79" i="15"/>
  <c r="CM79" i="15"/>
  <c r="CO79" i="15"/>
  <c r="CP79" i="15"/>
  <c r="CS79" i="15"/>
  <c r="CT79" i="15"/>
  <c r="CU79" i="15"/>
  <c r="C83" i="15"/>
  <c r="D83" i="15"/>
  <c r="E83" i="15"/>
  <c r="F83" i="15" s="1"/>
  <c r="G83" i="15"/>
  <c r="C84" i="15"/>
  <c r="D84" i="15"/>
  <c r="E84" i="15"/>
  <c r="F84" i="15" s="1"/>
  <c r="G84" i="15"/>
  <c r="H84" i="15" s="1"/>
  <c r="I84" i="15" s="1"/>
  <c r="J84" i="15" s="1"/>
  <c r="K84" i="15" s="1"/>
  <c r="L84" i="15"/>
  <c r="M84" i="15" s="1"/>
  <c r="N84" i="15" s="1"/>
  <c r="O84" i="15" s="1"/>
  <c r="P84" i="15" s="1"/>
  <c r="Q84" i="15" s="1"/>
  <c r="R84" i="15" s="1"/>
  <c r="S84" i="15" s="1"/>
  <c r="T84" i="15" s="1"/>
  <c r="U84" i="15" s="1"/>
  <c r="V84" i="15" s="1"/>
  <c r="W84" i="15" s="1"/>
  <c r="X84" i="15" s="1"/>
  <c r="Y84" i="15" s="1"/>
  <c r="Z84" i="15" s="1"/>
  <c r="AA84" i="15" s="1"/>
  <c r="AB84" i="15" s="1"/>
  <c r="AC84" i="15" s="1"/>
  <c r="AD84" i="15" s="1"/>
  <c r="AE84" i="15" s="1"/>
  <c r="AF84" i="15" s="1"/>
  <c r="AG84" i="15" s="1"/>
  <c r="AH84" i="15" s="1"/>
  <c r="AI84" i="15" s="1"/>
  <c r="AJ84" i="15" s="1"/>
  <c r="AK84" i="15" s="1"/>
  <c r="AL84" i="15" s="1"/>
  <c r="AM84" i="15" s="1"/>
  <c r="AN84" i="15" s="1"/>
  <c r="AO84" i="15" s="1"/>
  <c r="AP84" i="15" s="1"/>
  <c r="AQ84" i="15" s="1"/>
  <c r="AR84" i="15" s="1"/>
  <c r="AS84" i="15" s="1"/>
  <c r="AT84" i="15" s="1"/>
  <c r="AU84" i="15" s="1"/>
  <c r="AV84" i="15" s="1"/>
  <c r="AW84" i="15" s="1"/>
  <c r="AX84" i="15" s="1"/>
  <c r="C85" i="15"/>
  <c r="D85" i="15"/>
  <c r="E85" i="15"/>
  <c r="F85" i="15" s="1"/>
  <c r="G85" i="15"/>
  <c r="H85" i="15" s="1"/>
  <c r="I85" i="15" s="1"/>
  <c r="J85" i="15" s="1"/>
  <c r="K85" i="15" s="1"/>
  <c r="L85" i="15"/>
  <c r="M85" i="15" s="1"/>
  <c r="N85" i="15" s="1"/>
  <c r="O85" i="15" s="1"/>
  <c r="P85" i="15" s="1"/>
  <c r="Q85" i="15" s="1"/>
  <c r="R85" i="15" s="1"/>
  <c r="S85" i="15" s="1"/>
  <c r="T85" i="15" s="1"/>
  <c r="U85" i="15" s="1"/>
  <c r="V85" i="15" s="1"/>
  <c r="W85" i="15" s="1"/>
  <c r="X85" i="15" s="1"/>
  <c r="Y85" i="15" s="1"/>
  <c r="Z85" i="15" s="1"/>
  <c r="AA85" i="15" s="1"/>
  <c r="AB85" i="15" s="1"/>
  <c r="AC85" i="15" s="1"/>
  <c r="AD85" i="15" s="1"/>
  <c r="AE85" i="15" s="1"/>
  <c r="AF85" i="15" s="1"/>
  <c r="AG85" i="15" s="1"/>
  <c r="AH85" i="15" s="1"/>
  <c r="AI85" i="15" s="1"/>
  <c r="AJ85" i="15" s="1"/>
  <c r="AK85" i="15" s="1"/>
  <c r="AL85" i="15" s="1"/>
  <c r="AM85" i="15" s="1"/>
  <c r="AN85" i="15" s="1"/>
  <c r="AO85" i="15" s="1"/>
  <c r="AP85" i="15" s="1"/>
  <c r="AQ85" i="15" s="1"/>
  <c r="AR85" i="15" s="1"/>
  <c r="AS85" i="15" s="1"/>
  <c r="AT85" i="15" s="1"/>
  <c r="AU85" i="15" s="1"/>
  <c r="AV85" i="15" s="1"/>
  <c r="AW85" i="15" s="1"/>
  <c r="AX85" i="15" s="1"/>
  <c r="C86" i="15"/>
  <c r="D86" i="15"/>
  <c r="E86" i="15"/>
  <c r="F86" i="15" s="1"/>
  <c r="G86" i="15"/>
  <c r="H86" i="15" s="1"/>
  <c r="I86" i="15" s="1"/>
  <c r="J86" i="15" s="1"/>
  <c r="K86" i="15" s="1"/>
  <c r="L86" i="15"/>
  <c r="M86" i="15" s="1"/>
  <c r="N86" i="15" s="1"/>
  <c r="O86" i="15" s="1"/>
  <c r="P86" i="15" s="1"/>
  <c r="Q86" i="15" s="1"/>
  <c r="R86" i="15" s="1"/>
  <c r="S86" i="15" s="1"/>
  <c r="T86" i="15" s="1"/>
  <c r="U86" i="15" s="1"/>
  <c r="V86" i="15" s="1"/>
  <c r="W86" i="15"/>
  <c r="X86" i="15" s="1"/>
  <c r="Y86" i="15" s="1"/>
  <c r="Z86" i="15" s="1"/>
  <c r="AA86" i="15" s="1"/>
  <c r="AB86" i="15" s="1"/>
  <c r="AC86" i="15" s="1"/>
  <c r="AD86" i="15" s="1"/>
  <c r="AE86" i="15" s="1"/>
  <c r="AF86" i="15" s="1"/>
  <c r="AG86" i="15" s="1"/>
  <c r="AH86" i="15" s="1"/>
  <c r="AI86" i="15" s="1"/>
  <c r="AJ86" i="15" s="1"/>
  <c r="AK86" i="15" s="1"/>
  <c r="AL86" i="15" s="1"/>
  <c r="AM86" i="15" s="1"/>
  <c r="AN86" i="15" s="1"/>
  <c r="AO86" i="15" s="1"/>
  <c r="AP86" i="15" s="1"/>
  <c r="AQ86" i="15" s="1"/>
  <c r="AR86" i="15" s="1"/>
  <c r="AS86" i="15" s="1"/>
  <c r="AT86" i="15" s="1"/>
  <c r="AU86" i="15" s="1"/>
  <c r="AV86" i="15" s="1"/>
  <c r="AW86" i="15" s="1"/>
  <c r="AX86" i="15" s="1"/>
  <c r="C87" i="15"/>
  <c r="D87" i="15"/>
  <c r="E87" i="15"/>
  <c r="F87" i="15" s="1"/>
  <c r="G87" i="15"/>
  <c r="H87" i="15" s="1"/>
  <c r="I87" i="15" s="1"/>
  <c r="J87" i="15" s="1"/>
  <c r="K87" i="15" s="1"/>
  <c r="L87" i="15"/>
  <c r="M87" i="15" s="1"/>
  <c r="N87" i="15" s="1"/>
  <c r="O87" i="15" s="1"/>
  <c r="P87" i="15" s="1"/>
  <c r="Q87" i="15" s="1"/>
  <c r="R87" i="15" s="1"/>
  <c r="S87" i="15" s="1"/>
  <c r="T87" i="15" s="1"/>
  <c r="U87" i="15" s="1"/>
  <c r="V87" i="15" s="1"/>
  <c r="W87" i="15" s="1"/>
  <c r="X87" i="15" s="1"/>
  <c r="Y87" i="15" s="1"/>
  <c r="Z87" i="15" s="1"/>
  <c r="AA87" i="15" s="1"/>
  <c r="AB87" i="15" s="1"/>
  <c r="AC87" i="15" s="1"/>
  <c r="AD87" i="15" s="1"/>
  <c r="AE87" i="15" s="1"/>
  <c r="AF87" i="15" s="1"/>
  <c r="AG87" i="15" s="1"/>
  <c r="AH87" i="15" s="1"/>
  <c r="AI87" i="15" s="1"/>
  <c r="AJ87" i="15" s="1"/>
  <c r="AK87" i="15" s="1"/>
  <c r="AL87" i="15" s="1"/>
  <c r="AM87" i="15" s="1"/>
  <c r="AN87" i="15" s="1"/>
  <c r="AO87" i="15" s="1"/>
  <c r="AP87" i="15" s="1"/>
  <c r="AQ87" i="15" s="1"/>
  <c r="AR87" i="15" s="1"/>
  <c r="AS87" i="15" s="1"/>
  <c r="AT87" i="15" s="1"/>
  <c r="AU87" i="15" s="1"/>
  <c r="AV87" i="15" s="1"/>
  <c r="AW87" i="15" s="1"/>
  <c r="AX87" i="15" s="1"/>
  <c r="C88" i="15"/>
  <c r="D88" i="15"/>
  <c r="E88" i="15"/>
  <c r="F88" i="15" s="1"/>
  <c r="G88" i="15"/>
  <c r="H88" i="15" s="1"/>
  <c r="I88" i="15" s="1"/>
  <c r="J88" i="15" s="1"/>
  <c r="K88" i="15" s="1"/>
  <c r="L88" i="15"/>
  <c r="M88" i="15" s="1"/>
  <c r="N88" i="15" s="1"/>
  <c r="O88" i="15" s="1"/>
  <c r="P88" i="15" s="1"/>
  <c r="Q88" i="15" s="1"/>
  <c r="R88" i="15" s="1"/>
  <c r="S88" i="15" s="1"/>
  <c r="T88" i="15" s="1"/>
  <c r="U88" i="15" s="1"/>
  <c r="V88" i="15" s="1"/>
  <c r="W88" i="15" s="1"/>
  <c r="X88" i="15" s="1"/>
  <c r="Y88" i="15" s="1"/>
  <c r="Z88" i="15" s="1"/>
  <c r="AA88" i="15" s="1"/>
  <c r="AB88" i="15" s="1"/>
  <c r="AC88" i="15" s="1"/>
  <c r="AD88" i="15" s="1"/>
  <c r="AE88" i="15" s="1"/>
  <c r="AF88" i="15" s="1"/>
  <c r="AG88" i="15" s="1"/>
  <c r="AH88" i="15" s="1"/>
  <c r="AI88" i="15" s="1"/>
  <c r="AJ88" i="15" s="1"/>
  <c r="AK88" i="15" s="1"/>
  <c r="AL88" i="15" s="1"/>
  <c r="AM88" i="15" s="1"/>
  <c r="AN88" i="15" s="1"/>
  <c r="AO88" i="15" s="1"/>
  <c r="AP88" i="15" s="1"/>
  <c r="AQ88" i="15" s="1"/>
  <c r="AR88" i="15" s="1"/>
  <c r="AS88" i="15" s="1"/>
  <c r="AT88" i="15" s="1"/>
  <c r="AU88" i="15" s="1"/>
  <c r="AV88" i="15" s="1"/>
  <c r="AW88" i="15" s="1"/>
  <c r="AX88" i="15" s="1"/>
  <c r="C89" i="15"/>
  <c r="D89" i="15"/>
  <c r="E89" i="15"/>
  <c r="F89" i="15" s="1"/>
  <c r="G89" i="15"/>
  <c r="H89" i="15" s="1"/>
  <c r="I89" i="15" s="1"/>
  <c r="J89" i="15" s="1"/>
  <c r="K89" i="15" s="1"/>
  <c r="L89" i="15"/>
  <c r="M89" i="15" s="1"/>
  <c r="N89" i="15" s="1"/>
  <c r="O89" i="15" s="1"/>
  <c r="P89" i="15" s="1"/>
  <c r="Q89" i="15" s="1"/>
  <c r="R89" i="15" s="1"/>
  <c r="S89" i="15" s="1"/>
  <c r="T89" i="15" s="1"/>
  <c r="U89" i="15" s="1"/>
  <c r="V89" i="15" s="1"/>
  <c r="W89" i="15" s="1"/>
  <c r="X89" i="15" s="1"/>
  <c r="Y89" i="15" s="1"/>
  <c r="Z89" i="15" s="1"/>
  <c r="AA89" i="15" s="1"/>
  <c r="AB89" i="15" s="1"/>
  <c r="AC89" i="15" s="1"/>
  <c r="AD89" i="15" s="1"/>
  <c r="AE89" i="15" s="1"/>
  <c r="AF89" i="15" s="1"/>
  <c r="AG89" i="15" s="1"/>
  <c r="AH89" i="15" s="1"/>
  <c r="AI89" i="15" s="1"/>
  <c r="AJ89" i="15" s="1"/>
  <c r="AK89" i="15" s="1"/>
  <c r="AL89" i="15" s="1"/>
  <c r="AM89" i="15" s="1"/>
  <c r="AN89" i="15" s="1"/>
  <c r="AO89" i="15" s="1"/>
  <c r="AP89" i="15" s="1"/>
  <c r="AQ89" i="15" s="1"/>
  <c r="AR89" i="15" s="1"/>
  <c r="AS89" i="15" s="1"/>
  <c r="AT89" i="15" s="1"/>
  <c r="AU89" i="15" s="1"/>
  <c r="AV89" i="15" s="1"/>
  <c r="AW89" i="15" s="1"/>
  <c r="AX89" i="15" s="1"/>
  <c r="C90" i="15"/>
  <c r="D90" i="15"/>
  <c r="E90" i="15"/>
  <c r="F90" i="15" s="1"/>
  <c r="G90" i="15"/>
  <c r="H90" i="15" s="1"/>
  <c r="I90" i="15" s="1"/>
  <c r="J90" i="15" s="1"/>
  <c r="K90" i="15" s="1"/>
  <c r="L90" i="15"/>
  <c r="M90" i="15" s="1"/>
  <c r="N90" i="15" s="1"/>
  <c r="O90" i="15" s="1"/>
  <c r="P90" i="15" s="1"/>
  <c r="Q90" i="15" s="1"/>
  <c r="R90" i="15" s="1"/>
  <c r="S90" i="15" s="1"/>
  <c r="T90" i="15" s="1"/>
  <c r="U90" i="15" s="1"/>
  <c r="V90" i="15" s="1"/>
  <c r="W90" i="15" s="1"/>
  <c r="X90" i="15" s="1"/>
  <c r="Y90" i="15" s="1"/>
  <c r="Z90" i="15" s="1"/>
  <c r="AA90" i="15" s="1"/>
  <c r="AB90" i="15" s="1"/>
  <c r="AC90" i="15" s="1"/>
  <c r="AD90" i="15" s="1"/>
  <c r="AE90" i="15" s="1"/>
  <c r="AF90" i="15" s="1"/>
  <c r="AG90" i="15" s="1"/>
  <c r="AH90" i="15" s="1"/>
  <c r="AI90" i="15" s="1"/>
  <c r="AJ90" i="15" s="1"/>
  <c r="AK90" i="15" s="1"/>
  <c r="AL90" i="15" s="1"/>
  <c r="AM90" i="15" s="1"/>
  <c r="AN90" i="15" s="1"/>
  <c r="AO90" i="15" s="1"/>
  <c r="AP90" i="15" s="1"/>
  <c r="AQ90" i="15" s="1"/>
  <c r="AR90" i="15" s="1"/>
  <c r="AS90" i="15" s="1"/>
  <c r="AT90" i="15" s="1"/>
  <c r="AU90" i="15" s="1"/>
  <c r="AV90" i="15" s="1"/>
  <c r="AW90" i="15" s="1"/>
  <c r="AX90" i="15" s="1"/>
  <c r="C91" i="15"/>
  <c r="D91" i="15"/>
  <c r="E91" i="15"/>
  <c r="F91" i="15" s="1"/>
  <c r="G91" i="15"/>
  <c r="H91" i="15" s="1"/>
  <c r="I91" i="15" s="1"/>
  <c r="J91" i="15" s="1"/>
  <c r="K91" i="15" s="1"/>
  <c r="L91" i="15"/>
  <c r="M91" i="15" s="1"/>
  <c r="N91" i="15" s="1"/>
  <c r="O91" i="15" s="1"/>
  <c r="P91" i="15" s="1"/>
  <c r="Q91" i="15" s="1"/>
  <c r="R91" i="15" s="1"/>
  <c r="S91" i="15" s="1"/>
  <c r="T91" i="15" s="1"/>
  <c r="U91" i="15" s="1"/>
  <c r="V91" i="15" s="1"/>
  <c r="W91" i="15" s="1"/>
  <c r="X91" i="15" s="1"/>
  <c r="Y91" i="15" s="1"/>
  <c r="Z91" i="15" s="1"/>
  <c r="AA91" i="15" s="1"/>
  <c r="AB91" i="15" s="1"/>
  <c r="AC91" i="15" s="1"/>
  <c r="AD91" i="15" s="1"/>
  <c r="AE91" i="15" s="1"/>
  <c r="AF91" i="15" s="1"/>
  <c r="AG91" i="15" s="1"/>
  <c r="AH91" i="15" s="1"/>
  <c r="AI91" i="15" s="1"/>
  <c r="AJ91" i="15" s="1"/>
  <c r="AK91" i="15" s="1"/>
  <c r="AL91" i="15" s="1"/>
  <c r="AM91" i="15" s="1"/>
  <c r="AN91" i="15" s="1"/>
  <c r="AO91" i="15" s="1"/>
  <c r="AP91" i="15" s="1"/>
  <c r="AQ91" i="15" s="1"/>
  <c r="AR91" i="15" s="1"/>
  <c r="AS91" i="15" s="1"/>
  <c r="AT91" i="15" s="1"/>
  <c r="AU91" i="15" s="1"/>
  <c r="AV91" i="15" s="1"/>
  <c r="AW91" i="15" s="1"/>
  <c r="AX91" i="15" s="1"/>
  <c r="C92" i="15"/>
  <c r="D92" i="15"/>
  <c r="E92" i="15"/>
  <c r="F92" i="15" s="1"/>
  <c r="G92" i="15"/>
  <c r="H92" i="15" s="1"/>
  <c r="I92" i="15" s="1"/>
  <c r="J92" i="15" s="1"/>
  <c r="K92" i="15" s="1"/>
  <c r="L92" i="15"/>
  <c r="M92" i="15" s="1"/>
  <c r="N92" i="15" s="1"/>
  <c r="O92" i="15" s="1"/>
  <c r="P92" i="15" s="1"/>
  <c r="Q92" i="15" s="1"/>
  <c r="R92" i="15" s="1"/>
  <c r="S92" i="15" s="1"/>
  <c r="T92" i="15" s="1"/>
  <c r="U92" i="15" s="1"/>
  <c r="V92" i="15" s="1"/>
  <c r="W92" i="15" s="1"/>
  <c r="X92" i="15" s="1"/>
  <c r="Y92" i="15" s="1"/>
  <c r="Z92" i="15" s="1"/>
  <c r="AA92" i="15" s="1"/>
  <c r="AB92" i="15" s="1"/>
  <c r="AC92" i="15" s="1"/>
  <c r="AD92" i="15" s="1"/>
  <c r="AE92" i="15" s="1"/>
  <c r="AF92" i="15" s="1"/>
  <c r="AG92" i="15" s="1"/>
  <c r="AH92" i="15" s="1"/>
  <c r="AI92" i="15" s="1"/>
  <c r="AJ92" i="15" s="1"/>
  <c r="AK92" i="15" s="1"/>
  <c r="AL92" i="15" s="1"/>
  <c r="AM92" i="15" s="1"/>
  <c r="AN92" i="15" s="1"/>
  <c r="AO92" i="15" s="1"/>
  <c r="AP92" i="15" s="1"/>
  <c r="AQ92" i="15" s="1"/>
  <c r="AR92" i="15" s="1"/>
  <c r="AS92" i="15" s="1"/>
  <c r="AT92" i="15" s="1"/>
  <c r="AU92" i="15" s="1"/>
  <c r="AV92" i="15" s="1"/>
  <c r="AW92" i="15" s="1"/>
  <c r="AX92" i="15" s="1"/>
  <c r="C93" i="15"/>
  <c r="D93" i="15"/>
  <c r="E93" i="15"/>
  <c r="F93" i="15" s="1"/>
  <c r="C94" i="15"/>
  <c r="D94" i="15"/>
  <c r="E94" i="15"/>
  <c r="F94" i="15" s="1"/>
  <c r="G94" i="15" s="1"/>
  <c r="H94" i="15" s="1"/>
  <c r="I94" i="15" s="1"/>
  <c r="J94" i="15" s="1"/>
  <c r="K94" i="15" s="1"/>
  <c r="L94" i="15" s="1"/>
  <c r="M94" i="15" s="1"/>
  <c r="N94" i="15" s="1"/>
  <c r="O94" i="15" s="1"/>
  <c r="P94" i="15" s="1"/>
  <c r="Q94" i="15" s="1"/>
  <c r="R94" i="15" s="1"/>
  <c r="S94" i="15" s="1"/>
  <c r="T94" i="15" s="1"/>
  <c r="U94" i="15" s="1"/>
  <c r="V94" i="15" s="1"/>
  <c r="W94" i="15" s="1"/>
  <c r="X94" i="15" s="1"/>
  <c r="Y94" i="15" s="1"/>
  <c r="Z94" i="15" s="1"/>
  <c r="AA94" i="15" s="1"/>
  <c r="AB94" i="15" s="1"/>
  <c r="AC94" i="15" s="1"/>
  <c r="AD94" i="15" s="1"/>
  <c r="AE94" i="15" s="1"/>
  <c r="AF94" i="15" s="1"/>
  <c r="AG94" i="15" s="1"/>
  <c r="AH94" i="15" s="1"/>
  <c r="AI94" i="15" s="1"/>
  <c r="AJ94" i="15" s="1"/>
  <c r="AK94" i="15" s="1"/>
  <c r="AL94" i="15" s="1"/>
  <c r="AM94" i="15" s="1"/>
  <c r="AN94" i="15" s="1"/>
  <c r="AO94" i="15" s="1"/>
  <c r="AP94" i="15" s="1"/>
  <c r="AQ94" i="15" s="1"/>
  <c r="AR94" i="15" s="1"/>
  <c r="AS94" i="15" s="1"/>
  <c r="AT94" i="15" s="1"/>
  <c r="AU94" i="15" s="1"/>
  <c r="AV94" i="15" s="1"/>
  <c r="AW94" i="15" s="1"/>
  <c r="AX94" i="15" s="1"/>
  <c r="B95" i="15"/>
  <c r="C95" i="15"/>
  <c r="D95" i="15"/>
  <c r="BA95" i="15"/>
  <c r="BB95" i="15"/>
  <c r="BC95" i="15"/>
  <c r="BC104" i="15" s="1"/>
  <c r="BD95" i="15"/>
  <c r="BE95" i="15"/>
  <c r="BF95" i="15"/>
  <c r="BG95" i="15"/>
  <c r="BG104" i="15" s="1"/>
  <c r="BH95" i="15"/>
  <c r="BI95" i="15"/>
  <c r="BJ95" i="15"/>
  <c r="BK95" i="15"/>
  <c r="BK104" i="15" s="1"/>
  <c r="BL95" i="15"/>
  <c r="BM95" i="15"/>
  <c r="BN95" i="15"/>
  <c r="BO95" i="15"/>
  <c r="BO104" i="15" s="1"/>
  <c r="BP95" i="15"/>
  <c r="BQ95" i="15"/>
  <c r="BR95" i="15"/>
  <c r="BS95" i="15"/>
  <c r="BS104" i="15" s="1"/>
  <c r="BT95" i="15"/>
  <c r="BU95" i="15"/>
  <c r="BV95" i="15"/>
  <c r="BW95" i="15"/>
  <c r="BW104" i="15" s="1"/>
  <c r="BX95" i="15"/>
  <c r="BY95" i="15"/>
  <c r="BZ95" i="15"/>
  <c r="CA95" i="15"/>
  <c r="CA104" i="15" s="1"/>
  <c r="CB95" i="15"/>
  <c r="CC95" i="15"/>
  <c r="CD95" i="15"/>
  <c r="CE95" i="15"/>
  <c r="CE104" i="15" s="1"/>
  <c r="CF95" i="15"/>
  <c r="CG95" i="15"/>
  <c r="CH95" i="15"/>
  <c r="CI95" i="15"/>
  <c r="CI104" i="15" s="1"/>
  <c r="CJ95" i="15"/>
  <c r="CK95" i="15"/>
  <c r="CL95" i="15"/>
  <c r="CM95" i="15"/>
  <c r="CM104" i="15" s="1"/>
  <c r="CN95" i="15"/>
  <c r="CO95" i="15"/>
  <c r="CP95" i="15"/>
  <c r="CQ95" i="15"/>
  <c r="CQ104" i="15" s="1"/>
  <c r="CR95" i="15"/>
  <c r="CS95" i="15"/>
  <c r="CT95" i="15"/>
  <c r="CU95" i="15"/>
  <c r="CU104" i="15" s="1"/>
  <c r="CV95" i="15"/>
  <c r="C97" i="15"/>
  <c r="D97" i="15"/>
  <c r="E97" i="15"/>
  <c r="F97" i="15" s="1"/>
  <c r="G97" i="15" s="1"/>
  <c r="H97" i="15" s="1"/>
  <c r="I97" i="15"/>
  <c r="J97" i="15" s="1"/>
  <c r="K97" i="15" s="1"/>
  <c r="L97" i="15" s="1"/>
  <c r="M97" i="15" s="1"/>
  <c r="N97" i="15" s="1"/>
  <c r="O97" i="15" s="1"/>
  <c r="P97" i="15" s="1"/>
  <c r="Q97" i="15" s="1"/>
  <c r="R97" i="15" s="1"/>
  <c r="S97" i="15" s="1"/>
  <c r="T97" i="15" s="1"/>
  <c r="U97" i="15" s="1"/>
  <c r="V97" i="15" s="1"/>
  <c r="W97" i="15" s="1"/>
  <c r="X97" i="15" s="1"/>
  <c r="Y97" i="15" s="1"/>
  <c r="Z97" i="15" s="1"/>
  <c r="AA97" i="15" s="1"/>
  <c r="AB97" i="15" s="1"/>
  <c r="AC97" i="15" s="1"/>
  <c r="AD97" i="15" s="1"/>
  <c r="AE97" i="15" s="1"/>
  <c r="AF97" i="15" s="1"/>
  <c r="AG97" i="15" s="1"/>
  <c r="AH97" i="15" s="1"/>
  <c r="AI97" i="15" s="1"/>
  <c r="AJ97" i="15" s="1"/>
  <c r="AK97" i="15" s="1"/>
  <c r="AL97" i="15" s="1"/>
  <c r="AM97" i="15" s="1"/>
  <c r="AN97" i="15" s="1"/>
  <c r="AO97" i="15" s="1"/>
  <c r="AP97" i="15" s="1"/>
  <c r="AQ97" i="15" s="1"/>
  <c r="AR97" i="15" s="1"/>
  <c r="AS97" i="15" s="1"/>
  <c r="AT97" i="15" s="1"/>
  <c r="AU97" i="15" s="1"/>
  <c r="AV97" i="15" s="1"/>
  <c r="AW97" i="15" s="1"/>
  <c r="AX97" i="15" s="1"/>
  <c r="AZ97" i="15"/>
  <c r="C98" i="15"/>
  <c r="D98" i="15"/>
  <c r="E98" i="15" s="1"/>
  <c r="F98" i="15" s="1"/>
  <c r="G98" i="15" s="1"/>
  <c r="H98" i="15"/>
  <c r="I98" i="15" s="1"/>
  <c r="J98" i="15" s="1"/>
  <c r="K98" i="15" s="1"/>
  <c r="L98" i="15" s="1"/>
  <c r="M98" i="15" s="1"/>
  <c r="N98" i="15" s="1"/>
  <c r="O98" i="15" s="1"/>
  <c r="P98" i="15" s="1"/>
  <c r="Q98" i="15" s="1"/>
  <c r="R98" i="15" s="1"/>
  <c r="S98" i="15" s="1"/>
  <c r="T98" i="15" s="1"/>
  <c r="U98" i="15" s="1"/>
  <c r="V98" i="15" s="1"/>
  <c r="W98" i="15" s="1"/>
  <c r="X98" i="15" s="1"/>
  <c r="Y98" i="15" s="1"/>
  <c r="Z98" i="15" s="1"/>
  <c r="AA98" i="15" s="1"/>
  <c r="AB98" i="15" s="1"/>
  <c r="AC98" i="15" s="1"/>
  <c r="AD98" i="15" s="1"/>
  <c r="AE98" i="15" s="1"/>
  <c r="AF98" i="15" s="1"/>
  <c r="AG98" i="15" s="1"/>
  <c r="AH98" i="15" s="1"/>
  <c r="AI98" i="15" s="1"/>
  <c r="AJ98" i="15" s="1"/>
  <c r="AK98" i="15" s="1"/>
  <c r="AL98" i="15" s="1"/>
  <c r="AM98" i="15" s="1"/>
  <c r="AN98" i="15" s="1"/>
  <c r="AO98" i="15" s="1"/>
  <c r="AP98" i="15" s="1"/>
  <c r="AQ98" i="15" s="1"/>
  <c r="AR98" i="15" s="1"/>
  <c r="AS98" i="15" s="1"/>
  <c r="AT98" i="15" s="1"/>
  <c r="AU98" i="15" s="1"/>
  <c r="AV98" i="15" s="1"/>
  <c r="AW98" i="15" s="1"/>
  <c r="AX98" i="15" s="1"/>
  <c r="AZ98" i="15"/>
  <c r="AZ99" i="15"/>
  <c r="BA99" i="15"/>
  <c r="C100" i="15"/>
  <c r="D100" i="15"/>
  <c r="E100" i="15" s="1"/>
  <c r="F100" i="15"/>
  <c r="G100" i="15" s="1"/>
  <c r="H100" i="15" s="1"/>
  <c r="I100" i="15" s="1"/>
  <c r="J100" i="15" s="1"/>
  <c r="K100" i="15" s="1"/>
  <c r="L100" i="15" s="1"/>
  <c r="M100" i="15" s="1"/>
  <c r="N100" i="15" s="1"/>
  <c r="O100" i="15" s="1"/>
  <c r="P100" i="15" s="1"/>
  <c r="Q100" i="15" s="1"/>
  <c r="R100" i="15" s="1"/>
  <c r="S100" i="15" s="1"/>
  <c r="T100" i="15" s="1"/>
  <c r="U100" i="15" s="1"/>
  <c r="V100" i="15" s="1"/>
  <c r="W100" i="15" s="1"/>
  <c r="X100" i="15" s="1"/>
  <c r="Y100" i="15" s="1"/>
  <c r="Z100" i="15" s="1"/>
  <c r="AA100" i="15" s="1"/>
  <c r="AB100" i="15" s="1"/>
  <c r="AC100" i="15" s="1"/>
  <c r="AD100" i="15" s="1"/>
  <c r="AE100" i="15" s="1"/>
  <c r="AF100" i="15" s="1"/>
  <c r="AG100" i="15" s="1"/>
  <c r="AH100" i="15" s="1"/>
  <c r="AI100" i="15" s="1"/>
  <c r="AJ100" i="15" s="1"/>
  <c r="AK100" i="15" s="1"/>
  <c r="AL100" i="15" s="1"/>
  <c r="AM100" i="15" s="1"/>
  <c r="AN100" i="15" s="1"/>
  <c r="AO100" i="15" s="1"/>
  <c r="AP100" i="15" s="1"/>
  <c r="AQ100" i="15" s="1"/>
  <c r="AR100" i="15" s="1"/>
  <c r="AS100" i="15" s="1"/>
  <c r="AT100" i="15" s="1"/>
  <c r="AU100" i="15" s="1"/>
  <c r="AV100" i="15" s="1"/>
  <c r="AW100" i="15" s="1"/>
  <c r="AX100" i="15" s="1"/>
  <c r="AZ100" i="15"/>
  <c r="C101" i="15"/>
  <c r="D101" i="15"/>
  <c r="E101" i="15" s="1"/>
  <c r="F101" i="15" s="1"/>
  <c r="G101" i="15"/>
  <c r="H101" i="15" s="1"/>
  <c r="I101" i="15" s="1"/>
  <c r="J101" i="15" s="1"/>
  <c r="K101" i="15" s="1"/>
  <c r="L101" i="15" s="1"/>
  <c r="M101" i="15" s="1"/>
  <c r="N101" i="15" s="1"/>
  <c r="O101" i="15" s="1"/>
  <c r="P101" i="15" s="1"/>
  <c r="Q101" i="15" s="1"/>
  <c r="R101" i="15" s="1"/>
  <c r="S101" i="15" s="1"/>
  <c r="T101" i="15" s="1"/>
  <c r="U101" i="15" s="1"/>
  <c r="V101" i="15" s="1"/>
  <c r="W101" i="15" s="1"/>
  <c r="X101" i="15" s="1"/>
  <c r="Y101" i="15" s="1"/>
  <c r="Z101" i="15" s="1"/>
  <c r="AA101" i="15" s="1"/>
  <c r="AB101" i="15" s="1"/>
  <c r="AC101" i="15" s="1"/>
  <c r="AD101" i="15" s="1"/>
  <c r="AE101" i="15" s="1"/>
  <c r="AF101" i="15" s="1"/>
  <c r="AG101" i="15" s="1"/>
  <c r="AH101" i="15" s="1"/>
  <c r="AI101" i="15" s="1"/>
  <c r="AJ101" i="15" s="1"/>
  <c r="AK101" i="15" s="1"/>
  <c r="AL101" i="15" s="1"/>
  <c r="AM101" i="15" s="1"/>
  <c r="AN101" i="15" s="1"/>
  <c r="AO101" i="15" s="1"/>
  <c r="AP101" i="15" s="1"/>
  <c r="AQ101" i="15" s="1"/>
  <c r="AR101" i="15" s="1"/>
  <c r="AS101" i="15" s="1"/>
  <c r="AT101" i="15" s="1"/>
  <c r="AU101" i="15" s="1"/>
  <c r="AV101" i="15" s="1"/>
  <c r="AW101" i="15" s="1"/>
  <c r="AX101" i="15" s="1"/>
  <c r="AZ101" i="15"/>
  <c r="C102" i="15"/>
  <c r="D102" i="15" s="1"/>
  <c r="E102" i="15" s="1"/>
  <c r="F102" i="15" s="1"/>
  <c r="G102" i="15" s="1"/>
  <c r="H102" i="15" s="1"/>
  <c r="I102" i="15" s="1"/>
  <c r="J102" i="15" s="1"/>
  <c r="K102" i="15" s="1"/>
  <c r="L102" i="15" s="1"/>
  <c r="M102" i="15" s="1"/>
  <c r="N102" i="15" s="1"/>
  <c r="O102" i="15" s="1"/>
  <c r="P102" i="15" s="1"/>
  <c r="Q102" i="15" s="1"/>
  <c r="R102" i="15" s="1"/>
  <c r="S102" i="15" s="1"/>
  <c r="T102" i="15" s="1"/>
  <c r="U102" i="15" s="1"/>
  <c r="V102" i="15" s="1"/>
  <c r="W102" i="15" s="1"/>
  <c r="X102" i="15" s="1"/>
  <c r="Y102" i="15" s="1"/>
  <c r="Z102" i="15" s="1"/>
  <c r="AA102" i="15" s="1"/>
  <c r="AB102" i="15" s="1"/>
  <c r="AC102" i="15" s="1"/>
  <c r="AD102" i="15" s="1"/>
  <c r="AE102" i="15" s="1"/>
  <c r="AF102" i="15" s="1"/>
  <c r="AG102" i="15" s="1"/>
  <c r="AH102" i="15" s="1"/>
  <c r="AI102" i="15" s="1"/>
  <c r="AJ102" i="15" s="1"/>
  <c r="AK102" i="15" s="1"/>
  <c r="AL102" i="15" s="1"/>
  <c r="AM102" i="15" s="1"/>
  <c r="AN102" i="15" s="1"/>
  <c r="AO102" i="15" s="1"/>
  <c r="AP102" i="15" s="1"/>
  <c r="AQ102" i="15" s="1"/>
  <c r="AR102" i="15" s="1"/>
  <c r="AS102" i="15" s="1"/>
  <c r="AT102" i="15" s="1"/>
  <c r="AU102" i="15" s="1"/>
  <c r="AV102" i="15" s="1"/>
  <c r="AW102" i="15" s="1"/>
  <c r="AX102" i="15" s="1"/>
  <c r="AZ102" i="15"/>
  <c r="B104" i="15"/>
  <c r="B106" i="15" s="1"/>
  <c r="BB104" i="15"/>
  <c r="BD104" i="15"/>
  <c r="BE104" i="15"/>
  <c r="BF104" i="15"/>
  <c r="BH104" i="15"/>
  <c r="BI104" i="15"/>
  <c r="BJ104" i="15"/>
  <c r="BL104" i="15"/>
  <c r="BM104" i="15"/>
  <c r="BN104" i="15"/>
  <c r="BP104" i="15"/>
  <c r="BQ104" i="15"/>
  <c r="BR104" i="15"/>
  <c r="BT104" i="15"/>
  <c r="BU104" i="15"/>
  <c r="BV104" i="15"/>
  <c r="BX104" i="15"/>
  <c r="BY104" i="15"/>
  <c r="BZ104" i="15"/>
  <c r="CB104" i="15"/>
  <c r="CC104" i="15"/>
  <c r="CD104" i="15"/>
  <c r="CF104" i="15"/>
  <c r="CG104" i="15"/>
  <c r="CH104" i="15"/>
  <c r="CJ104" i="15"/>
  <c r="CK104" i="15"/>
  <c r="CL104" i="15"/>
  <c r="CN104" i="15"/>
  <c r="CO104" i="15"/>
  <c r="CP104" i="15"/>
  <c r="CR104" i="15"/>
  <c r="CS104" i="15"/>
  <c r="CT104" i="15"/>
  <c r="CV104" i="15"/>
  <c r="C105" i="15"/>
  <c r="D105" i="15"/>
  <c r="E105" i="15" s="1"/>
  <c r="F105" i="15" s="1"/>
  <c r="G105" i="15" s="1"/>
  <c r="H105" i="15" s="1"/>
  <c r="I105" i="15" s="1"/>
  <c r="J105" i="15" s="1"/>
  <c r="K105" i="15" s="1"/>
  <c r="L105" i="15" s="1"/>
  <c r="M105" i="15" s="1"/>
  <c r="N105" i="15" s="1"/>
  <c r="O105" i="15" s="1"/>
  <c r="P105" i="15" s="1"/>
  <c r="Q105" i="15" s="1"/>
  <c r="R105" i="15" s="1"/>
  <c r="S105" i="15" s="1"/>
  <c r="T105" i="15" s="1"/>
  <c r="U105" i="15" s="1"/>
  <c r="V105" i="15" s="1"/>
  <c r="W105" i="15" s="1"/>
  <c r="X105" i="15" s="1"/>
  <c r="Y105" i="15" s="1"/>
  <c r="Z105" i="15" s="1"/>
  <c r="AA105" i="15" s="1"/>
  <c r="AB105" i="15" s="1"/>
  <c r="AC105" i="15" s="1"/>
  <c r="AD105" i="15" s="1"/>
  <c r="AE105" i="15" s="1"/>
  <c r="AF105" i="15" s="1"/>
  <c r="AG105" i="15" s="1"/>
  <c r="AH105" i="15" s="1"/>
  <c r="AI105" i="15" s="1"/>
  <c r="AJ105" i="15" s="1"/>
  <c r="AK105" i="15" s="1"/>
  <c r="AL105" i="15" s="1"/>
  <c r="AM105" i="15" s="1"/>
  <c r="AN105" i="15" s="1"/>
  <c r="AO105" i="15" s="1"/>
  <c r="AP105" i="15" s="1"/>
  <c r="AQ105" i="15" s="1"/>
  <c r="AR105" i="15" s="1"/>
  <c r="AS105" i="15" s="1"/>
  <c r="AT105" i="15" s="1"/>
  <c r="AU105" i="15" s="1"/>
  <c r="AV105" i="15" s="1"/>
  <c r="AW105" i="15" s="1"/>
  <c r="AX105" i="15" s="1"/>
  <c r="B112" i="15"/>
  <c r="C113" i="15"/>
  <c r="D113" i="15"/>
  <c r="E113" i="15" s="1"/>
  <c r="F113" i="15" s="1"/>
  <c r="G113" i="15" s="1"/>
  <c r="H113" i="15" s="1"/>
  <c r="I113" i="15" s="1"/>
  <c r="J113" i="15" s="1"/>
  <c r="K113" i="15" s="1"/>
  <c r="L113" i="15" s="1"/>
  <c r="M113" i="15" s="1"/>
  <c r="N113" i="15" s="1"/>
  <c r="O113" i="15" s="1"/>
  <c r="P113" i="15" s="1"/>
  <c r="Q113" i="15" s="1"/>
  <c r="R113" i="15" s="1"/>
  <c r="S113" i="15" s="1"/>
  <c r="T113" i="15" s="1"/>
  <c r="U113" i="15" s="1"/>
  <c r="V113" i="15" s="1"/>
  <c r="W113" i="15" s="1"/>
  <c r="X113" i="15" s="1"/>
  <c r="Y113" i="15" s="1"/>
  <c r="Z113" i="15" s="1"/>
  <c r="AA113" i="15" s="1"/>
  <c r="AB113" i="15" s="1"/>
  <c r="AC113" i="15" s="1"/>
  <c r="AD113" i="15" s="1"/>
  <c r="AE113" i="15" s="1"/>
  <c r="AF113" i="15" s="1"/>
  <c r="AG113" i="15" s="1"/>
  <c r="AH113" i="15" s="1"/>
  <c r="AI113" i="15" s="1"/>
  <c r="AJ113" i="15" s="1"/>
  <c r="AK113" i="15" s="1"/>
  <c r="AL113" i="15" s="1"/>
  <c r="AM113" i="15" s="1"/>
  <c r="AN113" i="15" s="1"/>
  <c r="AO113" i="15" s="1"/>
  <c r="AP113" i="15" s="1"/>
  <c r="AQ113" i="15" s="1"/>
  <c r="AR113" i="15" s="1"/>
  <c r="AS113" i="15" s="1"/>
  <c r="AT113" i="15" s="1"/>
  <c r="AU113" i="15" s="1"/>
  <c r="AV113" i="15" s="1"/>
  <c r="AW113" i="15" s="1"/>
  <c r="AX113" i="15" s="1"/>
  <c r="C114" i="15"/>
  <c r="D114" i="15"/>
  <c r="E114" i="15" s="1"/>
  <c r="F114" i="15" s="1"/>
  <c r="G114" i="15"/>
  <c r="H114" i="15" s="1"/>
  <c r="I114" i="15" s="1"/>
  <c r="J114" i="15" s="1"/>
  <c r="K114" i="15" s="1"/>
  <c r="L114" i="15" s="1"/>
  <c r="M114" i="15" s="1"/>
  <c r="N114" i="15" s="1"/>
  <c r="O114" i="15" s="1"/>
  <c r="P114" i="15" s="1"/>
  <c r="Q114" i="15" s="1"/>
  <c r="R114" i="15" s="1"/>
  <c r="S114" i="15" s="1"/>
  <c r="T114" i="15" s="1"/>
  <c r="U114" i="15" s="1"/>
  <c r="V114" i="15" s="1"/>
  <c r="W114" i="15" s="1"/>
  <c r="X114" i="15" s="1"/>
  <c r="Y114" i="15" s="1"/>
  <c r="Z114" i="15" s="1"/>
  <c r="AA114" i="15" s="1"/>
  <c r="AB114" i="15" s="1"/>
  <c r="AC114" i="15" s="1"/>
  <c r="AD114" i="15" s="1"/>
  <c r="AE114" i="15" s="1"/>
  <c r="AF114" i="15" s="1"/>
  <c r="AG114" i="15" s="1"/>
  <c r="AH114" i="15" s="1"/>
  <c r="AI114" i="15" s="1"/>
  <c r="AJ114" i="15" s="1"/>
  <c r="AK114" i="15" s="1"/>
  <c r="AL114" i="15" s="1"/>
  <c r="AM114" i="15" s="1"/>
  <c r="AN114" i="15" s="1"/>
  <c r="AO114" i="15" s="1"/>
  <c r="AP114" i="15" s="1"/>
  <c r="AQ114" i="15" s="1"/>
  <c r="AR114" i="15" s="1"/>
  <c r="AS114" i="15" s="1"/>
  <c r="AT114" i="15" s="1"/>
  <c r="AU114" i="15" s="1"/>
  <c r="AV114" i="15" s="1"/>
  <c r="AW114" i="15" s="1"/>
  <c r="AX114" i="15" s="1"/>
  <c r="C115" i="15"/>
  <c r="D115" i="15"/>
  <c r="E115" i="15" s="1"/>
  <c r="F115" i="15" s="1"/>
  <c r="G115" i="15" s="1"/>
  <c r="H115" i="15" s="1"/>
  <c r="I115" i="15" s="1"/>
  <c r="J115" i="15" s="1"/>
  <c r="K115" i="15" s="1"/>
  <c r="L115" i="15" s="1"/>
  <c r="M115" i="15" s="1"/>
  <c r="N115" i="15" s="1"/>
  <c r="O115" i="15" s="1"/>
  <c r="P115" i="15" s="1"/>
  <c r="Q115" i="15" s="1"/>
  <c r="R115" i="15" s="1"/>
  <c r="S115" i="15" s="1"/>
  <c r="T115" i="15" s="1"/>
  <c r="U115" i="15" s="1"/>
  <c r="V115" i="15" s="1"/>
  <c r="W115" i="15" s="1"/>
  <c r="X115" i="15" s="1"/>
  <c r="Y115" i="15" s="1"/>
  <c r="Z115" i="15" s="1"/>
  <c r="AA115" i="15" s="1"/>
  <c r="AB115" i="15" s="1"/>
  <c r="AC115" i="15" s="1"/>
  <c r="AD115" i="15" s="1"/>
  <c r="AE115" i="15" s="1"/>
  <c r="AF115" i="15" s="1"/>
  <c r="AG115" i="15" s="1"/>
  <c r="AH115" i="15" s="1"/>
  <c r="AI115" i="15" s="1"/>
  <c r="AJ115" i="15" s="1"/>
  <c r="AK115" i="15" s="1"/>
  <c r="AL115" i="15" s="1"/>
  <c r="AM115" i="15" s="1"/>
  <c r="AN115" i="15" s="1"/>
  <c r="AO115" i="15" s="1"/>
  <c r="AP115" i="15" s="1"/>
  <c r="AQ115" i="15" s="1"/>
  <c r="AR115" i="15" s="1"/>
  <c r="AS115" i="15" s="1"/>
  <c r="AT115" i="15" s="1"/>
  <c r="AU115" i="15" s="1"/>
  <c r="AV115" i="15" s="1"/>
  <c r="AW115" i="15" s="1"/>
  <c r="AX115" i="15" s="1"/>
  <c r="C116" i="15"/>
  <c r="D116" i="15"/>
  <c r="E116" i="15" s="1"/>
  <c r="F116" i="15" s="1"/>
  <c r="G116" i="15"/>
  <c r="H116" i="15" s="1"/>
  <c r="I116" i="15" s="1"/>
  <c r="J116" i="15" s="1"/>
  <c r="K116" i="15" s="1"/>
  <c r="L116" i="15" s="1"/>
  <c r="M116" i="15" s="1"/>
  <c r="N116" i="15" s="1"/>
  <c r="O116" i="15" s="1"/>
  <c r="P116" i="15" s="1"/>
  <c r="Q116" i="15" s="1"/>
  <c r="R116" i="15" s="1"/>
  <c r="S116" i="15" s="1"/>
  <c r="T116" i="15" s="1"/>
  <c r="U116" i="15" s="1"/>
  <c r="V116" i="15" s="1"/>
  <c r="W116" i="15" s="1"/>
  <c r="X116" i="15" s="1"/>
  <c r="Y116" i="15" s="1"/>
  <c r="Z116" i="15" s="1"/>
  <c r="AA116" i="15" s="1"/>
  <c r="AB116" i="15" s="1"/>
  <c r="AC116" i="15" s="1"/>
  <c r="AD116" i="15" s="1"/>
  <c r="AE116" i="15" s="1"/>
  <c r="AF116" i="15" s="1"/>
  <c r="AG116" i="15" s="1"/>
  <c r="AH116" i="15" s="1"/>
  <c r="AI116" i="15" s="1"/>
  <c r="AJ116" i="15" s="1"/>
  <c r="AK116" i="15" s="1"/>
  <c r="AL116" i="15" s="1"/>
  <c r="AM116" i="15" s="1"/>
  <c r="AN116" i="15" s="1"/>
  <c r="AO116" i="15" s="1"/>
  <c r="AP116" i="15" s="1"/>
  <c r="AQ116" i="15" s="1"/>
  <c r="AR116" i="15" s="1"/>
  <c r="AS116" i="15" s="1"/>
  <c r="AT116" i="15" s="1"/>
  <c r="AU116" i="15" s="1"/>
  <c r="AV116" i="15" s="1"/>
  <c r="AW116" i="15" s="1"/>
  <c r="AX116" i="15" s="1"/>
  <c r="C117" i="15"/>
  <c r="D117" i="15"/>
  <c r="E117" i="15" s="1"/>
  <c r="F117" i="15" s="1"/>
  <c r="G117" i="15" s="1"/>
  <c r="H117" i="15" s="1"/>
  <c r="I117" i="15" s="1"/>
  <c r="J117" i="15" s="1"/>
  <c r="K117" i="15" s="1"/>
  <c r="L117" i="15" s="1"/>
  <c r="M117" i="15" s="1"/>
  <c r="N117" i="15" s="1"/>
  <c r="O117" i="15" s="1"/>
  <c r="P117" i="15" s="1"/>
  <c r="Q117" i="15" s="1"/>
  <c r="R117" i="15" s="1"/>
  <c r="S117" i="15" s="1"/>
  <c r="T117" i="15" s="1"/>
  <c r="U117" i="15" s="1"/>
  <c r="V117" i="15" s="1"/>
  <c r="W117" i="15" s="1"/>
  <c r="X117" i="15" s="1"/>
  <c r="Y117" i="15" s="1"/>
  <c r="Z117" i="15" s="1"/>
  <c r="AA117" i="15" s="1"/>
  <c r="AB117" i="15" s="1"/>
  <c r="AC117" i="15" s="1"/>
  <c r="AD117" i="15" s="1"/>
  <c r="AE117" i="15" s="1"/>
  <c r="AF117" i="15" s="1"/>
  <c r="AG117" i="15" s="1"/>
  <c r="AH117" i="15" s="1"/>
  <c r="AI117" i="15" s="1"/>
  <c r="AJ117" i="15" s="1"/>
  <c r="AK117" i="15" s="1"/>
  <c r="AL117" i="15" s="1"/>
  <c r="AM117" i="15" s="1"/>
  <c r="AN117" i="15" s="1"/>
  <c r="AO117" i="15" s="1"/>
  <c r="AP117" i="15" s="1"/>
  <c r="AQ117" i="15" s="1"/>
  <c r="AR117" i="15" s="1"/>
  <c r="AS117" i="15" s="1"/>
  <c r="AT117" i="15" s="1"/>
  <c r="AU117" i="15" s="1"/>
  <c r="AV117" i="15" s="1"/>
  <c r="AW117" i="15" s="1"/>
  <c r="AX117" i="15" s="1"/>
  <c r="C118" i="15"/>
  <c r="D118" i="15"/>
  <c r="E118" i="15" s="1"/>
  <c r="F118" i="15" s="1"/>
  <c r="G118" i="15"/>
  <c r="H118" i="15" s="1"/>
  <c r="I118" i="15" s="1"/>
  <c r="J118" i="15" s="1"/>
  <c r="K118" i="15" s="1"/>
  <c r="L118" i="15" s="1"/>
  <c r="M118" i="15" s="1"/>
  <c r="N118" i="15" s="1"/>
  <c r="O118" i="15" s="1"/>
  <c r="P118" i="15" s="1"/>
  <c r="Q118" i="15" s="1"/>
  <c r="R118" i="15" s="1"/>
  <c r="S118" i="15" s="1"/>
  <c r="T118" i="15" s="1"/>
  <c r="U118" i="15" s="1"/>
  <c r="V118" i="15" s="1"/>
  <c r="W118" i="15" s="1"/>
  <c r="X118" i="15" s="1"/>
  <c r="Y118" i="15" s="1"/>
  <c r="Z118" i="15" s="1"/>
  <c r="AA118" i="15" s="1"/>
  <c r="AB118" i="15" s="1"/>
  <c r="AC118" i="15" s="1"/>
  <c r="AD118" i="15" s="1"/>
  <c r="AE118" i="15" s="1"/>
  <c r="AF118" i="15" s="1"/>
  <c r="AG118" i="15" s="1"/>
  <c r="AH118" i="15" s="1"/>
  <c r="AI118" i="15" s="1"/>
  <c r="AJ118" i="15" s="1"/>
  <c r="AK118" i="15" s="1"/>
  <c r="AL118" i="15" s="1"/>
  <c r="AM118" i="15" s="1"/>
  <c r="AN118" i="15" s="1"/>
  <c r="AO118" i="15" s="1"/>
  <c r="AP118" i="15" s="1"/>
  <c r="AQ118" i="15" s="1"/>
  <c r="AR118" i="15" s="1"/>
  <c r="AS118" i="15" s="1"/>
  <c r="AT118" i="15" s="1"/>
  <c r="AU118" i="15" s="1"/>
  <c r="AV118" i="15" s="1"/>
  <c r="AW118" i="15" s="1"/>
  <c r="AX118" i="15" s="1"/>
  <c r="BA119" i="15"/>
  <c r="BB119" i="15"/>
  <c r="BB124" i="15" s="1"/>
  <c r="BC119" i="15"/>
  <c r="BD119" i="15"/>
  <c r="BD124" i="15" s="1"/>
  <c r="BE119" i="15"/>
  <c r="BF119" i="15"/>
  <c r="BF124" i="15" s="1"/>
  <c r="BG119" i="15"/>
  <c r="BG124" i="15" s="1"/>
  <c r="BH119" i="15"/>
  <c r="BI119" i="15"/>
  <c r="BJ119" i="15"/>
  <c r="BJ124" i="15" s="1"/>
  <c r="BK119" i="15"/>
  <c r="BL119" i="15"/>
  <c r="BL124" i="15" s="1"/>
  <c r="BM119" i="15"/>
  <c r="BN119" i="15"/>
  <c r="BN124" i="15" s="1"/>
  <c r="BO119" i="15"/>
  <c r="BP119" i="15"/>
  <c r="BQ119" i="15"/>
  <c r="BR119" i="15"/>
  <c r="BR124" i="15" s="1"/>
  <c r="BS119" i="15"/>
  <c r="BT119" i="15"/>
  <c r="BT124" i="15" s="1"/>
  <c r="BU119" i="15"/>
  <c r="BV119" i="15"/>
  <c r="BV124" i="15" s="1"/>
  <c r="BW119" i="15"/>
  <c r="BW124" i="15" s="1"/>
  <c r="BX119" i="15"/>
  <c r="BY119" i="15"/>
  <c r="BZ119" i="15"/>
  <c r="BZ124" i="15" s="1"/>
  <c r="CA119" i="15"/>
  <c r="CB119" i="15"/>
  <c r="CB124" i="15" s="1"/>
  <c r="CC119" i="15"/>
  <c r="CD119" i="15"/>
  <c r="CD124" i="15" s="1"/>
  <c r="CE119" i="15"/>
  <c r="CF119" i="15"/>
  <c r="CG119" i="15"/>
  <c r="CH119" i="15"/>
  <c r="CH124" i="15" s="1"/>
  <c r="CI119" i="15"/>
  <c r="CJ119" i="15"/>
  <c r="CJ124" i="15" s="1"/>
  <c r="CK119" i="15"/>
  <c r="CL119" i="15"/>
  <c r="CL124" i="15" s="1"/>
  <c r="CM119" i="15"/>
  <c r="CM124" i="15" s="1"/>
  <c r="CN119" i="15"/>
  <c r="CO119" i="15"/>
  <c r="CP119" i="15"/>
  <c r="CP124" i="15" s="1"/>
  <c r="CQ119" i="15"/>
  <c r="CR119" i="15"/>
  <c r="CR124" i="15" s="1"/>
  <c r="CS119" i="15"/>
  <c r="CT119" i="15"/>
  <c r="CT124" i="15" s="1"/>
  <c r="CU119" i="15"/>
  <c r="CV119" i="15"/>
  <c r="C121" i="15"/>
  <c r="D121" i="15"/>
  <c r="E121" i="15" s="1"/>
  <c r="F121" i="15" s="1"/>
  <c r="G121" i="15" s="1"/>
  <c r="H121" i="15" s="1"/>
  <c r="I121" i="15" s="1"/>
  <c r="J121" i="15" s="1"/>
  <c r="K121" i="15" s="1"/>
  <c r="L121" i="15" s="1"/>
  <c r="M121" i="15" s="1"/>
  <c r="N121" i="15" s="1"/>
  <c r="O121" i="15" s="1"/>
  <c r="P121" i="15" s="1"/>
  <c r="Q121" i="15" s="1"/>
  <c r="R121" i="15" s="1"/>
  <c r="S121" i="15" s="1"/>
  <c r="T121" i="15" s="1"/>
  <c r="U121" i="15" s="1"/>
  <c r="V121" i="15" s="1"/>
  <c r="W121" i="15" s="1"/>
  <c r="X121" i="15" s="1"/>
  <c r="Y121" i="15" s="1"/>
  <c r="Z121" i="15" s="1"/>
  <c r="AA121" i="15" s="1"/>
  <c r="AB121" i="15" s="1"/>
  <c r="AC121" i="15" s="1"/>
  <c r="AD121" i="15" s="1"/>
  <c r="AE121" i="15" s="1"/>
  <c r="AF121" i="15" s="1"/>
  <c r="AG121" i="15" s="1"/>
  <c r="AH121" i="15" s="1"/>
  <c r="AI121" i="15" s="1"/>
  <c r="AJ121" i="15" s="1"/>
  <c r="AK121" i="15" s="1"/>
  <c r="AL121" i="15" s="1"/>
  <c r="AM121" i="15" s="1"/>
  <c r="AN121" i="15" s="1"/>
  <c r="AO121" i="15" s="1"/>
  <c r="AP121" i="15" s="1"/>
  <c r="AQ121" i="15" s="1"/>
  <c r="AR121" i="15" s="1"/>
  <c r="AS121" i="15" s="1"/>
  <c r="AT121" i="15" s="1"/>
  <c r="AU121" i="15" s="1"/>
  <c r="AV121" i="15" s="1"/>
  <c r="AW121" i="15" s="1"/>
  <c r="AX121" i="15" s="1"/>
  <c r="AZ121" i="15"/>
  <c r="C122" i="15"/>
  <c r="D122" i="15"/>
  <c r="E122" i="15" s="1"/>
  <c r="F122" i="15" s="1"/>
  <c r="G122" i="15" s="1"/>
  <c r="H122" i="15" s="1"/>
  <c r="I122" i="15" s="1"/>
  <c r="J122" i="15" s="1"/>
  <c r="K122" i="15" s="1"/>
  <c r="L122" i="15" s="1"/>
  <c r="M122" i="15" s="1"/>
  <c r="N122" i="15" s="1"/>
  <c r="O122" i="15" s="1"/>
  <c r="P122" i="15" s="1"/>
  <c r="Q122" i="15" s="1"/>
  <c r="R122" i="15" s="1"/>
  <c r="S122" i="15" s="1"/>
  <c r="T122" i="15" s="1"/>
  <c r="U122" i="15" s="1"/>
  <c r="V122" i="15" s="1"/>
  <c r="W122" i="15" s="1"/>
  <c r="X122" i="15" s="1"/>
  <c r="Y122" i="15" s="1"/>
  <c r="Z122" i="15" s="1"/>
  <c r="AA122" i="15" s="1"/>
  <c r="AB122" i="15" s="1"/>
  <c r="AC122" i="15" s="1"/>
  <c r="AD122" i="15" s="1"/>
  <c r="AE122" i="15" s="1"/>
  <c r="AF122" i="15" s="1"/>
  <c r="AG122" i="15" s="1"/>
  <c r="AH122" i="15" s="1"/>
  <c r="AI122" i="15" s="1"/>
  <c r="AJ122" i="15" s="1"/>
  <c r="AK122" i="15" s="1"/>
  <c r="AL122" i="15" s="1"/>
  <c r="AM122" i="15" s="1"/>
  <c r="AN122" i="15" s="1"/>
  <c r="AO122" i="15" s="1"/>
  <c r="AP122" i="15" s="1"/>
  <c r="AQ122" i="15" s="1"/>
  <c r="AR122" i="15" s="1"/>
  <c r="AS122" i="15" s="1"/>
  <c r="AT122" i="15" s="1"/>
  <c r="AU122" i="15" s="1"/>
  <c r="AV122" i="15" s="1"/>
  <c r="AW122" i="15" s="1"/>
  <c r="AX122" i="15" s="1"/>
  <c r="AZ122" i="15"/>
  <c r="C123" i="15"/>
  <c r="D123" i="15" s="1"/>
  <c r="E123" i="15" s="1"/>
  <c r="F123" i="15" s="1"/>
  <c r="G123" i="15" s="1"/>
  <c r="H123" i="15" s="1"/>
  <c r="I123" i="15" s="1"/>
  <c r="J123" i="15" s="1"/>
  <c r="K123" i="15" s="1"/>
  <c r="L123" i="15" s="1"/>
  <c r="M123" i="15" s="1"/>
  <c r="N123" i="15" s="1"/>
  <c r="O123" i="15" s="1"/>
  <c r="P123" i="15" s="1"/>
  <c r="Q123" i="15" s="1"/>
  <c r="R123" i="15" s="1"/>
  <c r="S123" i="15" s="1"/>
  <c r="T123" i="15" s="1"/>
  <c r="U123" i="15" s="1"/>
  <c r="V123" i="15" s="1"/>
  <c r="W123" i="15" s="1"/>
  <c r="X123" i="15" s="1"/>
  <c r="Y123" i="15" s="1"/>
  <c r="Z123" i="15" s="1"/>
  <c r="AA123" i="15" s="1"/>
  <c r="AB123" i="15" s="1"/>
  <c r="AC123" i="15" s="1"/>
  <c r="AD123" i="15" s="1"/>
  <c r="AE123" i="15" s="1"/>
  <c r="AF123" i="15" s="1"/>
  <c r="AG123" i="15" s="1"/>
  <c r="AH123" i="15" s="1"/>
  <c r="AI123" i="15" s="1"/>
  <c r="AJ123" i="15" s="1"/>
  <c r="AK123" i="15" s="1"/>
  <c r="AL123" i="15" s="1"/>
  <c r="AM123" i="15" s="1"/>
  <c r="AN123" i="15" s="1"/>
  <c r="AO123" i="15" s="1"/>
  <c r="AP123" i="15" s="1"/>
  <c r="AQ123" i="15" s="1"/>
  <c r="AR123" i="15" s="1"/>
  <c r="AS123" i="15" s="1"/>
  <c r="AT123" i="15" s="1"/>
  <c r="AU123" i="15" s="1"/>
  <c r="AV123" i="15" s="1"/>
  <c r="AW123" i="15" s="1"/>
  <c r="AX123" i="15" s="1"/>
  <c r="BA124" i="15"/>
  <c r="BC124" i="15"/>
  <c r="BE124" i="15"/>
  <c r="BH124" i="15"/>
  <c r="BI124" i="15"/>
  <c r="BK124" i="15"/>
  <c r="BM124" i="15"/>
  <c r="BO124" i="15"/>
  <c r="BP124" i="15"/>
  <c r="BQ124" i="15"/>
  <c r="BS124" i="15"/>
  <c r="BU124" i="15"/>
  <c r="BX124" i="15"/>
  <c r="BY124" i="15"/>
  <c r="CA124" i="15"/>
  <c r="CC124" i="15"/>
  <c r="CE124" i="15"/>
  <c r="CF124" i="15"/>
  <c r="CG124" i="15"/>
  <c r="CI124" i="15"/>
  <c r="CK124" i="15"/>
  <c r="CN124" i="15"/>
  <c r="CO124" i="15"/>
  <c r="CQ124" i="15"/>
  <c r="CS124" i="15"/>
  <c r="CU124" i="15"/>
  <c r="CV124" i="15"/>
  <c r="C128" i="15"/>
  <c r="D128" i="15" s="1"/>
  <c r="E128" i="15"/>
  <c r="F128" i="15" s="1"/>
  <c r="G128" i="15" s="1"/>
  <c r="C129" i="15"/>
  <c r="D129" i="15" s="1"/>
  <c r="E129" i="15"/>
  <c r="F129" i="15" s="1"/>
  <c r="G129" i="15" s="1"/>
  <c r="H129" i="15" s="1"/>
  <c r="I129" i="15" s="1"/>
  <c r="J129" i="15" s="1"/>
  <c r="K129" i="15" s="1"/>
  <c r="L129" i="15" s="1"/>
  <c r="M129" i="15" s="1"/>
  <c r="N129" i="15" s="1"/>
  <c r="O129" i="15" s="1"/>
  <c r="P129" i="15" s="1"/>
  <c r="Q129" i="15" s="1"/>
  <c r="R129" i="15" s="1"/>
  <c r="S129" i="15" s="1"/>
  <c r="T129" i="15" s="1"/>
  <c r="U129" i="15" s="1"/>
  <c r="V129" i="15" s="1"/>
  <c r="W129" i="15" s="1"/>
  <c r="X129" i="15" s="1"/>
  <c r="Y129" i="15" s="1"/>
  <c r="Z129" i="15" s="1"/>
  <c r="AA129" i="15" s="1"/>
  <c r="AB129" i="15" s="1"/>
  <c r="AC129" i="15" s="1"/>
  <c r="AD129" i="15" s="1"/>
  <c r="AE129" i="15" s="1"/>
  <c r="AF129" i="15" s="1"/>
  <c r="AG129" i="15" s="1"/>
  <c r="AH129" i="15" s="1"/>
  <c r="AI129" i="15" s="1"/>
  <c r="AJ129" i="15" s="1"/>
  <c r="AK129" i="15" s="1"/>
  <c r="AL129" i="15" s="1"/>
  <c r="AM129" i="15" s="1"/>
  <c r="AN129" i="15" s="1"/>
  <c r="AO129" i="15" s="1"/>
  <c r="AP129" i="15" s="1"/>
  <c r="AQ129" i="15" s="1"/>
  <c r="AR129" i="15" s="1"/>
  <c r="AS129" i="15" s="1"/>
  <c r="AT129" i="15" s="1"/>
  <c r="AU129" i="15" s="1"/>
  <c r="AV129" i="15" s="1"/>
  <c r="AW129" i="15" s="1"/>
  <c r="AX129" i="15" s="1"/>
  <c r="C130" i="15"/>
  <c r="D130" i="15" s="1"/>
  <c r="E130" i="15"/>
  <c r="F130" i="15" s="1"/>
  <c r="G130" i="15" s="1"/>
  <c r="H130" i="15" s="1"/>
  <c r="I130" i="15" s="1"/>
  <c r="J130" i="15" s="1"/>
  <c r="K130" i="15" s="1"/>
  <c r="L130" i="15" s="1"/>
  <c r="M130" i="15" s="1"/>
  <c r="N130" i="15" s="1"/>
  <c r="O130" i="15" s="1"/>
  <c r="P130" i="15" s="1"/>
  <c r="Q130" i="15" s="1"/>
  <c r="R130" i="15" s="1"/>
  <c r="S130" i="15" s="1"/>
  <c r="T130" i="15" s="1"/>
  <c r="U130" i="15" s="1"/>
  <c r="V130" i="15" s="1"/>
  <c r="W130" i="15" s="1"/>
  <c r="X130" i="15" s="1"/>
  <c r="Y130" i="15" s="1"/>
  <c r="Z130" i="15" s="1"/>
  <c r="AA130" i="15" s="1"/>
  <c r="AB130" i="15" s="1"/>
  <c r="AC130" i="15" s="1"/>
  <c r="AD130" i="15" s="1"/>
  <c r="AE130" i="15" s="1"/>
  <c r="AF130" i="15" s="1"/>
  <c r="AG130" i="15" s="1"/>
  <c r="AH130" i="15" s="1"/>
  <c r="AI130" i="15" s="1"/>
  <c r="AJ130" i="15" s="1"/>
  <c r="AK130" i="15" s="1"/>
  <c r="AL130" i="15" s="1"/>
  <c r="AM130" i="15" s="1"/>
  <c r="AN130" i="15" s="1"/>
  <c r="AO130" i="15" s="1"/>
  <c r="AP130" i="15" s="1"/>
  <c r="AQ130" i="15" s="1"/>
  <c r="AR130" i="15" s="1"/>
  <c r="AS130" i="15" s="1"/>
  <c r="AT130" i="15" s="1"/>
  <c r="AU130" i="15" s="1"/>
  <c r="AV130" i="15" s="1"/>
  <c r="AW130" i="15" s="1"/>
  <c r="AX130" i="15" s="1"/>
  <c r="C131" i="15"/>
  <c r="D131" i="15" s="1"/>
  <c r="E131" i="15"/>
  <c r="F131" i="15" s="1"/>
  <c r="G131" i="15" s="1"/>
  <c r="H131" i="15" s="1"/>
  <c r="I131" i="15" s="1"/>
  <c r="J131" i="15" s="1"/>
  <c r="K131" i="15" s="1"/>
  <c r="L131" i="15" s="1"/>
  <c r="M131" i="15" s="1"/>
  <c r="N131" i="15" s="1"/>
  <c r="O131" i="15" s="1"/>
  <c r="P131" i="15" s="1"/>
  <c r="Q131" i="15" s="1"/>
  <c r="R131" i="15" s="1"/>
  <c r="S131" i="15" s="1"/>
  <c r="T131" i="15" s="1"/>
  <c r="U131" i="15" s="1"/>
  <c r="V131" i="15" s="1"/>
  <c r="W131" i="15" s="1"/>
  <c r="X131" i="15" s="1"/>
  <c r="Y131" i="15" s="1"/>
  <c r="Z131" i="15" s="1"/>
  <c r="AA131" i="15" s="1"/>
  <c r="AB131" i="15" s="1"/>
  <c r="AC131" i="15" s="1"/>
  <c r="AD131" i="15" s="1"/>
  <c r="AE131" i="15" s="1"/>
  <c r="AF131" i="15" s="1"/>
  <c r="AG131" i="15" s="1"/>
  <c r="AH131" i="15" s="1"/>
  <c r="AI131" i="15" s="1"/>
  <c r="AJ131" i="15" s="1"/>
  <c r="AK131" i="15" s="1"/>
  <c r="AL131" i="15" s="1"/>
  <c r="AM131" i="15" s="1"/>
  <c r="AN131" i="15" s="1"/>
  <c r="AO131" i="15" s="1"/>
  <c r="AP131" i="15" s="1"/>
  <c r="AQ131" i="15" s="1"/>
  <c r="AR131" i="15" s="1"/>
  <c r="AS131" i="15" s="1"/>
  <c r="AT131" i="15" s="1"/>
  <c r="AU131" i="15" s="1"/>
  <c r="AV131" i="15" s="1"/>
  <c r="AW131" i="15" s="1"/>
  <c r="AX131" i="15" s="1"/>
  <c r="C132" i="15"/>
  <c r="D132" i="15" s="1"/>
  <c r="E132" i="15"/>
  <c r="F132" i="15" s="1"/>
  <c r="G132" i="15" s="1"/>
  <c r="H132" i="15" s="1"/>
  <c r="I132" i="15" s="1"/>
  <c r="J132" i="15" s="1"/>
  <c r="K132" i="15" s="1"/>
  <c r="L132" i="15" s="1"/>
  <c r="M132" i="15" s="1"/>
  <c r="N132" i="15" s="1"/>
  <c r="O132" i="15" s="1"/>
  <c r="P132" i="15" s="1"/>
  <c r="Q132" i="15" s="1"/>
  <c r="R132" i="15" s="1"/>
  <c r="S132" i="15" s="1"/>
  <c r="T132" i="15" s="1"/>
  <c r="U132" i="15" s="1"/>
  <c r="V132" i="15" s="1"/>
  <c r="W132" i="15" s="1"/>
  <c r="X132" i="15" s="1"/>
  <c r="Y132" i="15" s="1"/>
  <c r="Z132" i="15" s="1"/>
  <c r="AA132" i="15" s="1"/>
  <c r="AB132" i="15" s="1"/>
  <c r="AC132" i="15" s="1"/>
  <c r="AD132" i="15" s="1"/>
  <c r="AE132" i="15" s="1"/>
  <c r="AF132" i="15" s="1"/>
  <c r="AG132" i="15" s="1"/>
  <c r="AH132" i="15" s="1"/>
  <c r="AI132" i="15" s="1"/>
  <c r="AJ132" i="15" s="1"/>
  <c r="AK132" i="15" s="1"/>
  <c r="AL132" i="15" s="1"/>
  <c r="AM132" i="15" s="1"/>
  <c r="AN132" i="15" s="1"/>
  <c r="AO132" i="15" s="1"/>
  <c r="AP132" i="15" s="1"/>
  <c r="AQ132" i="15" s="1"/>
  <c r="AR132" i="15" s="1"/>
  <c r="AS132" i="15" s="1"/>
  <c r="AT132" i="15" s="1"/>
  <c r="AU132" i="15" s="1"/>
  <c r="AV132" i="15" s="1"/>
  <c r="AW132" i="15" s="1"/>
  <c r="AX132" i="15" s="1"/>
  <c r="C133" i="15"/>
  <c r="D133" i="15" s="1"/>
  <c r="E133" i="15"/>
  <c r="F133" i="15" s="1"/>
  <c r="G133" i="15" s="1"/>
  <c r="H133" i="15" s="1"/>
  <c r="I133" i="15" s="1"/>
  <c r="J133" i="15" s="1"/>
  <c r="K133" i="15" s="1"/>
  <c r="L133" i="15" s="1"/>
  <c r="M133" i="15" s="1"/>
  <c r="N133" i="15" s="1"/>
  <c r="O133" i="15" s="1"/>
  <c r="P133" i="15" s="1"/>
  <c r="Q133" i="15" s="1"/>
  <c r="R133" i="15" s="1"/>
  <c r="S133" i="15" s="1"/>
  <c r="T133" i="15" s="1"/>
  <c r="U133" i="15" s="1"/>
  <c r="V133" i="15" s="1"/>
  <c r="W133" i="15" s="1"/>
  <c r="X133" i="15" s="1"/>
  <c r="Y133" i="15" s="1"/>
  <c r="Z133" i="15" s="1"/>
  <c r="AA133" i="15" s="1"/>
  <c r="AB133" i="15" s="1"/>
  <c r="AC133" i="15" s="1"/>
  <c r="AD133" i="15" s="1"/>
  <c r="AE133" i="15" s="1"/>
  <c r="AF133" i="15" s="1"/>
  <c r="AG133" i="15" s="1"/>
  <c r="AH133" i="15" s="1"/>
  <c r="AI133" i="15" s="1"/>
  <c r="AJ133" i="15" s="1"/>
  <c r="AK133" i="15" s="1"/>
  <c r="AL133" i="15" s="1"/>
  <c r="AM133" i="15" s="1"/>
  <c r="AN133" i="15" s="1"/>
  <c r="AO133" i="15" s="1"/>
  <c r="AP133" i="15" s="1"/>
  <c r="AQ133" i="15" s="1"/>
  <c r="AR133" i="15" s="1"/>
  <c r="AS133" i="15" s="1"/>
  <c r="AT133" i="15" s="1"/>
  <c r="AU133" i="15" s="1"/>
  <c r="AV133" i="15" s="1"/>
  <c r="AW133" i="15" s="1"/>
  <c r="AX133" i="15" s="1"/>
  <c r="C134" i="15"/>
  <c r="D134" i="15" s="1"/>
  <c r="E134" i="15"/>
  <c r="F134" i="15" s="1"/>
  <c r="G134" i="15" s="1"/>
  <c r="H134" i="15" s="1"/>
  <c r="I134" i="15" s="1"/>
  <c r="J134" i="15" s="1"/>
  <c r="K134" i="15" s="1"/>
  <c r="L134" i="15" s="1"/>
  <c r="M134" i="15" s="1"/>
  <c r="N134" i="15" s="1"/>
  <c r="O134" i="15" s="1"/>
  <c r="P134" i="15" s="1"/>
  <c r="Q134" i="15" s="1"/>
  <c r="R134" i="15" s="1"/>
  <c r="S134" i="15" s="1"/>
  <c r="T134" i="15" s="1"/>
  <c r="U134" i="15" s="1"/>
  <c r="V134" i="15" s="1"/>
  <c r="W134" i="15" s="1"/>
  <c r="X134" i="15" s="1"/>
  <c r="Y134" i="15" s="1"/>
  <c r="Z134" i="15" s="1"/>
  <c r="AA134" i="15" s="1"/>
  <c r="AB134" i="15" s="1"/>
  <c r="AC134" i="15" s="1"/>
  <c r="AD134" i="15" s="1"/>
  <c r="AE134" i="15" s="1"/>
  <c r="AF134" i="15" s="1"/>
  <c r="AG134" i="15" s="1"/>
  <c r="AH134" i="15" s="1"/>
  <c r="AI134" i="15" s="1"/>
  <c r="AJ134" i="15" s="1"/>
  <c r="AK134" i="15" s="1"/>
  <c r="AL134" i="15" s="1"/>
  <c r="AM134" i="15" s="1"/>
  <c r="AN134" i="15" s="1"/>
  <c r="AO134" i="15" s="1"/>
  <c r="AP134" i="15" s="1"/>
  <c r="AQ134" i="15" s="1"/>
  <c r="AR134" i="15" s="1"/>
  <c r="AS134" i="15" s="1"/>
  <c r="AT134" i="15" s="1"/>
  <c r="AU134" i="15" s="1"/>
  <c r="AV134" i="15" s="1"/>
  <c r="AW134" i="15" s="1"/>
  <c r="AX134" i="15" s="1"/>
  <c r="C135" i="15"/>
  <c r="C136" i="15"/>
  <c r="D136" i="15" s="1"/>
  <c r="E136" i="15"/>
  <c r="F136" i="15" s="1"/>
  <c r="G136" i="15" s="1"/>
  <c r="H136" i="15" s="1"/>
  <c r="I136" i="15" s="1"/>
  <c r="J136" i="15" s="1"/>
  <c r="K136" i="15" s="1"/>
  <c r="L136" i="15" s="1"/>
  <c r="M136" i="15" s="1"/>
  <c r="N136" i="15" s="1"/>
  <c r="O136" i="15" s="1"/>
  <c r="P136" i="15" s="1"/>
  <c r="Q136" i="15" s="1"/>
  <c r="R136" i="15" s="1"/>
  <c r="S136" i="15" s="1"/>
  <c r="T136" i="15" s="1"/>
  <c r="U136" i="15" s="1"/>
  <c r="V136" i="15" s="1"/>
  <c r="W136" i="15" s="1"/>
  <c r="X136" i="15" s="1"/>
  <c r="Y136" i="15" s="1"/>
  <c r="Z136" i="15" s="1"/>
  <c r="AA136" i="15" s="1"/>
  <c r="AB136" i="15" s="1"/>
  <c r="AC136" i="15" s="1"/>
  <c r="AD136" i="15" s="1"/>
  <c r="AE136" i="15" s="1"/>
  <c r="AF136" i="15" s="1"/>
  <c r="AG136" i="15" s="1"/>
  <c r="AH136" i="15" s="1"/>
  <c r="AI136" i="15" s="1"/>
  <c r="AJ136" i="15" s="1"/>
  <c r="AK136" i="15" s="1"/>
  <c r="AL136" i="15" s="1"/>
  <c r="AM136" i="15" s="1"/>
  <c r="AN136" i="15" s="1"/>
  <c r="AO136" i="15" s="1"/>
  <c r="AP136" i="15" s="1"/>
  <c r="AQ136" i="15" s="1"/>
  <c r="AR136" i="15" s="1"/>
  <c r="AS136" i="15" s="1"/>
  <c r="AT136" i="15" s="1"/>
  <c r="AU136" i="15" s="1"/>
  <c r="AV136" i="15" s="1"/>
  <c r="AW136" i="15" s="1"/>
  <c r="AX136" i="15" s="1"/>
  <c r="C137" i="15"/>
  <c r="D137" i="15" s="1"/>
  <c r="E137" i="15"/>
  <c r="F137" i="15" s="1"/>
  <c r="G137" i="15" s="1"/>
  <c r="H137" i="15" s="1"/>
  <c r="I137" i="15" s="1"/>
  <c r="J137" i="15" s="1"/>
  <c r="K137" i="15" s="1"/>
  <c r="L137" i="15" s="1"/>
  <c r="M137" i="15" s="1"/>
  <c r="N137" i="15" s="1"/>
  <c r="O137" i="15" s="1"/>
  <c r="P137" i="15" s="1"/>
  <c r="Q137" i="15" s="1"/>
  <c r="R137" i="15" s="1"/>
  <c r="S137" i="15" s="1"/>
  <c r="T137" i="15" s="1"/>
  <c r="U137" i="15" s="1"/>
  <c r="V137" i="15" s="1"/>
  <c r="W137" i="15" s="1"/>
  <c r="X137" i="15" s="1"/>
  <c r="Y137" i="15" s="1"/>
  <c r="Z137" i="15" s="1"/>
  <c r="AA137" i="15" s="1"/>
  <c r="AB137" i="15" s="1"/>
  <c r="AC137" i="15" s="1"/>
  <c r="AD137" i="15" s="1"/>
  <c r="AE137" i="15" s="1"/>
  <c r="AF137" i="15" s="1"/>
  <c r="AG137" i="15" s="1"/>
  <c r="AH137" i="15" s="1"/>
  <c r="AI137" i="15" s="1"/>
  <c r="AJ137" i="15" s="1"/>
  <c r="AK137" i="15" s="1"/>
  <c r="AL137" i="15" s="1"/>
  <c r="AM137" i="15" s="1"/>
  <c r="AN137" i="15" s="1"/>
  <c r="AO137" i="15" s="1"/>
  <c r="AP137" i="15" s="1"/>
  <c r="AQ137" i="15" s="1"/>
  <c r="AR137" i="15" s="1"/>
  <c r="AS137" i="15" s="1"/>
  <c r="AT137" i="15" s="1"/>
  <c r="AU137" i="15" s="1"/>
  <c r="AV137" i="15" s="1"/>
  <c r="AW137" i="15" s="1"/>
  <c r="AX137" i="15" s="1"/>
  <c r="C138" i="15"/>
  <c r="D138" i="15" s="1"/>
  <c r="E138" i="15"/>
  <c r="F138" i="15" s="1"/>
  <c r="G138" i="15" s="1"/>
  <c r="H138" i="15" s="1"/>
  <c r="I138" i="15" s="1"/>
  <c r="J138" i="15" s="1"/>
  <c r="K138" i="15" s="1"/>
  <c r="L138" i="15" s="1"/>
  <c r="M138" i="15" s="1"/>
  <c r="N138" i="15" s="1"/>
  <c r="O138" i="15" s="1"/>
  <c r="P138" i="15" s="1"/>
  <c r="Q138" i="15" s="1"/>
  <c r="R138" i="15" s="1"/>
  <c r="S138" i="15" s="1"/>
  <c r="T138" i="15" s="1"/>
  <c r="U138" i="15" s="1"/>
  <c r="V138" i="15" s="1"/>
  <c r="W138" i="15" s="1"/>
  <c r="X138" i="15" s="1"/>
  <c r="Y138" i="15" s="1"/>
  <c r="Z138" i="15" s="1"/>
  <c r="AA138" i="15" s="1"/>
  <c r="AB138" i="15" s="1"/>
  <c r="AC138" i="15" s="1"/>
  <c r="AD138" i="15" s="1"/>
  <c r="AE138" i="15" s="1"/>
  <c r="AF138" i="15" s="1"/>
  <c r="AG138" i="15" s="1"/>
  <c r="AH138" i="15" s="1"/>
  <c r="AI138" i="15" s="1"/>
  <c r="AJ138" i="15" s="1"/>
  <c r="AK138" i="15" s="1"/>
  <c r="AL138" i="15" s="1"/>
  <c r="AM138" i="15" s="1"/>
  <c r="AN138" i="15" s="1"/>
  <c r="AO138" i="15" s="1"/>
  <c r="AP138" i="15" s="1"/>
  <c r="AQ138" i="15" s="1"/>
  <c r="AR138" i="15" s="1"/>
  <c r="AS138" i="15" s="1"/>
  <c r="AT138" i="15" s="1"/>
  <c r="AU138" i="15" s="1"/>
  <c r="AV138" i="15" s="1"/>
  <c r="AW138" i="15" s="1"/>
  <c r="AX138" i="15" s="1"/>
  <c r="C139" i="15"/>
  <c r="D139" i="15" s="1"/>
  <c r="E139" i="15"/>
  <c r="F139" i="15" s="1"/>
  <c r="G139" i="15" s="1"/>
  <c r="H139" i="15" s="1"/>
  <c r="I139" i="15" s="1"/>
  <c r="J139" i="15" s="1"/>
  <c r="K139" i="15" s="1"/>
  <c r="L139" i="15" s="1"/>
  <c r="M139" i="15" s="1"/>
  <c r="N139" i="15" s="1"/>
  <c r="O139" i="15" s="1"/>
  <c r="P139" i="15" s="1"/>
  <c r="Q139" i="15" s="1"/>
  <c r="R139" i="15" s="1"/>
  <c r="S139" i="15" s="1"/>
  <c r="T139" i="15" s="1"/>
  <c r="U139" i="15" s="1"/>
  <c r="V139" i="15" s="1"/>
  <c r="W139" i="15" s="1"/>
  <c r="X139" i="15" s="1"/>
  <c r="Y139" i="15" s="1"/>
  <c r="Z139" i="15" s="1"/>
  <c r="AA139" i="15" s="1"/>
  <c r="AB139" i="15" s="1"/>
  <c r="AC139" i="15" s="1"/>
  <c r="AD139" i="15" s="1"/>
  <c r="AE139" i="15" s="1"/>
  <c r="AF139" i="15" s="1"/>
  <c r="AG139" i="15" s="1"/>
  <c r="AH139" i="15" s="1"/>
  <c r="AI139" i="15" s="1"/>
  <c r="AJ139" i="15" s="1"/>
  <c r="AK139" i="15" s="1"/>
  <c r="AL139" i="15" s="1"/>
  <c r="AM139" i="15" s="1"/>
  <c r="AN139" i="15" s="1"/>
  <c r="AO139" i="15" s="1"/>
  <c r="AP139" i="15" s="1"/>
  <c r="AQ139" i="15" s="1"/>
  <c r="AR139" i="15" s="1"/>
  <c r="AS139" i="15" s="1"/>
  <c r="AT139" i="15" s="1"/>
  <c r="AU139" i="15" s="1"/>
  <c r="AV139" i="15" s="1"/>
  <c r="AW139" i="15" s="1"/>
  <c r="AX139" i="15" s="1"/>
  <c r="C140" i="15"/>
  <c r="D140" i="15" s="1"/>
  <c r="E140" i="15"/>
  <c r="F140" i="15" s="1"/>
  <c r="G140" i="15" s="1"/>
  <c r="H140" i="15" s="1"/>
  <c r="I140" i="15" s="1"/>
  <c r="J140" i="15" s="1"/>
  <c r="K140" i="15" s="1"/>
  <c r="L140" i="15" s="1"/>
  <c r="M140" i="15" s="1"/>
  <c r="N140" i="15" s="1"/>
  <c r="O140" i="15" s="1"/>
  <c r="P140" i="15" s="1"/>
  <c r="Q140" i="15" s="1"/>
  <c r="R140" i="15" s="1"/>
  <c r="S140" i="15" s="1"/>
  <c r="T140" i="15" s="1"/>
  <c r="U140" i="15" s="1"/>
  <c r="V140" i="15" s="1"/>
  <c r="W140" i="15" s="1"/>
  <c r="X140" i="15" s="1"/>
  <c r="Y140" i="15" s="1"/>
  <c r="Z140" i="15" s="1"/>
  <c r="AA140" i="15" s="1"/>
  <c r="AB140" i="15" s="1"/>
  <c r="AC140" i="15" s="1"/>
  <c r="AD140" i="15" s="1"/>
  <c r="AE140" i="15" s="1"/>
  <c r="AF140" i="15" s="1"/>
  <c r="AG140" i="15" s="1"/>
  <c r="AH140" i="15" s="1"/>
  <c r="AI140" i="15" s="1"/>
  <c r="AJ140" i="15" s="1"/>
  <c r="AK140" i="15" s="1"/>
  <c r="AL140" i="15" s="1"/>
  <c r="AM140" i="15" s="1"/>
  <c r="AN140" i="15" s="1"/>
  <c r="AO140" i="15" s="1"/>
  <c r="AP140" i="15" s="1"/>
  <c r="AQ140" i="15" s="1"/>
  <c r="AR140" i="15" s="1"/>
  <c r="AS140" i="15" s="1"/>
  <c r="AT140" i="15" s="1"/>
  <c r="AU140" i="15" s="1"/>
  <c r="AV140" i="15" s="1"/>
  <c r="AW140" i="15" s="1"/>
  <c r="AX140" i="15" s="1"/>
  <c r="C141" i="15"/>
  <c r="D141" i="15" s="1"/>
  <c r="E141" i="15"/>
  <c r="F141" i="15" s="1"/>
  <c r="G141" i="15" s="1"/>
  <c r="H141" i="15" s="1"/>
  <c r="I141" i="15" s="1"/>
  <c r="J141" i="15" s="1"/>
  <c r="K141" i="15" s="1"/>
  <c r="L141" i="15" s="1"/>
  <c r="M141" i="15" s="1"/>
  <c r="N141" i="15" s="1"/>
  <c r="O141" i="15" s="1"/>
  <c r="P141" i="15" s="1"/>
  <c r="Q141" i="15" s="1"/>
  <c r="R141" i="15" s="1"/>
  <c r="S141" i="15" s="1"/>
  <c r="T141" i="15" s="1"/>
  <c r="U141" i="15" s="1"/>
  <c r="V141" i="15" s="1"/>
  <c r="W141" i="15" s="1"/>
  <c r="X141" i="15" s="1"/>
  <c r="Y141" i="15" s="1"/>
  <c r="Z141" i="15" s="1"/>
  <c r="AA141" i="15" s="1"/>
  <c r="AB141" i="15" s="1"/>
  <c r="AC141" i="15" s="1"/>
  <c r="AD141" i="15" s="1"/>
  <c r="AE141" i="15" s="1"/>
  <c r="AF141" i="15" s="1"/>
  <c r="AG141" i="15" s="1"/>
  <c r="AH141" i="15" s="1"/>
  <c r="AI141" i="15" s="1"/>
  <c r="AJ141" i="15" s="1"/>
  <c r="AK141" i="15" s="1"/>
  <c r="AL141" i="15" s="1"/>
  <c r="AM141" i="15" s="1"/>
  <c r="AN141" i="15" s="1"/>
  <c r="AO141" i="15" s="1"/>
  <c r="AP141" i="15" s="1"/>
  <c r="AQ141" i="15" s="1"/>
  <c r="AR141" i="15" s="1"/>
  <c r="AS141" i="15" s="1"/>
  <c r="AT141" i="15" s="1"/>
  <c r="AU141" i="15" s="1"/>
  <c r="AV141" i="15" s="1"/>
  <c r="AW141" i="15" s="1"/>
  <c r="AX141" i="15" s="1"/>
  <c r="C142" i="15"/>
  <c r="D142" i="15" s="1"/>
  <c r="E142" i="15"/>
  <c r="F142" i="15" s="1"/>
  <c r="G142" i="15" s="1"/>
  <c r="H142" i="15" s="1"/>
  <c r="I142" i="15" s="1"/>
  <c r="J142" i="15" s="1"/>
  <c r="K142" i="15" s="1"/>
  <c r="L142" i="15" s="1"/>
  <c r="M142" i="15" s="1"/>
  <c r="N142" i="15" s="1"/>
  <c r="O142" i="15" s="1"/>
  <c r="P142" i="15" s="1"/>
  <c r="Q142" i="15" s="1"/>
  <c r="R142" i="15" s="1"/>
  <c r="S142" i="15" s="1"/>
  <c r="T142" i="15" s="1"/>
  <c r="U142" i="15" s="1"/>
  <c r="V142" i="15" s="1"/>
  <c r="W142" i="15" s="1"/>
  <c r="X142" i="15" s="1"/>
  <c r="Y142" i="15" s="1"/>
  <c r="Z142" i="15" s="1"/>
  <c r="AA142" i="15" s="1"/>
  <c r="AB142" i="15" s="1"/>
  <c r="AC142" i="15" s="1"/>
  <c r="AD142" i="15" s="1"/>
  <c r="AE142" i="15" s="1"/>
  <c r="AF142" i="15" s="1"/>
  <c r="AG142" i="15" s="1"/>
  <c r="AH142" i="15" s="1"/>
  <c r="AI142" i="15" s="1"/>
  <c r="AJ142" i="15" s="1"/>
  <c r="AK142" i="15" s="1"/>
  <c r="AL142" i="15" s="1"/>
  <c r="AM142" i="15" s="1"/>
  <c r="AN142" i="15" s="1"/>
  <c r="AO142" i="15" s="1"/>
  <c r="AP142" i="15" s="1"/>
  <c r="AQ142" i="15" s="1"/>
  <c r="AR142" i="15" s="1"/>
  <c r="AS142" i="15" s="1"/>
  <c r="AT142" i="15" s="1"/>
  <c r="AU142" i="15" s="1"/>
  <c r="AV142" i="15" s="1"/>
  <c r="AW142" i="15" s="1"/>
  <c r="AX142" i="15" s="1"/>
  <c r="C143" i="15"/>
  <c r="D143" i="15" s="1"/>
  <c r="E143" i="15"/>
  <c r="F143" i="15" s="1"/>
  <c r="G143" i="15" s="1"/>
  <c r="H143" i="15" s="1"/>
  <c r="I143" i="15" s="1"/>
  <c r="J143" i="15" s="1"/>
  <c r="K143" i="15" s="1"/>
  <c r="L143" i="15" s="1"/>
  <c r="M143" i="15" s="1"/>
  <c r="N143" i="15" s="1"/>
  <c r="O143" i="15" s="1"/>
  <c r="P143" i="15" s="1"/>
  <c r="Q143" i="15" s="1"/>
  <c r="R143" i="15" s="1"/>
  <c r="S143" i="15" s="1"/>
  <c r="T143" i="15" s="1"/>
  <c r="U143" i="15" s="1"/>
  <c r="V143" i="15" s="1"/>
  <c r="W143" i="15" s="1"/>
  <c r="X143" i="15" s="1"/>
  <c r="Y143" i="15" s="1"/>
  <c r="Z143" i="15" s="1"/>
  <c r="AA143" i="15" s="1"/>
  <c r="AB143" i="15" s="1"/>
  <c r="AC143" i="15" s="1"/>
  <c r="AD143" i="15" s="1"/>
  <c r="AE143" i="15" s="1"/>
  <c r="AF143" i="15" s="1"/>
  <c r="AG143" i="15" s="1"/>
  <c r="AH143" i="15" s="1"/>
  <c r="AI143" i="15" s="1"/>
  <c r="AJ143" i="15" s="1"/>
  <c r="AK143" i="15" s="1"/>
  <c r="AL143" i="15" s="1"/>
  <c r="AM143" i="15" s="1"/>
  <c r="AN143" i="15" s="1"/>
  <c r="AO143" i="15" s="1"/>
  <c r="AP143" i="15" s="1"/>
  <c r="AQ143" i="15" s="1"/>
  <c r="AR143" i="15" s="1"/>
  <c r="AS143" i="15" s="1"/>
  <c r="AT143" i="15" s="1"/>
  <c r="AU143" i="15" s="1"/>
  <c r="AV143" i="15" s="1"/>
  <c r="AW143" i="15" s="1"/>
  <c r="AX143" i="15" s="1"/>
  <c r="C144" i="15"/>
  <c r="D144" i="15" s="1"/>
  <c r="E144" i="15"/>
  <c r="F144" i="15" s="1"/>
  <c r="G144" i="15" s="1"/>
  <c r="H144" i="15" s="1"/>
  <c r="I144" i="15" s="1"/>
  <c r="J144" i="15" s="1"/>
  <c r="K144" i="15" s="1"/>
  <c r="L144" i="15" s="1"/>
  <c r="M144" i="15" s="1"/>
  <c r="N144" i="15" s="1"/>
  <c r="O144" i="15" s="1"/>
  <c r="P144" i="15" s="1"/>
  <c r="Q144" i="15" s="1"/>
  <c r="R144" i="15" s="1"/>
  <c r="S144" i="15" s="1"/>
  <c r="T144" i="15" s="1"/>
  <c r="U144" i="15" s="1"/>
  <c r="V144" i="15" s="1"/>
  <c r="W144" i="15" s="1"/>
  <c r="X144" i="15" s="1"/>
  <c r="Y144" i="15" s="1"/>
  <c r="Z144" i="15" s="1"/>
  <c r="AA144" i="15" s="1"/>
  <c r="AB144" i="15" s="1"/>
  <c r="AC144" i="15" s="1"/>
  <c r="AD144" i="15" s="1"/>
  <c r="AE144" i="15" s="1"/>
  <c r="AF144" i="15" s="1"/>
  <c r="AG144" i="15" s="1"/>
  <c r="AH144" i="15" s="1"/>
  <c r="AI144" i="15" s="1"/>
  <c r="AJ144" i="15" s="1"/>
  <c r="AK144" i="15" s="1"/>
  <c r="AL144" i="15" s="1"/>
  <c r="AM144" i="15" s="1"/>
  <c r="AN144" i="15" s="1"/>
  <c r="AO144" i="15" s="1"/>
  <c r="AP144" i="15" s="1"/>
  <c r="AQ144" i="15" s="1"/>
  <c r="AR144" i="15" s="1"/>
  <c r="AS144" i="15" s="1"/>
  <c r="AT144" i="15" s="1"/>
  <c r="AU144" i="15" s="1"/>
  <c r="AV144" i="15" s="1"/>
  <c r="AW144" i="15" s="1"/>
  <c r="AX144" i="15" s="1"/>
  <c r="B145" i="15"/>
  <c r="B158" i="15" s="1"/>
  <c r="B160" i="15" s="1"/>
  <c r="B172" i="15" s="1"/>
  <c r="BA145" i="15"/>
  <c r="BB145" i="15"/>
  <c r="BC145" i="15"/>
  <c r="BD145" i="15"/>
  <c r="BD158" i="15" s="1"/>
  <c r="BD164" i="15" s="1"/>
  <c r="BE145" i="15"/>
  <c r="BF145" i="15"/>
  <c r="BG145" i="15"/>
  <c r="BH145" i="15"/>
  <c r="BH158" i="15" s="1"/>
  <c r="BH164" i="15" s="1"/>
  <c r="BI145" i="15"/>
  <c r="BJ145" i="15"/>
  <c r="BK145" i="15"/>
  <c r="BL145" i="15"/>
  <c r="BL158" i="15" s="1"/>
  <c r="BM145" i="15"/>
  <c r="BN145" i="15"/>
  <c r="BO145" i="15"/>
  <c r="BP145" i="15"/>
  <c r="BP158" i="15" s="1"/>
  <c r="BP164" i="15" s="1"/>
  <c r="BQ145" i="15"/>
  <c r="BR145" i="15"/>
  <c r="BS145" i="15"/>
  <c r="BT145" i="15"/>
  <c r="BT158" i="15" s="1"/>
  <c r="BT164" i="15" s="1"/>
  <c r="BU145" i="15"/>
  <c r="BV145" i="15"/>
  <c r="BW145" i="15"/>
  <c r="BX145" i="15"/>
  <c r="BX158" i="15" s="1"/>
  <c r="BX164" i="15" s="1"/>
  <c r="BY145" i="15"/>
  <c r="BZ145" i="15"/>
  <c r="CA145" i="15"/>
  <c r="CB145" i="15"/>
  <c r="CB158" i="15" s="1"/>
  <c r="CB164" i="15" s="1"/>
  <c r="CC145" i="15"/>
  <c r="CD145" i="15"/>
  <c r="CE145" i="15"/>
  <c r="CF145" i="15"/>
  <c r="CF158" i="15" s="1"/>
  <c r="CF164" i="15" s="1"/>
  <c r="CG145" i="15"/>
  <c r="CH145" i="15"/>
  <c r="CI145" i="15"/>
  <c r="CJ145" i="15"/>
  <c r="CJ158" i="15" s="1"/>
  <c r="CJ164" i="15" s="1"/>
  <c r="CK145" i="15"/>
  <c r="CL145" i="15"/>
  <c r="CM145" i="15"/>
  <c r="CN145" i="15"/>
  <c r="CN158" i="15" s="1"/>
  <c r="CN164" i="15" s="1"/>
  <c r="CO145" i="15"/>
  <c r="CP145" i="15"/>
  <c r="CQ145" i="15"/>
  <c r="CR145" i="15"/>
  <c r="CR158" i="15" s="1"/>
  <c r="CR164" i="15" s="1"/>
  <c r="CS145" i="15"/>
  <c r="CT145" i="15"/>
  <c r="CU145" i="15"/>
  <c r="CV145" i="15"/>
  <c r="CV158" i="15" s="1"/>
  <c r="CV164" i="15" s="1"/>
  <c r="C148" i="15"/>
  <c r="D148" i="15" s="1"/>
  <c r="E148" i="15" s="1"/>
  <c r="F148" i="15" s="1"/>
  <c r="G148" i="15" s="1"/>
  <c r="H148" i="15" s="1"/>
  <c r="I148" i="15" s="1"/>
  <c r="J148" i="15" s="1"/>
  <c r="K148" i="15" s="1"/>
  <c r="L148" i="15" s="1"/>
  <c r="M148" i="15" s="1"/>
  <c r="N148" i="15" s="1"/>
  <c r="O148" i="15" s="1"/>
  <c r="P148" i="15" s="1"/>
  <c r="Q148" i="15" s="1"/>
  <c r="R148" i="15" s="1"/>
  <c r="S148" i="15" s="1"/>
  <c r="T148" i="15" s="1"/>
  <c r="U148" i="15" s="1"/>
  <c r="V148" i="15" s="1"/>
  <c r="W148" i="15" s="1"/>
  <c r="X148" i="15" s="1"/>
  <c r="Y148" i="15" s="1"/>
  <c r="Z148" i="15" s="1"/>
  <c r="AA148" i="15" s="1"/>
  <c r="AB148" i="15" s="1"/>
  <c r="AC148" i="15" s="1"/>
  <c r="AD148" i="15" s="1"/>
  <c r="AE148" i="15" s="1"/>
  <c r="AF148" i="15" s="1"/>
  <c r="AG148" i="15" s="1"/>
  <c r="AH148" i="15" s="1"/>
  <c r="AI148" i="15" s="1"/>
  <c r="AJ148" i="15" s="1"/>
  <c r="AK148" i="15" s="1"/>
  <c r="AL148" i="15" s="1"/>
  <c r="AM148" i="15" s="1"/>
  <c r="AN148" i="15" s="1"/>
  <c r="AO148" i="15" s="1"/>
  <c r="AP148" i="15" s="1"/>
  <c r="AQ148" i="15" s="1"/>
  <c r="AR148" i="15" s="1"/>
  <c r="AS148" i="15" s="1"/>
  <c r="AT148" i="15" s="1"/>
  <c r="AU148" i="15" s="1"/>
  <c r="AV148" i="15" s="1"/>
  <c r="AW148" i="15" s="1"/>
  <c r="AX148" i="15" s="1"/>
  <c r="C149" i="15"/>
  <c r="D149" i="15" s="1"/>
  <c r="E149" i="15" s="1"/>
  <c r="F149" i="15" s="1"/>
  <c r="G149" i="15" s="1"/>
  <c r="H149" i="15" s="1"/>
  <c r="I149" i="15" s="1"/>
  <c r="J149" i="15" s="1"/>
  <c r="K149" i="15" s="1"/>
  <c r="L149" i="15" s="1"/>
  <c r="M149" i="15" s="1"/>
  <c r="N149" i="15" s="1"/>
  <c r="O149" i="15" s="1"/>
  <c r="P149" i="15" s="1"/>
  <c r="Q149" i="15" s="1"/>
  <c r="R149" i="15" s="1"/>
  <c r="S149" i="15" s="1"/>
  <c r="T149" i="15" s="1"/>
  <c r="U149" i="15" s="1"/>
  <c r="V149" i="15" s="1"/>
  <c r="W149" i="15" s="1"/>
  <c r="X149" i="15" s="1"/>
  <c r="Y149" i="15" s="1"/>
  <c r="Z149" i="15" s="1"/>
  <c r="AA149" i="15" s="1"/>
  <c r="AB149" i="15" s="1"/>
  <c r="AC149" i="15" s="1"/>
  <c r="AD149" i="15" s="1"/>
  <c r="AE149" i="15" s="1"/>
  <c r="AF149" i="15" s="1"/>
  <c r="AG149" i="15" s="1"/>
  <c r="AH149" i="15" s="1"/>
  <c r="AI149" i="15" s="1"/>
  <c r="AJ149" i="15" s="1"/>
  <c r="AK149" i="15" s="1"/>
  <c r="AL149" i="15" s="1"/>
  <c r="AM149" i="15" s="1"/>
  <c r="AN149" i="15" s="1"/>
  <c r="AO149" i="15" s="1"/>
  <c r="AP149" i="15" s="1"/>
  <c r="AQ149" i="15" s="1"/>
  <c r="AR149" i="15" s="1"/>
  <c r="AS149" i="15" s="1"/>
  <c r="AT149" i="15" s="1"/>
  <c r="AU149" i="15" s="1"/>
  <c r="AV149" i="15" s="1"/>
  <c r="AW149" i="15" s="1"/>
  <c r="AX149" i="15" s="1"/>
  <c r="AZ149" i="15"/>
  <c r="C150" i="15"/>
  <c r="D150" i="15" s="1"/>
  <c r="E150" i="15" s="1"/>
  <c r="F150" i="15" s="1"/>
  <c r="G150" i="15" s="1"/>
  <c r="H150" i="15" s="1"/>
  <c r="I150" i="15" s="1"/>
  <c r="J150" i="15" s="1"/>
  <c r="K150" i="15" s="1"/>
  <c r="L150" i="15" s="1"/>
  <c r="M150" i="15" s="1"/>
  <c r="N150" i="15" s="1"/>
  <c r="O150" i="15" s="1"/>
  <c r="P150" i="15" s="1"/>
  <c r="Q150" i="15" s="1"/>
  <c r="R150" i="15" s="1"/>
  <c r="S150" i="15" s="1"/>
  <c r="T150" i="15" s="1"/>
  <c r="U150" i="15" s="1"/>
  <c r="V150" i="15" s="1"/>
  <c r="W150" i="15" s="1"/>
  <c r="X150" i="15" s="1"/>
  <c r="Y150" i="15" s="1"/>
  <c r="Z150" i="15" s="1"/>
  <c r="AA150" i="15" s="1"/>
  <c r="AB150" i="15" s="1"/>
  <c r="AC150" i="15" s="1"/>
  <c r="AD150" i="15" s="1"/>
  <c r="AE150" i="15" s="1"/>
  <c r="AF150" i="15" s="1"/>
  <c r="AG150" i="15" s="1"/>
  <c r="AH150" i="15" s="1"/>
  <c r="AI150" i="15" s="1"/>
  <c r="AJ150" i="15" s="1"/>
  <c r="AK150" i="15" s="1"/>
  <c r="AL150" i="15" s="1"/>
  <c r="AM150" i="15" s="1"/>
  <c r="AN150" i="15" s="1"/>
  <c r="AO150" i="15" s="1"/>
  <c r="AP150" i="15" s="1"/>
  <c r="AQ150" i="15" s="1"/>
  <c r="AR150" i="15" s="1"/>
  <c r="AS150" i="15" s="1"/>
  <c r="AT150" i="15" s="1"/>
  <c r="AU150" i="15" s="1"/>
  <c r="AV150" i="15" s="1"/>
  <c r="AW150" i="15" s="1"/>
  <c r="AX150" i="15" s="1"/>
  <c r="AZ150" i="15"/>
  <c r="C151" i="15"/>
  <c r="D151" i="15"/>
  <c r="E151" i="15" s="1"/>
  <c r="F151" i="15" s="1"/>
  <c r="G151" i="15" s="1"/>
  <c r="H151" i="15" s="1"/>
  <c r="I151" i="15" s="1"/>
  <c r="J151" i="15" s="1"/>
  <c r="K151" i="15" s="1"/>
  <c r="L151" i="15" s="1"/>
  <c r="M151" i="15" s="1"/>
  <c r="N151" i="15" s="1"/>
  <c r="O151" i="15" s="1"/>
  <c r="P151" i="15" s="1"/>
  <c r="Q151" i="15" s="1"/>
  <c r="R151" i="15" s="1"/>
  <c r="S151" i="15" s="1"/>
  <c r="T151" i="15" s="1"/>
  <c r="U151" i="15" s="1"/>
  <c r="V151" i="15" s="1"/>
  <c r="W151" i="15" s="1"/>
  <c r="X151" i="15" s="1"/>
  <c r="Y151" i="15" s="1"/>
  <c r="Z151" i="15" s="1"/>
  <c r="AA151" i="15" s="1"/>
  <c r="AB151" i="15" s="1"/>
  <c r="AC151" i="15" s="1"/>
  <c r="AD151" i="15" s="1"/>
  <c r="AE151" i="15" s="1"/>
  <c r="AF151" i="15" s="1"/>
  <c r="AG151" i="15" s="1"/>
  <c r="AH151" i="15" s="1"/>
  <c r="AI151" i="15" s="1"/>
  <c r="AJ151" i="15" s="1"/>
  <c r="AK151" i="15" s="1"/>
  <c r="AL151" i="15" s="1"/>
  <c r="AM151" i="15" s="1"/>
  <c r="AN151" i="15" s="1"/>
  <c r="AO151" i="15" s="1"/>
  <c r="AP151" i="15" s="1"/>
  <c r="AQ151" i="15" s="1"/>
  <c r="AR151" i="15" s="1"/>
  <c r="AS151" i="15" s="1"/>
  <c r="AT151" i="15" s="1"/>
  <c r="AU151" i="15" s="1"/>
  <c r="AV151" i="15" s="1"/>
  <c r="AW151" i="15" s="1"/>
  <c r="AX151" i="15" s="1"/>
  <c r="AZ151" i="15"/>
  <c r="C152" i="15"/>
  <c r="D152" i="15" s="1"/>
  <c r="AZ152" i="15"/>
  <c r="C153" i="15"/>
  <c r="D153" i="15"/>
  <c r="E153" i="15" s="1"/>
  <c r="AZ153" i="15"/>
  <c r="C154" i="15"/>
  <c r="D154" i="15" s="1"/>
  <c r="AZ154" i="15"/>
  <c r="C155" i="15"/>
  <c r="D155" i="15"/>
  <c r="E155" i="15" s="1"/>
  <c r="F155" i="15" s="1"/>
  <c r="G155" i="15" s="1"/>
  <c r="H155" i="15" s="1"/>
  <c r="I155" i="15" s="1"/>
  <c r="J155" i="15" s="1"/>
  <c r="K155" i="15" s="1"/>
  <c r="L155" i="15" s="1"/>
  <c r="M155" i="15" s="1"/>
  <c r="N155" i="15" s="1"/>
  <c r="O155" i="15" s="1"/>
  <c r="P155" i="15" s="1"/>
  <c r="Q155" i="15" s="1"/>
  <c r="R155" i="15" s="1"/>
  <c r="S155" i="15" s="1"/>
  <c r="T155" i="15" s="1"/>
  <c r="U155" i="15" s="1"/>
  <c r="V155" i="15" s="1"/>
  <c r="W155" i="15" s="1"/>
  <c r="X155" i="15" s="1"/>
  <c r="Y155" i="15" s="1"/>
  <c r="Z155" i="15" s="1"/>
  <c r="AA155" i="15" s="1"/>
  <c r="AB155" i="15" s="1"/>
  <c r="AC155" i="15" s="1"/>
  <c r="AD155" i="15" s="1"/>
  <c r="AE155" i="15" s="1"/>
  <c r="AF155" i="15" s="1"/>
  <c r="AG155" i="15" s="1"/>
  <c r="AH155" i="15" s="1"/>
  <c r="AI155" i="15" s="1"/>
  <c r="AJ155" i="15" s="1"/>
  <c r="AK155" i="15" s="1"/>
  <c r="AL155" i="15" s="1"/>
  <c r="AM155" i="15" s="1"/>
  <c r="AN155" i="15" s="1"/>
  <c r="AO155" i="15" s="1"/>
  <c r="AP155" i="15" s="1"/>
  <c r="AQ155" i="15" s="1"/>
  <c r="AR155" i="15" s="1"/>
  <c r="AS155" i="15" s="1"/>
  <c r="AT155" i="15" s="1"/>
  <c r="AU155" i="15" s="1"/>
  <c r="AV155" i="15" s="1"/>
  <c r="AW155" i="15" s="1"/>
  <c r="AX155" i="15" s="1"/>
  <c r="AZ155" i="15"/>
  <c r="C156" i="15"/>
  <c r="D156" i="15" s="1"/>
  <c r="E156" i="15" s="1"/>
  <c r="F156" i="15" s="1"/>
  <c r="G156" i="15" s="1"/>
  <c r="H156" i="15" s="1"/>
  <c r="I156" i="15" s="1"/>
  <c r="J156" i="15" s="1"/>
  <c r="K156" i="15" s="1"/>
  <c r="L156" i="15" s="1"/>
  <c r="M156" i="15" s="1"/>
  <c r="N156" i="15" s="1"/>
  <c r="O156" i="15" s="1"/>
  <c r="P156" i="15" s="1"/>
  <c r="Q156" i="15" s="1"/>
  <c r="R156" i="15" s="1"/>
  <c r="S156" i="15" s="1"/>
  <c r="T156" i="15" s="1"/>
  <c r="U156" i="15" s="1"/>
  <c r="V156" i="15" s="1"/>
  <c r="W156" i="15" s="1"/>
  <c r="X156" i="15" s="1"/>
  <c r="Y156" i="15" s="1"/>
  <c r="Z156" i="15" s="1"/>
  <c r="AA156" i="15" s="1"/>
  <c r="AB156" i="15" s="1"/>
  <c r="AC156" i="15" s="1"/>
  <c r="AD156" i="15" s="1"/>
  <c r="AE156" i="15" s="1"/>
  <c r="AF156" i="15" s="1"/>
  <c r="AG156" i="15" s="1"/>
  <c r="AH156" i="15" s="1"/>
  <c r="AI156" i="15" s="1"/>
  <c r="AJ156" i="15" s="1"/>
  <c r="AK156" i="15" s="1"/>
  <c r="AL156" i="15" s="1"/>
  <c r="AM156" i="15" s="1"/>
  <c r="AN156" i="15" s="1"/>
  <c r="AO156" i="15" s="1"/>
  <c r="AP156" i="15" s="1"/>
  <c r="AQ156" i="15" s="1"/>
  <c r="AR156" i="15" s="1"/>
  <c r="AS156" i="15" s="1"/>
  <c r="AT156" i="15" s="1"/>
  <c r="AU156" i="15" s="1"/>
  <c r="AV156" i="15" s="1"/>
  <c r="AW156" i="15" s="1"/>
  <c r="AX156" i="15" s="1"/>
  <c r="AZ156" i="15"/>
  <c r="BA158" i="15"/>
  <c r="BB158" i="15"/>
  <c r="BB164" i="15" s="1"/>
  <c r="BC158" i="15"/>
  <c r="BE158" i="15"/>
  <c r="BF158" i="15"/>
  <c r="BF164" i="15" s="1"/>
  <c r="BG158" i="15"/>
  <c r="BI158" i="15"/>
  <c r="BJ158" i="15"/>
  <c r="BJ164" i="15" s="1"/>
  <c r="BK158" i="15"/>
  <c r="BM158" i="15"/>
  <c r="BN158" i="15"/>
  <c r="BN164" i="15" s="1"/>
  <c r="BO158" i="15"/>
  <c r="BQ158" i="15"/>
  <c r="BR158" i="15"/>
  <c r="BR164" i="15" s="1"/>
  <c r="BS158" i="15"/>
  <c r="BU158" i="15"/>
  <c r="BV158" i="15"/>
  <c r="BV164" i="15" s="1"/>
  <c r="BW158" i="15"/>
  <c r="BY158" i="15"/>
  <c r="BZ158" i="15"/>
  <c r="BZ164" i="15" s="1"/>
  <c r="CA158" i="15"/>
  <c r="CC158" i="15"/>
  <c r="CD158" i="15"/>
  <c r="CD164" i="15" s="1"/>
  <c r="CE158" i="15"/>
  <c r="CG158" i="15"/>
  <c r="CH158" i="15"/>
  <c r="CH164" i="15" s="1"/>
  <c r="CI158" i="15"/>
  <c r="CK158" i="15"/>
  <c r="CL158" i="15"/>
  <c r="CL164" i="15" s="1"/>
  <c r="CM158" i="15"/>
  <c r="CO158" i="15"/>
  <c r="CP158" i="15"/>
  <c r="CP164" i="15" s="1"/>
  <c r="CQ158" i="15"/>
  <c r="CS158" i="15"/>
  <c r="CT158" i="15"/>
  <c r="CT164" i="15" s="1"/>
  <c r="CU158" i="15"/>
  <c r="C159" i="15"/>
  <c r="D159" i="15" s="1"/>
  <c r="BA163" i="15"/>
  <c r="BB163" i="15"/>
  <c r="BC163" i="15"/>
  <c r="BD163" i="15"/>
  <c r="BE163" i="15"/>
  <c r="BF163" i="15"/>
  <c r="BG163" i="15"/>
  <c r="BH163" i="15"/>
  <c r="BI163" i="15"/>
  <c r="BJ163" i="15"/>
  <c r="BK163" i="15"/>
  <c r="BL163" i="15"/>
  <c r="BM163" i="15"/>
  <c r="BN163" i="15"/>
  <c r="BO163" i="15"/>
  <c r="BP163" i="15"/>
  <c r="BQ163" i="15"/>
  <c r="BR163" i="15"/>
  <c r="BS163" i="15"/>
  <c r="BT163" i="15"/>
  <c r="BU163" i="15"/>
  <c r="BV163" i="15"/>
  <c r="BW163" i="15"/>
  <c r="BX163" i="15"/>
  <c r="BY163" i="15"/>
  <c r="BZ163" i="15"/>
  <c r="CA163" i="15"/>
  <c r="CB163" i="15"/>
  <c r="CC163" i="15"/>
  <c r="CD163" i="15"/>
  <c r="CE163" i="15"/>
  <c r="CF163" i="15"/>
  <c r="CG163" i="15"/>
  <c r="CH163" i="15"/>
  <c r="CI163" i="15"/>
  <c r="CJ163" i="15"/>
  <c r="CK163" i="15"/>
  <c r="CL163" i="15"/>
  <c r="CM163" i="15"/>
  <c r="CN163" i="15"/>
  <c r="CO163" i="15"/>
  <c r="CP163" i="15"/>
  <c r="CQ163" i="15"/>
  <c r="CR163" i="15"/>
  <c r="CS163" i="15"/>
  <c r="CT163" i="15"/>
  <c r="CU163" i="15"/>
  <c r="CV163" i="15"/>
  <c r="AY164" i="15"/>
  <c r="BC164" i="15"/>
  <c r="BE164" i="15"/>
  <c r="BG164" i="15"/>
  <c r="BI164" i="15"/>
  <c r="BK164" i="15"/>
  <c r="BM164" i="15"/>
  <c r="BO164" i="15"/>
  <c r="BQ164" i="15"/>
  <c r="BS164" i="15"/>
  <c r="BU164" i="15"/>
  <c r="BW164" i="15"/>
  <c r="BY164" i="15"/>
  <c r="CA164" i="15"/>
  <c r="CC164" i="15"/>
  <c r="CE164" i="15"/>
  <c r="CG164" i="15"/>
  <c r="CI164" i="15"/>
  <c r="CK164" i="15"/>
  <c r="CM164" i="15"/>
  <c r="CO164" i="15"/>
  <c r="CQ164" i="15"/>
  <c r="CS164" i="15"/>
  <c r="CU164" i="15"/>
  <c r="B166" i="15"/>
  <c r="BA166" i="15"/>
  <c r="BB166" i="15"/>
  <c r="BC166" i="15"/>
  <c r="BD166" i="15"/>
  <c r="BE166" i="15"/>
  <c r="BF166" i="15"/>
  <c r="BG166" i="15"/>
  <c r="BH166" i="15"/>
  <c r="BI166" i="15"/>
  <c r="BJ166" i="15"/>
  <c r="BK166" i="15"/>
  <c r="BL166" i="15"/>
  <c r="BM166" i="15"/>
  <c r="BN166" i="15"/>
  <c r="BO166" i="15"/>
  <c r="BP166" i="15"/>
  <c r="BQ166" i="15"/>
  <c r="BR166" i="15"/>
  <c r="BS166" i="15"/>
  <c r="BT166" i="15"/>
  <c r="BU166" i="15"/>
  <c r="BV166" i="15"/>
  <c r="BW166" i="15"/>
  <c r="BX166" i="15"/>
  <c r="BY166" i="15"/>
  <c r="BZ166" i="15"/>
  <c r="CA166" i="15"/>
  <c r="CB166" i="15"/>
  <c r="CC166" i="15"/>
  <c r="CD166" i="15"/>
  <c r="CE166" i="15"/>
  <c r="CF166" i="15"/>
  <c r="CG166" i="15"/>
  <c r="CH166" i="15"/>
  <c r="CI166" i="15"/>
  <c r="CJ166" i="15"/>
  <c r="CK166" i="15"/>
  <c r="CL166" i="15"/>
  <c r="CM166" i="15"/>
  <c r="CN166" i="15"/>
  <c r="CO166" i="15"/>
  <c r="CP166" i="15"/>
  <c r="CQ166" i="15"/>
  <c r="CR166" i="15"/>
  <c r="CS166" i="15"/>
  <c r="CT166" i="15"/>
  <c r="CU166" i="15"/>
  <c r="CV166" i="15"/>
  <c r="B167" i="15"/>
  <c r="C167" i="15"/>
  <c r="BA167" i="15"/>
  <c r="BB167" i="15"/>
  <c r="BC167" i="15"/>
  <c r="BD167" i="15"/>
  <c r="BE167" i="15"/>
  <c r="BF167" i="15"/>
  <c r="BG167" i="15"/>
  <c r="BH167" i="15"/>
  <c r="BI167" i="15"/>
  <c r="BJ167" i="15"/>
  <c r="BK167" i="15"/>
  <c r="BL167" i="15"/>
  <c r="BM167" i="15"/>
  <c r="BN167" i="15"/>
  <c r="BO167" i="15"/>
  <c r="BP167" i="15"/>
  <c r="BQ167" i="15"/>
  <c r="BR167" i="15"/>
  <c r="BS167" i="15"/>
  <c r="BT167" i="15"/>
  <c r="BU167" i="15"/>
  <c r="BV167" i="15"/>
  <c r="BW167" i="15"/>
  <c r="BX167" i="15"/>
  <c r="BY167" i="15"/>
  <c r="BZ167" i="15"/>
  <c r="CA167" i="15"/>
  <c r="CB167" i="15"/>
  <c r="CC167" i="15"/>
  <c r="CD167" i="15"/>
  <c r="CE167" i="15"/>
  <c r="CF167" i="15"/>
  <c r="CG167" i="15"/>
  <c r="CH167" i="15"/>
  <c r="CI167" i="15"/>
  <c r="CJ167" i="15"/>
  <c r="CK167" i="15"/>
  <c r="CL167" i="15"/>
  <c r="CM167" i="15"/>
  <c r="CN167" i="15"/>
  <c r="CO167" i="15"/>
  <c r="CP167" i="15"/>
  <c r="CQ167" i="15"/>
  <c r="CR167" i="15"/>
  <c r="CS167" i="15"/>
  <c r="CT167" i="15"/>
  <c r="CU167" i="15"/>
  <c r="CV167" i="15"/>
  <c r="B168" i="15"/>
  <c r="C168" i="15"/>
  <c r="BA168" i="15"/>
  <c r="BB168" i="15"/>
  <c r="BC168" i="15"/>
  <c r="BD168" i="15"/>
  <c r="BE168" i="15"/>
  <c r="BF168" i="15"/>
  <c r="BG168" i="15"/>
  <c r="BH168" i="15"/>
  <c r="BI168" i="15"/>
  <c r="BJ168" i="15"/>
  <c r="BK168" i="15"/>
  <c r="BL168" i="15"/>
  <c r="BM168" i="15"/>
  <c r="BN168" i="15"/>
  <c r="BO168" i="15"/>
  <c r="BP168" i="15"/>
  <c r="BQ168" i="15"/>
  <c r="BR168" i="15"/>
  <c r="BS168" i="15"/>
  <c r="BT168" i="15"/>
  <c r="BU168" i="15"/>
  <c r="BV168" i="15"/>
  <c r="BW168" i="15"/>
  <c r="BX168" i="15"/>
  <c r="BY168" i="15"/>
  <c r="BZ168" i="15"/>
  <c r="CA168" i="15"/>
  <c r="CB168" i="15"/>
  <c r="CC168" i="15"/>
  <c r="CD168" i="15"/>
  <c r="CE168" i="15"/>
  <c r="CF168" i="15"/>
  <c r="CG168" i="15"/>
  <c r="CH168" i="15"/>
  <c r="CI168" i="15"/>
  <c r="CJ168" i="15"/>
  <c r="CK168" i="15"/>
  <c r="CL168" i="15"/>
  <c r="CM168" i="15"/>
  <c r="CN168" i="15"/>
  <c r="CO168" i="15"/>
  <c r="CP168" i="15"/>
  <c r="CQ168" i="15"/>
  <c r="CR168" i="15"/>
  <c r="CS168" i="15"/>
  <c r="CT168" i="15"/>
  <c r="CU168" i="15"/>
  <c r="CV168" i="15"/>
  <c r="B169" i="15"/>
  <c r="C169" i="15"/>
  <c r="BA169" i="15"/>
  <c r="BB169" i="15"/>
  <c r="BC169" i="15"/>
  <c r="BD169" i="15"/>
  <c r="BE169" i="15"/>
  <c r="BF169" i="15"/>
  <c r="BG169" i="15"/>
  <c r="BH169" i="15"/>
  <c r="BI169" i="15"/>
  <c r="BJ169" i="15"/>
  <c r="BK169" i="15"/>
  <c r="BL169" i="15"/>
  <c r="BM169" i="15"/>
  <c r="BN169" i="15"/>
  <c r="BO169" i="15"/>
  <c r="BP169" i="15"/>
  <c r="BQ169" i="15"/>
  <c r="BR169" i="15"/>
  <c r="BS169" i="15"/>
  <c r="BT169" i="15"/>
  <c r="BU169" i="15"/>
  <c r="BV169" i="15"/>
  <c r="BW169" i="15"/>
  <c r="BX169" i="15"/>
  <c r="BY169" i="15"/>
  <c r="BZ169" i="15"/>
  <c r="CA169" i="15"/>
  <c r="CB169" i="15"/>
  <c r="CC169" i="15"/>
  <c r="CD169" i="15"/>
  <c r="CE169" i="15"/>
  <c r="CF169" i="15"/>
  <c r="CG169" i="15"/>
  <c r="CH169" i="15"/>
  <c r="CI169" i="15"/>
  <c r="CJ169" i="15"/>
  <c r="CK169" i="15"/>
  <c r="CL169" i="15"/>
  <c r="CM169" i="15"/>
  <c r="CN169" i="15"/>
  <c r="CO169" i="15"/>
  <c r="CP169" i="15"/>
  <c r="CQ169" i="15"/>
  <c r="CR169" i="15"/>
  <c r="CS169" i="15"/>
  <c r="CT169" i="15"/>
  <c r="CU169" i="15"/>
  <c r="CV169" i="15"/>
  <c r="F27" i="7"/>
  <c r="G27" i="7"/>
  <c r="F30" i="7"/>
  <c r="G30" i="7"/>
  <c r="F63" i="7"/>
  <c r="G63" i="7"/>
  <c r="G72" i="7"/>
  <c r="H72" i="7" s="1"/>
  <c r="H74" i="7" s="1"/>
  <c r="F81" i="7"/>
  <c r="F85" i="7" s="1"/>
  <c r="F87" i="7" s="1"/>
  <c r="G81" i="7"/>
  <c r="G85" i="7" s="1"/>
  <c r="G87" i="7" s="1"/>
  <c r="D10" i="10"/>
  <c r="E10" i="10"/>
  <c r="F10" i="10"/>
  <c r="D11" i="10"/>
  <c r="E11" i="10"/>
  <c r="F11" i="10"/>
  <c r="D12" i="10"/>
  <c r="E12" i="10"/>
  <c r="F12" i="10"/>
  <c r="D13" i="10"/>
  <c r="E13" i="10"/>
  <c r="F13" i="10"/>
  <c r="D21" i="10"/>
  <c r="E21" i="10"/>
  <c r="F21" i="10"/>
  <c r="D22" i="10"/>
  <c r="E22" i="10"/>
  <c r="F22" i="10"/>
  <c r="D23" i="10"/>
  <c r="E23" i="10"/>
  <c r="F23" i="10"/>
  <c r="D24" i="10"/>
  <c r="E24" i="10"/>
  <c r="F24" i="10"/>
  <c r="D32" i="10"/>
  <c r="E32" i="10"/>
  <c r="F32" i="10"/>
  <c r="D33" i="10"/>
  <c r="E33" i="10"/>
  <c r="F33" i="10"/>
  <c r="D34" i="10"/>
  <c r="E34" i="10" s="1"/>
  <c r="F34" i="10" s="1"/>
  <c r="D36" i="10"/>
  <c r="E36" i="10"/>
  <c r="F36" i="10"/>
  <c r="D37" i="10"/>
  <c r="E37" i="10"/>
  <c r="F37" i="10"/>
  <c r="D45" i="10"/>
  <c r="E45" i="10"/>
  <c r="F45" i="10"/>
  <c r="D46" i="10"/>
  <c r="E46" i="10"/>
  <c r="F46" i="10"/>
  <c r="D47" i="10"/>
  <c r="E47" i="10"/>
  <c r="F47" i="10"/>
  <c r="D48" i="10"/>
  <c r="E48" i="10"/>
  <c r="F48" i="10"/>
  <c r="D56" i="10"/>
  <c r="E56" i="10"/>
  <c r="E60" i="10" s="1"/>
  <c r="F56" i="10"/>
  <c r="D58" i="10"/>
  <c r="E58" i="10"/>
  <c r="F58" i="10"/>
  <c r="H76" i="7" l="1"/>
  <c r="H94" i="7"/>
  <c r="H106" i="7"/>
  <c r="H113" i="7" s="1"/>
  <c r="F31" i="7"/>
  <c r="F33" i="7" s="1"/>
  <c r="F106" i="7" s="1"/>
  <c r="F153" i="15"/>
  <c r="D167" i="15"/>
  <c r="E159" i="15"/>
  <c r="E154" i="15"/>
  <c r="F154" i="15" s="1"/>
  <c r="G154" i="15" s="1"/>
  <c r="H154" i="15" s="1"/>
  <c r="I154" i="15" s="1"/>
  <c r="J154" i="15" s="1"/>
  <c r="K154" i="15" s="1"/>
  <c r="L154" i="15" s="1"/>
  <c r="M154" i="15" s="1"/>
  <c r="N154" i="15" s="1"/>
  <c r="O154" i="15" s="1"/>
  <c r="P154" i="15" s="1"/>
  <c r="Q154" i="15" s="1"/>
  <c r="R154" i="15" s="1"/>
  <c r="S154" i="15" s="1"/>
  <c r="T154" i="15" s="1"/>
  <c r="U154" i="15" s="1"/>
  <c r="V154" i="15" s="1"/>
  <c r="W154" i="15" s="1"/>
  <c r="X154" i="15" s="1"/>
  <c r="Y154" i="15" s="1"/>
  <c r="Z154" i="15" s="1"/>
  <c r="AA154" i="15" s="1"/>
  <c r="AB154" i="15" s="1"/>
  <c r="AC154" i="15" s="1"/>
  <c r="AD154" i="15" s="1"/>
  <c r="AE154" i="15" s="1"/>
  <c r="AF154" i="15" s="1"/>
  <c r="AG154" i="15" s="1"/>
  <c r="AH154" i="15" s="1"/>
  <c r="AI154" i="15" s="1"/>
  <c r="AJ154" i="15" s="1"/>
  <c r="AK154" i="15" s="1"/>
  <c r="AL154" i="15" s="1"/>
  <c r="AM154" i="15" s="1"/>
  <c r="AN154" i="15" s="1"/>
  <c r="AO154" i="15" s="1"/>
  <c r="AP154" i="15" s="1"/>
  <c r="AQ154" i="15" s="1"/>
  <c r="AR154" i="15" s="1"/>
  <c r="AS154" i="15" s="1"/>
  <c r="AT154" i="15" s="1"/>
  <c r="AU154" i="15" s="1"/>
  <c r="AV154" i="15" s="1"/>
  <c r="AW154" i="15" s="1"/>
  <c r="AX154" i="15" s="1"/>
  <c r="D169" i="15"/>
  <c r="D168" i="15"/>
  <c r="E152" i="15"/>
  <c r="H128" i="15"/>
  <c r="D135" i="15"/>
  <c r="C145" i="15"/>
  <c r="C158" i="15" s="1"/>
  <c r="C112" i="15"/>
  <c r="B119" i="15"/>
  <c r="B124" i="15" s="1"/>
  <c r="BA104" i="15"/>
  <c r="BA164" i="15" s="1"/>
  <c r="C99" i="15"/>
  <c r="E95" i="15"/>
  <c r="G93" i="15"/>
  <c r="H93" i="15" s="1"/>
  <c r="I93" i="15" s="1"/>
  <c r="J93" i="15" s="1"/>
  <c r="K93" i="15" s="1"/>
  <c r="L93" i="15" s="1"/>
  <c r="M93" i="15" s="1"/>
  <c r="N93" i="15" s="1"/>
  <c r="O93" i="15" s="1"/>
  <c r="P93" i="15" s="1"/>
  <c r="Q93" i="15" s="1"/>
  <c r="R93" i="15" s="1"/>
  <c r="S93" i="15" s="1"/>
  <c r="T93" i="15" s="1"/>
  <c r="U93" i="15" s="1"/>
  <c r="V93" i="15" s="1"/>
  <c r="W93" i="15" s="1"/>
  <c r="X93" i="15" s="1"/>
  <c r="Y93" i="15" s="1"/>
  <c r="Z93" i="15" s="1"/>
  <c r="AA93" i="15" s="1"/>
  <c r="AB93" i="15" s="1"/>
  <c r="AC93" i="15" s="1"/>
  <c r="AD93" i="15" s="1"/>
  <c r="AE93" i="15" s="1"/>
  <c r="AF93" i="15" s="1"/>
  <c r="AG93" i="15" s="1"/>
  <c r="AH93" i="15" s="1"/>
  <c r="AI93" i="15" s="1"/>
  <c r="AJ93" i="15" s="1"/>
  <c r="AK93" i="15" s="1"/>
  <c r="AL93" i="15" s="1"/>
  <c r="AM93" i="15" s="1"/>
  <c r="AN93" i="15" s="1"/>
  <c r="AO93" i="15" s="1"/>
  <c r="AP93" i="15" s="1"/>
  <c r="AQ93" i="15" s="1"/>
  <c r="AR93" i="15" s="1"/>
  <c r="AS93" i="15" s="1"/>
  <c r="AT93" i="15" s="1"/>
  <c r="AU93" i="15" s="1"/>
  <c r="AV93" i="15" s="1"/>
  <c r="AW93" i="15" s="1"/>
  <c r="AX93" i="15" s="1"/>
  <c r="F95" i="15"/>
  <c r="H83" i="15"/>
  <c r="C104" i="15"/>
  <c r="C106" i="15" s="1"/>
  <c r="C68" i="15"/>
  <c r="C79" i="15" s="1"/>
  <c r="E49" i="15"/>
  <c r="D68" i="15"/>
  <c r="D79" i="15" s="1"/>
  <c r="BL39" i="15"/>
  <c r="BL164" i="15" s="1"/>
  <c r="D24" i="15"/>
  <c r="C24" i="15"/>
  <c r="F6" i="15"/>
  <c r="E24" i="15"/>
  <c r="G31" i="7"/>
  <c r="G33" i="7" s="1"/>
  <c r="F14" i="10"/>
  <c r="F60" i="10"/>
  <c r="D25" i="10"/>
  <c r="F25" i="10"/>
  <c r="E25" i="10"/>
  <c r="E38" i="10"/>
  <c r="D49" i="10"/>
  <c r="F49" i="10"/>
  <c r="E49" i="10"/>
  <c r="D60" i="10"/>
  <c r="F38" i="10"/>
  <c r="E14" i="10"/>
  <c r="D14" i="10"/>
  <c r="D38" i="10"/>
  <c r="D39" i="15" l="1"/>
  <c r="D44" i="15" s="1"/>
  <c r="C160" i="15"/>
  <c r="C172" i="15" s="1"/>
  <c r="I128" i="15"/>
  <c r="E169" i="15"/>
  <c r="E39" i="15"/>
  <c r="E44" i="15" s="1"/>
  <c r="E135" i="15"/>
  <c r="D145" i="15"/>
  <c r="D158" i="15" s="1"/>
  <c r="F152" i="15"/>
  <c r="E168" i="15"/>
  <c r="E167" i="15"/>
  <c r="F159" i="15"/>
  <c r="F169" i="15"/>
  <c r="G153" i="15"/>
  <c r="G6" i="15"/>
  <c r="F24" i="15"/>
  <c r="G95" i="15"/>
  <c r="C39" i="15"/>
  <c r="C44" i="15" s="1"/>
  <c r="F49" i="15"/>
  <c r="E68" i="15"/>
  <c r="E79" i="15" s="1"/>
  <c r="I83" i="15"/>
  <c r="H95" i="15"/>
  <c r="D99" i="15"/>
  <c r="C166" i="15"/>
  <c r="D112" i="15"/>
  <c r="C119" i="15"/>
  <c r="C124" i="15" s="1"/>
  <c r="C164" i="15" s="1"/>
  <c r="G106" i="7"/>
  <c r="E71" i="10"/>
  <c r="D71" i="10"/>
  <c r="F71" i="10"/>
  <c r="E112" i="15" l="1"/>
  <c r="D119" i="15"/>
  <c r="H6" i="15"/>
  <c r="G24" i="15"/>
  <c r="F135" i="15"/>
  <c r="E145" i="15"/>
  <c r="E158" i="15" s="1"/>
  <c r="E99" i="15"/>
  <c r="D104" i="15"/>
  <c r="D106" i="15" s="1"/>
  <c r="D166" i="15"/>
  <c r="G49" i="15"/>
  <c r="F68" i="15"/>
  <c r="F79" i="15" s="1"/>
  <c r="G169" i="15"/>
  <c r="H153" i="15"/>
  <c r="J128" i="15"/>
  <c r="C163" i="15"/>
  <c r="G152" i="15"/>
  <c r="F168" i="15"/>
  <c r="J83" i="15"/>
  <c r="I95" i="15"/>
  <c r="F39" i="15"/>
  <c r="F44" i="15" s="1"/>
  <c r="F167" i="15"/>
  <c r="G159" i="15"/>
  <c r="D160" i="15"/>
  <c r="D172" i="15" s="1"/>
  <c r="D26" i="8"/>
  <c r="E26" i="8"/>
  <c r="F45" i="7" s="1"/>
  <c r="F26" i="8"/>
  <c r="G45" i="7" s="1"/>
  <c r="C26" i="8"/>
  <c r="D20" i="8"/>
  <c r="E20" i="8"/>
  <c r="F20" i="8"/>
  <c r="C20" i="8"/>
  <c r="D15" i="8"/>
  <c r="E15" i="8"/>
  <c r="F9" i="7" s="1"/>
  <c r="F13" i="7" s="1"/>
  <c r="F15" i="7" s="1"/>
  <c r="F15" i="8"/>
  <c r="G9" i="7" s="1"/>
  <c r="G13" i="7" s="1"/>
  <c r="G15" i="7" s="1"/>
  <c r="C15" i="8"/>
  <c r="D10" i="8"/>
  <c r="E10" i="8"/>
  <c r="F10" i="8"/>
  <c r="C10" i="8"/>
  <c r="E34" i="8"/>
  <c r="G34" i="8"/>
  <c r="H34" i="8"/>
  <c r="I72" i="7"/>
  <c r="D6" i="8"/>
  <c r="E6" i="8" s="1"/>
  <c r="F6" i="8" s="1"/>
  <c r="G6" i="8" s="1"/>
  <c r="H6" i="8" s="1"/>
  <c r="I81" i="7"/>
  <c r="I85" i="7" s="1"/>
  <c r="I87" i="7" s="1"/>
  <c r="I27" i="7"/>
  <c r="I30" i="7"/>
  <c r="E81" i="7"/>
  <c r="E85" i="7" s="1"/>
  <c r="E87" i="7" s="1"/>
  <c r="E30" i="7"/>
  <c r="E27" i="7"/>
  <c r="G24" i="10"/>
  <c r="G22" i="10"/>
  <c r="G58" i="10"/>
  <c r="G56" i="10"/>
  <c r="G60" i="10" s="1"/>
  <c r="G23" i="10"/>
  <c r="G21" i="10"/>
  <c r="G36" i="10"/>
  <c r="G48" i="10"/>
  <c r="I66" i="7"/>
  <c r="E66" i="7"/>
  <c r="I48" i="7"/>
  <c r="E48" i="7"/>
  <c r="G45" i="10"/>
  <c r="G46" i="10"/>
  <c r="G47" i="10"/>
  <c r="G32" i="10"/>
  <c r="G33" i="10"/>
  <c r="G10" i="10"/>
  <c r="G11" i="10"/>
  <c r="G12" i="10"/>
  <c r="G13" i="10"/>
  <c r="C196" i="24"/>
  <c r="C191" i="24"/>
  <c r="C172" i="24"/>
  <c r="B172" i="24"/>
  <c r="C167" i="24"/>
  <c r="B167" i="24"/>
  <c r="C148" i="24"/>
  <c r="B148" i="24"/>
  <c r="C143" i="24"/>
  <c r="B143" i="24"/>
  <c r="C125" i="24"/>
  <c r="B125" i="24"/>
  <c r="C120" i="24"/>
  <c r="B120" i="24"/>
  <c r="C101" i="24"/>
  <c r="B101" i="24"/>
  <c r="C96" i="24"/>
  <c r="B96" i="24"/>
  <c r="C45" i="10" s="1"/>
  <c r="C77" i="24"/>
  <c r="C79" i="24" s="1"/>
  <c r="B77" i="24"/>
  <c r="B79" i="24" s="1"/>
  <c r="C72" i="24"/>
  <c r="B72" i="24"/>
  <c r="C32" i="10" s="1"/>
  <c r="C53" i="24"/>
  <c r="C48" i="24"/>
  <c r="B53" i="24"/>
  <c r="B48" i="24"/>
  <c r="C29" i="24"/>
  <c r="B29" i="24"/>
  <c r="B32" i="24" s="1"/>
  <c r="C48" i="10" s="1"/>
  <c r="C21" i="24"/>
  <c r="C24" i="24" s="1"/>
  <c r="B21" i="24"/>
  <c r="B24" i="24" s="1"/>
  <c r="C23" i="24"/>
  <c r="D34" i="8"/>
  <c r="C33" i="8"/>
  <c r="I63" i="7"/>
  <c r="E63" i="7"/>
  <c r="I45" i="7"/>
  <c r="E45" i="7"/>
  <c r="I9" i="7"/>
  <c r="I13" i="7" s="1"/>
  <c r="I15" i="7" s="1"/>
  <c r="E9" i="7"/>
  <c r="E13" i="7" s="1"/>
  <c r="E15" i="7" s="1"/>
  <c r="C69" i="27"/>
  <c r="B133" i="27"/>
  <c r="B135" i="27"/>
  <c r="E17" i="7"/>
  <c r="B112" i="27"/>
  <c r="B113" i="27"/>
  <c r="B114" i="27"/>
  <c r="B115" i="27"/>
  <c r="B116" i="27"/>
  <c r="B117" i="27"/>
  <c r="B118" i="27"/>
  <c r="B119" i="27"/>
  <c r="B120" i="27"/>
  <c r="B121" i="27"/>
  <c r="B122" i="27"/>
  <c r="B123" i="27"/>
  <c r="B124" i="27"/>
  <c r="B125" i="27"/>
  <c r="B126" i="27"/>
  <c r="B127" i="27"/>
  <c r="B128" i="27"/>
  <c r="B132" i="27"/>
  <c r="B134" i="27"/>
  <c r="B136" i="27"/>
  <c r="M21" i="6"/>
  <c r="L21" i="6"/>
  <c r="K21" i="6"/>
  <c r="J21" i="6"/>
  <c r="I21" i="6"/>
  <c r="H21" i="6"/>
  <c r="G21" i="6"/>
  <c r="F21" i="6"/>
  <c r="E21" i="6"/>
  <c r="D21" i="6"/>
  <c r="C21" i="6"/>
  <c r="B21" i="6"/>
  <c r="M12" i="6"/>
  <c r="L12" i="6"/>
  <c r="K12" i="6"/>
  <c r="J12" i="6"/>
  <c r="I12" i="6"/>
  <c r="H12" i="6"/>
  <c r="G12" i="6"/>
  <c r="F12" i="6"/>
  <c r="E12" i="6"/>
  <c r="D12" i="6"/>
  <c r="C12" i="6"/>
  <c r="B12" i="6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7" i="27"/>
  <c r="B30" i="27"/>
  <c r="B32" i="27"/>
  <c r="B33" i="27"/>
  <c r="B34" i="27"/>
  <c r="B38" i="27"/>
  <c r="E9" i="27"/>
  <c r="E11" i="27"/>
  <c r="E13" i="27"/>
  <c r="E17" i="27"/>
  <c r="E21" i="27"/>
  <c r="E30" i="27"/>
  <c r="E31" i="27"/>
  <c r="D9" i="27"/>
  <c r="D11" i="27"/>
  <c r="D13" i="27"/>
  <c r="D15" i="27"/>
  <c r="D17" i="27"/>
  <c r="D19" i="27"/>
  <c r="D21" i="27"/>
  <c r="D23" i="27"/>
  <c r="D27" i="27"/>
  <c r="D30" i="27"/>
  <c r="D31" i="27"/>
  <c r="D32" i="27"/>
  <c r="D34" i="27"/>
  <c r="C9" i="27"/>
  <c r="C11" i="27"/>
  <c r="C13" i="27"/>
  <c r="C15" i="27"/>
  <c r="C17" i="27"/>
  <c r="C19" i="27"/>
  <c r="C21" i="27"/>
  <c r="C23" i="27"/>
  <c r="C31" i="27"/>
  <c r="D48" i="7"/>
  <c r="D45" i="7"/>
  <c r="I6" i="27"/>
  <c r="I7" i="27"/>
  <c r="I8" i="27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38" i="27"/>
  <c r="I26" i="27"/>
  <c r="I27" i="27"/>
  <c r="I28" i="27"/>
  <c r="I29" i="27"/>
  <c r="I30" i="27"/>
  <c r="I31" i="27"/>
  <c r="I32" i="27"/>
  <c r="I33" i="27"/>
  <c r="I39" i="27"/>
  <c r="I34" i="27"/>
  <c r="I40" i="27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38" i="27"/>
  <c r="J26" i="27"/>
  <c r="J27" i="27"/>
  <c r="J28" i="27"/>
  <c r="J29" i="27"/>
  <c r="J30" i="27"/>
  <c r="J31" i="27"/>
  <c r="J32" i="27"/>
  <c r="J33" i="27"/>
  <c r="J39" i="27"/>
  <c r="J34" i="27"/>
  <c r="J40" i="27"/>
  <c r="K6" i="27"/>
  <c r="K7" i="27"/>
  <c r="K8" i="27"/>
  <c r="K9" i="27"/>
  <c r="K10" i="27"/>
  <c r="K11" i="27"/>
  <c r="K12" i="27"/>
  <c r="K13" i="27"/>
  <c r="K14" i="27"/>
  <c r="K15" i="27"/>
  <c r="K16" i="27"/>
  <c r="K17" i="27"/>
  <c r="K18" i="27"/>
  <c r="K19" i="27"/>
  <c r="K20" i="27"/>
  <c r="K21" i="27"/>
  <c r="K22" i="27"/>
  <c r="K23" i="27"/>
  <c r="K38" i="27"/>
  <c r="K26" i="27"/>
  <c r="K27" i="27"/>
  <c r="K28" i="27"/>
  <c r="K29" i="27"/>
  <c r="K30" i="27"/>
  <c r="K31" i="27"/>
  <c r="K32" i="27"/>
  <c r="K33" i="27"/>
  <c r="K39" i="27"/>
  <c r="K34" i="27"/>
  <c r="K40" i="27"/>
  <c r="L6" i="27"/>
  <c r="L7" i="27"/>
  <c r="L8" i="27"/>
  <c r="L9" i="27"/>
  <c r="L10" i="27"/>
  <c r="L11" i="27"/>
  <c r="L12" i="27"/>
  <c r="L13" i="27"/>
  <c r="L14" i="27"/>
  <c r="L15" i="27"/>
  <c r="L16" i="27"/>
  <c r="L17" i="27"/>
  <c r="L18" i="27"/>
  <c r="L19" i="27"/>
  <c r="L20" i="27"/>
  <c r="L21" i="27"/>
  <c r="L22" i="27"/>
  <c r="L23" i="27"/>
  <c r="L38" i="27"/>
  <c r="L26" i="27"/>
  <c r="L27" i="27"/>
  <c r="L28" i="27"/>
  <c r="L29" i="27"/>
  <c r="L30" i="27"/>
  <c r="L31" i="27"/>
  <c r="L32" i="27"/>
  <c r="L33" i="27"/>
  <c r="L39" i="27"/>
  <c r="L34" i="27"/>
  <c r="L40" i="27"/>
  <c r="I45" i="27"/>
  <c r="I46" i="27"/>
  <c r="I47" i="27"/>
  <c r="I48" i="27"/>
  <c r="I49" i="27"/>
  <c r="I50" i="27"/>
  <c r="I51" i="27"/>
  <c r="I52" i="27"/>
  <c r="I53" i="27"/>
  <c r="I54" i="27"/>
  <c r="I55" i="27"/>
  <c r="I56" i="27"/>
  <c r="I57" i="27"/>
  <c r="I58" i="27"/>
  <c r="I59" i="27"/>
  <c r="I60" i="27"/>
  <c r="I61" i="27"/>
  <c r="I62" i="27"/>
  <c r="I63" i="27"/>
  <c r="I66" i="27"/>
  <c r="I67" i="27"/>
  <c r="I68" i="27"/>
  <c r="I69" i="27"/>
  <c r="I70" i="27"/>
  <c r="J45" i="27"/>
  <c r="J46" i="27"/>
  <c r="J47" i="27"/>
  <c r="J48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6" i="27"/>
  <c r="J67" i="27"/>
  <c r="J68" i="27"/>
  <c r="J69" i="27"/>
  <c r="J70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K63" i="27"/>
  <c r="K66" i="27"/>
  <c r="K67" i="27"/>
  <c r="K68" i="27"/>
  <c r="K69" i="27"/>
  <c r="K70" i="27"/>
  <c r="L45" i="27"/>
  <c r="L46" i="27"/>
  <c r="L47" i="27"/>
  <c r="L48" i="27"/>
  <c r="L49" i="27"/>
  <c r="L50" i="27"/>
  <c r="L51" i="27"/>
  <c r="L52" i="27"/>
  <c r="L53" i="27"/>
  <c r="L54" i="27"/>
  <c r="L55" i="27"/>
  <c r="L56" i="27"/>
  <c r="L57" i="27"/>
  <c r="L58" i="27"/>
  <c r="L59" i="27"/>
  <c r="L60" i="27"/>
  <c r="L61" i="27"/>
  <c r="L62" i="27"/>
  <c r="L63" i="27"/>
  <c r="L66" i="27"/>
  <c r="L67" i="27"/>
  <c r="L68" i="27"/>
  <c r="L69" i="27"/>
  <c r="L70" i="27"/>
  <c r="I97" i="27"/>
  <c r="I98" i="27"/>
  <c r="I99" i="27"/>
  <c r="I100" i="27"/>
  <c r="I101" i="27"/>
  <c r="I102" i="27"/>
  <c r="I103" i="27"/>
  <c r="I106" i="27"/>
  <c r="I107" i="27"/>
  <c r="I108" i="27"/>
  <c r="J97" i="27"/>
  <c r="J98" i="27"/>
  <c r="J99" i="27"/>
  <c r="J100" i="27"/>
  <c r="J101" i="27"/>
  <c r="J102" i="27"/>
  <c r="J103" i="27"/>
  <c r="J106" i="27"/>
  <c r="J107" i="27"/>
  <c r="J108" i="27"/>
  <c r="K97" i="27"/>
  <c r="K98" i="27"/>
  <c r="K99" i="27"/>
  <c r="K100" i="27"/>
  <c r="K101" i="27"/>
  <c r="K102" i="27"/>
  <c r="K103" i="27"/>
  <c r="K106" i="27"/>
  <c r="K107" i="27"/>
  <c r="K108" i="27"/>
  <c r="L97" i="27"/>
  <c r="L98" i="27"/>
  <c r="L99" i="27"/>
  <c r="L100" i="27"/>
  <c r="L101" i="27"/>
  <c r="L102" i="27"/>
  <c r="L103" i="27"/>
  <c r="L106" i="27"/>
  <c r="L107" i="27"/>
  <c r="L108" i="27"/>
  <c r="I112" i="27"/>
  <c r="I113" i="27"/>
  <c r="I114" i="27"/>
  <c r="I115" i="27"/>
  <c r="I116" i="27"/>
  <c r="I117" i="27"/>
  <c r="I118" i="27"/>
  <c r="I119" i="27"/>
  <c r="I120" i="27"/>
  <c r="I121" i="27"/>
  <c r="I122" i="27"/>
  <c r="I123" i="27"/>
  <c r="I124" i="27"/>
  <c r="I125" i="27"/>
  <c r="I126" i="27"/>
  <c r="I127" i="27"/>
  <c r="I128" i="27"/>
  <c r="I132" i="27"/>
  <c r="I133" i="27"/>
  <c r="I134" i="27"/>
  <c r="I135" i="27"/>
  <c r="I136" i="27"/>
  <c r="J112" i="27"/>
  <c r="J113" i="27"/>
  <c r="J114" i="27"/>
  <c r="J115" i="27"/>
  <c r="J116" i="27"/>
  <c r="J117" i="27"/>
  <c r="J118" i="27"/>
  <c r="J119" i="27"/>
  <c r="J120" i="27"/>
  <c r="J121" i="27"/>
  <c r="J122" i="27"/>
  <c r="J123" i="27"/>
  <c r="J124" i="27"/>
  <c r="J125" i="27"/>
  <c r="J126" i="27"/>
  <c r="J127" i="27"/>
  <c r="J128" i="27"/>
  <c r="J132" i="27"/>
  <c r="J133" i="27"/>
  <c r="J134" i="27"/>
  <c r="J135" i="27"/>
  <c r="J136" i="27"/>
  <c r="K112" i="27"/>
  <c r="K113" i="27"/>
  <c r="K114" i="27"/>
  <c r="K115" i="27"/>
  <c r="K116" i="27"/>
  <c r="K117" i="27"/>
  <c r="K118" i="27"/>
  <c r="K119" i="27"/>
  <c r="K120" i="27"/>
  <c r="K121" i="27"/>
  <c r="K122" i="27"/>
  <c r="K123" i="27"/>
  <c r="K124" i="27"/>
  <c r="K125" i="27"/>
  <c r="K126" i="27"/>
  <c r="K127" i="27"/>
  <c r="K128" i="27"/>
  <c r="K132" i="27"/>
  <c r="K133" i="27"/>
  <c r="K134" i="27"/>
  <c r="K135" i="27"/>
  <c r="K136" i="27"/>
  <c r="L112" i="27"/>
  <c r="L113" i="27"/>
  <c r="L114" i="27"/>
  <c r="L115" i="27"/>
  <c r="L116" i="27"/>
  <c r="L117" i="27"/>
  <c r="L118" i="27"/>
  <c r="L119" i="27"/>
  <c r="L120" i="27"/>
  <c r="L121" i="27"/>
  <c r="L122" i="27"/>
  <c r="L123" i="27"/>
  <c r="L124" i="27"/>
  <c r="L125" i="27"/>
  <c r="L126" i="27"/>
  <c r="L127" i="27"/>
  <c r="L128" i="27"/>
  <c r="L132" i="27"/>
  <c r="L133" i="27"/>
  <c r="L134" i="27"/>
  <c r="L135" i="27"/>
  <c r="L136" i="27"/>
  <c r="I49" i="7"/>
  <c r="I51" i="7" s="1"/>
  <c r="I67" i="7"/>
  <c r="I69" i="7" s="1"/>
  <c r="E9" i="19"/>
  <c r="E10" i="19"/>
  <c r="E13" i="19" s="1"/>
  <c r="E11" i="19"/>
  <c r="E12" i="19"/>
  <c r="F9" i="19"/>
  <c r="F10" i="19"/>
  <c r="F11" i="19"/>
  <c r="F12" i="19"/>
  <c r="G9" i="19"/>
  <c r="G10" i="19"/>
  <c r="G11" i="19"/>
  <c r="G12" i="19"/>
  <c r="H9" i="19"/>
  <c r="H10" i="19"/>
  <c r="H11" i="19"/>
  <c r="H12" i="19"/>
  <c r="I9" i="19"/>
  <c r="I10" i="19"/>
  <c r="I11" i="19"/>
  <c r="I12" i="19"/>
  <c r="J9" i="19"/>
  <c r="J10" i="19"/>
  <c r="J11" i="19"/>
  <c r="J12" i="19"/>
  <c r="K9" i="19"/>
  <c r="K10" i="19"/>
  <c r="K11" i="19"/>
  <c r="K12" i="19"/>
  <c r="L9" i="19"/>
  <c r="L10" i="19"/>
  <c r="L11" i="19"/>
  <c r="L12" i="19"/>
  <c r="M9" i="19"/>
  <c r="M10" i="19"/>
  <c r="M11" i="19"/>
  <c r="M12" i="19"/>
  <c r="N9" i="19"/>
  <c r="N10" i="19"/>
  <c r="N11" i="19"/>
  <c r="N12" i="19"/>
  <c r="O9" i="19"/>
  <c r="O10" i="19"/>
  <c r="O11" i="19"/>
  <c r="O12" i="19"/>
  <c r="P9" i="19"/>
  <c r="P10" i="19"/>
  <c r="P11" i="19"/>
  <c r="P12" i="19"/>
  <c r="E20" i="7"/>
  <c r="C99" i="27"/>
  <c r="C108" i="27"/>
  <c r="L87" i="27"/>
  <c r="K87" i="27"/>
  <c r="J87" i="27"/>
  <c r="I87" i="27"/>
  <c r="B89" i="27"/>
  <c r="H108" i="27"/>
  <c r="H107" i="27"/>
  <c r="H106" i="27"/>
  <c r="B106" i="27"/>
  <c r="H32" i="27"/>
  <c r="H31" i="27"/>
  <c r="H28" i="27"/>
  <c r="H30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74" i="27"/>
  <c r="B75" i="27"/>
  <c r="B76" i="27"/>
  <c r="B77" i="27"/>
  <c r="B78" i="27"/>
  <c r="B79" i="27"/>
  <c r="B80" i="27"/>
  <c r="B81" i="27"/>
  <c r="B82" i="27"/>
  <c r="B83" i="27"/>
  <c r="B84" i="27"/>
  <c r="B97" i="27"/>
  <c r="B98" i="27"/>
  <c r="B99" i="27"/>
  <c r="B100" i="27"/>
  <c r="B101" i="27"/>
  <c r="B102" i="27"/>
  <c r="B103" i="27"/>
  <c r="B107" i="27"/>
  <c r="B108" i="27"/>
  <c r="B90" i="27"/>
  <c r="L88" i="27"/>
  <c r="K88" i="27"/>
  <c r="J88" i="27"/>
  <c r="I88" i="27"/>
  <c r="L90" i="27"/>
  <c r="K90" i="27"/>
  <c r="J90" i="27"/>
  <c r="I90" i="27"/>
  <c r="L89" i="27"/>
  <c r="K89" i="27"/>
  <c r="J89" i="27"/>
  <c r="I89" i="27"/>
  <c r="H90" i="27"/>
  <c r="H89" i="27"/>
  <c r="H88" i="27"/>
  <c r="H87" i="27"/>
  <c r="B88" i="27"/>
  <c r="H70" i="27"/>
  <c r="H69" i="27"/>
  <c r="H68" i="27"/>
  <c r="H67" i="27"/>
  <c r="H66" i="27"/>
  <c r="H136" i="27"/>
  <c r="H135" i="27"/>
  <c r="H134" i="27"/>
  <c r="H133" i="27"/>
  <c r="B69" i="27"/>
  <c r="B66" i="27"/>
  <c r="B67" i="27"/>
  <c r="B68" i="27"/>
  <c r="B87" i="27"/>
  <c r="B70" i="27"/>
  <c r="B4" i="27"/>
  <c r="C4" i="27" s="1"/>
  <c r="D81" i="7"/>
  <c r="D85" i="7" s="1"/>
  <c r="D87" i="7" s="1"/>
  <c r="D92" i="7"/>
  <c r="D66" i="7"/>
  <c r="D63" i="7"/>
  <c r="D74" i="7"/>
  <c r="D53" i="7"/>
  <c r="D56" i="7" s="1"/>
  <c r="D27" i="7"/>
  <c r="D31" i="7" s="1"/>
  <c r="D33" i="7" s="1"/>
  <c r="D38" i="7"/>
  <c r="D9" i="7"/>
  <c r="D13" i="7" s="1"/>
  <c r="D15" i="7" s="1"/>
  <c r="D20" i="7"/>
  <c r="C56" i="10"/>
  <c r="C36" i="10"/>
  <c r="C24" i="10"/>
  <c r="B48" i="10"/>
  <c r="B37" i="10"/>
  <c r="C46" i="10"/>
  <c r="C47" i="10"/>
  <c r="B32" i="10"/>
  <c r="C22" i="10"/>
  <c r="C21" i="10"/>
  <c r="C23" i="10"/>
  <c r="B47" i="10"/>
  <c r="B45" i="10"/>
  <c r="B46" i="10"/>
  <c r="B33" i="10"/>
  <c r="B36" i="10"/>
  <c r="B34" i="10"/>
  <c r="B35" i="10"/>
  <c r="C58" i="10"/>
  <c r="C10" i="10"/>
  <c r="C12" i="10"/>
  <c r="H40" i="27"/>
  <c r="H34" i="27"/>
  <c r="H39" i="27"/>
  <c r="H33" i="27"/>
  <c r="H29" i="27"/>
  <c r="H27" i="27"/>
  <c r="H26" i="27"/>
  <c r="H38" i="27"/>
  <c r="C16" i="19"/>
  <c r="C9" i="19"/>
  <c r="C13" i="19" s="1"/>
  <c r="C17" i="19"/>
  <c r="C18" i="19"/>
  <c r="C19" i="19"/>
  <c r="D16" i="19"/>
  <c r="D20" i="19" s="1"/>
  <c r="D9" i="19"/>
  <c r="D17" i="19"/>
  <c r="D18" i="19"/>
  <c r="D19" i="19"/>
  <c r="C10" i="19"/>
  <c r="D10" i="19"/>
  <c r="C11" i="19"/>
  <c r="D11" i="19"/>
  <c r="C12" i="19"/>
  <c r="D12" i="19"/>
  <c r="B16" i="19"/>
  <c r="B17" i="19"/>
  <c r="B18" i="19"/>
  <c r="B19" i="19"/>
  <c r="B20" i="19"/>
  <c r="B12" i="19"/>
  <c r="B11" i="19"/>
  <c r="B10" i="19"/>
  <c r="B9" i="19"/>
  <c r="B23" i="19" s="1"/>
  <c r="B15" i="10"/>
  <c r="B10" i="10"/>
  <c r="B12" i="10"/>
  <c r="B26" i="10"/>
  <c r="B21" i="10"/>
  <c r="B23" i="10"/>
  <c r="B39" i="10"/>
  <c r="B50" i="10"/>
  <c r="B61" i="10"/>
  <c r="B56" i="10"/>
  <c r="B58" i="10"/>
  <c r="L77" i="28"/>
  <c r="L65" i="28"/>
  <c r="L53" i="28"/>
  <c r="L41" i="28"/>
  <c r="L29" i="28"/>
  <c r="L17" i="28"/>
  <c r="C7" i="28"/>
  <c r="D7" i="28"/>
  <c r="E7" i="28"/>
  <c r="F7" i="28"/>
  <c r="G7" i="28"/>
  <c r="H7" i="28"/>
  <c r="I7" i="28"/>
  <c r="J7" i="28"/>
  <c r="K7" i="28"/>
  <c r="L7" i="28"/>
  <c r="C7" i="19"/>
  <c r="D7" i="19" s="1"/>
  <c r="F7" i="19"/>
  <c r="G7" i="19" s="1"/>
  <c r="H7" i="19" s="1"/>
  <c r="I7" i="19" s="1"/>
  <c r="J7" i="19" s="1"/>
  <c r="K7" i="19" s="1"/>
  <c r="L7" i="19" s="1"/>
  <c r="M7" i="19" s="1"/>
  <c r="N7" i="19" s="1"/>
  <c r="O7" i="19" s="1"/>
  <c r="P7" i="19" s="1"/>
  <c r="E7" i="7"/>
  <c r="F7" i="7" s="1"/>
  <c r="G7" i="7" s="1"/>
  <c r="H7" i="7" s="1"/>
  <c r="C8" i="10"/>
  <c r="D8" i="10" s="1"/>
  <c r="E8" i="10" s="1"/>
  <c r="F8" i="10" s="1"/>
  <c r="G8" i="10" s="1"/>
  <c r="I74" i="27"/>
  <c r="I75" i="27"/>
  <c r="I76" i="27"/>
  <c r="I77" i="27"/>
  <c r="I78" i="27"/>
  <c r="I79" i="27"/>
  <c r="I80" i="27"/>
  <c r="I81" i="27"/>
  <c r="I82" i="27"/>
  <c r="I83" i="27"/>
  <c r="I84" i="27"/>
  <c r="J74" i="27"/>
  <c r="J75" i="27"/>
  <c r="J76" i="27"/>
  <c r="J77" i="27"/>
  <c r="J78" i="27"/>
  <c r="J79" i="27"/>
  <c r="J80" i="27"/>
  <c r="J81" i="27"/>
  <c r="J82" i="27"/>
  <c r="J83" i="27"/>
  <c r="J84" i="27"/>
  <c r="K74" i="27"/>
  <c r="K75" i="27"/>
  <c r="K76" i="27"/>
  <c r="K77" i="27"/>
  <c r="K78" i="27"/>
  <c r="K79" i="27"/>
  <c r="K80" i="27"/>
  <c r="K81" i="27"/>
  <c r="K82" i="27"/>
  <c r="K83" i="27"/>
  <c r="K84" i="27"/>
  <c r="L74" i="27"/>
  <c r="L75" i="27"/>
  <c r="L76" i="27"/>
  <c r="L77" i="27"/>
  <c r="L78" i="27"/>
  <c r="L79" i="27"/>
  <c r="L80" i="27"/>
  <c r="L81" i="27"/>
  <c r="L82" i="27"/>
  <c r="L83" i="27"/>
  <c r="L84" i="27"/>
  <c r="C77" i="28"/>
  <c r="D77" i="28"/>
  <c r="E77" i="28"/>
  <c r="F77" i="28"/>
  <c r="G77" i="28"/>
  <c r="H77" i="28"/>
  <c r="I77" i="28"/>
  <c r="J77" i="28"/>
  <c r="K77" i="28"/>
  <c r="B77" i="28"/>
  <c r="C65" i="28"/>
  <c r="D65" i="28"/>
  <c r="E65" i="28"/>
  <c r="F65" i="28"/>
  <c r="G65" i="28"/>
  <c r="H65" i="28"/>
  <c r="I65" i="28"/>
  <c r="J65" i="28"/>
  <c r="K65" i="28"/>
  <c r="B65" i="28"/>
  <c r="C53" i="28"/>
  <c r="D53" i="28"/>
  <c r="E53" i="28"/>
  <c r="F53" i="28"/>
  <c r="G53" i="28"/>
  <c r="H53" i="28"/>
  <c r="I53" i="28"/>
  <c r="J53" i="28"/>
  <c r="K53" i="28"/>
  <c r="B53" i="28"/>
  <c r="C41" i="28"/>
  <c r="D41" i="28"/>
  <c r="E41" i="28"/>
  <c r="F41" i="28"/>
  <c r="G41" i="28"/>
  <c r="H41" i="28"/>
  <c r="I41" i="28"/>
  <c r="J41" i="28"/>
  <c r="K41" i="28"/>
  <c r="B41" i="28"/>
  <c r="C29" i="28"/>
  <c r="D29" i="28"/>
  <c r="E29" i="28"/>
  <c r="F29" i="28"/>
  <c r="G29" i="28"/>
  <c r="H29" i="28"/>
  <c r="I29" i="28"/>
  <c r="J29" i="28"/>
  <c r="K29" i="28"/>
  <c r="B29" i="28"/>
  <c r="C17" i="28"/>
  <c r="D17" i="28"/>
  <c r="E17" i="28"/>
  <c r="F17" i="28"/>
  <c r="G17" i="28"/>
  <c r="H17" i="28"/>
  <c r="I17" i="28"/>
  <c r="J17" i="28"/>
  <c r="K17" i="28"/>
  <c r="B17" i="28"/>
  <c r="K13" i="19"/>
  <c r="P13" i="19"/>
  <c r="D13" i="19"/>
  <c r="D39" i="27"/>
  <c r="F11" i="27"/>
  <c r="B13" i="19"/>
  <c r="C20" i="19"/>
  <c r="C25" i="19" s="1"/>
  <c r="D69" i="27"/>
  <c r="D61" i="27"/>
  <c r="D53" i="27"/>
  <c r="E128" i="27"/>
  <c r="E127" i="27"/>
  <c r="F13" i="19"/>
  <c r="C107" i="27"/>
  <c r="K24" i="27"/>
  <c r="K36" i="27" s="1"/>
  <c r="C39" i="27"/>
  <c r="C34" i="27"/>
  <c r="C32" i="27"/>
  <c r="C30" i="27"/>
  <c r="E23" i="27"/>
  <c r="E19" i="27"/>
  <c r="E15" i="27"/>
  <c r="F30" i="27"/>
  <c r="F21" i="27"/>
  <c r="F17" i="27"/>
  <c r="F13" i="27"/>
  <c r="F9" i="27"/>
  <c r="D66" i="27"/>
  <c r="D63" i="27"/>
  <c r="D59" i="27"/>
  <c r="F70" i="27"/>
  <c r="E70" i="27"/>
  <c r="D70" i="27"/>
  <c r="D62" i="27"/>
  <c r="D60" i="27"/>
  <c r="D58" i="27"/>
  <c r="D56" i="27"/>
  <c r="D50" i="27"/>
  <c r="D48" i="27"/>
  <c r="D46" i="27"/>
  <c r="D132" i="27"/>
  <c r="D128" i="27"/>
  <c r="D127" i="27"/>
  <c r="C83" i="27"/>
  <c r="E35" i="7"/>
  <c r="E38" i="7" s="1"/>
  <c r="C79" i="27"/>
  <c r="C77" i="27"/>
  <c r="C75" i="27"/>
  <c r="C32" i="24"/>
  <c r="C31" i="24"/>
  <c r="C70" i="27"/>
  <c r="C68" i="27"/>
  <c r="C67" i="27"/>
  <c r="C66" i="27"/>
  <c r="C63" i="27"/>
  <c r="C62" i="27"/>
  <c r="C61" i="27"/>
  <c r="C60" i="27"/>
  <c r="C59" i="27"/>
  <c r="C58" i="27"/>
  <c r="C57" i="27"/>
  <c r="C56" i="27"/>
  <c r="C54" i="27"/>
  <c r="C53" i="27"/>
  <c r="C51" i="27"/>
  <c r="C50" i="27"/>
  <c r="C49" i="27"/>
  <c r="C48" i="27"/>
  <c r="C47" i="27"/>
  <c r="C46" i="27"/>
  <c r="C84" i="27"/>
  <c r="C132" i="27"/>
  <c r="C128" i="27"/>
  <c r="C127" i="27"/>
  <c r="G37" i="10"/>
  <c r="C82" i="27"/>
  <c r="D75" i="27"/>
  <c r="D79" i="27"/>
  <c r="D84" i="27"/>
  <c r="D47" i="27"/>
  <c r="D49" i="27"/>
  <c r="D51" i="27"/>
  <c r="D57" i="27"/>
  <c r="C125" i="27"/>
  <c r="E69" i="27"/>
  <c r="E132" i="27"/>
  <c r="E46" i="27"/>
  <c r="E50" i="27"/>
  <c r="E58" i="27"/>
  <c r="E62" i="27"/>
  <c r="E60" i="27"/>
  <c r="D125" i="27"/>
  <c r="C113" i="27"/>
  <c r="C114" i="27"/>
  <c r="C115" i="27"/>
  <c r="C116" i="27"/>
  <c r="C117" i="27"/>
  <c r="C118" i="27"/>
  <c r="C120" i="27"/>
  <c r="C121" i="27"/>
  <c r="C122" i="27"/>
  <c r="C123" i="27"/>
  <c r="C124" i="27"/>
  <c r="C126" i="27"/>
  <c r="C76" i="27"/>
  <c r="C80" i="27"/>
  <c r="C81" i="27"/>
  <c r="E75" i="27"/>
  <c r="F31" i="27"/>
  <c r="C35" i="27"/>
  <c r="D77" i="27"/>
  <c r="C8" i="27"/>
  <c r="C10" i="27"/>
  <c r="C14" i="27"/>
  <c r="C18" i="27"/>
  <c r="C20" i="27"/>
  <c r="C22" i="27"/>
  <c r="E34" i="27"/>
  <c r="F15" i="27"/>
  <c r="F19" i="27"/>
  <c r="F23" i="27"/>
  <c r="D108" i="27"/>
  <c r="E48" i="27"/>
  <c r="E56" i="27"/>
  <c r="F132" i="27"/>
  <c r="F46" i="27"/>
  <c r="F50" i="27"/>
  <c r="F58" i="27"/>
  <c r="F62" i="27"/>
  <c r="F60" i="27"/>
  <c r="D22" i="27"/>
  <c r="D20" i="27"/>
  <c r="D18" i="27"/>
  <c r="D14" i="27"/>
  <c r="D10" i="27"/>
  <c r="D8" i="27"/>
  <c r="E77" i="27"/>
  <c r="D81" i="27"/>
  <c r="C7" i="27"/>
  <c r="E61" i="27"/>
  <c r="E53" i="27"/>
  <c r="F128" i="27"/>
  <c r="F127" i="27"/>
  <c r="E66" i="27"/>
  <c r="E63" i="27"/>
  <c r="E59" i="27"/>
  <c r="E57" i="27"/>
  <c r="E51" i="27"/>
  <c r="E49" i="27"/>
  <c r="E47" i="27"/>
  <c r="E82" i="27"/>
  <c r="F39" i="27"/>
  <c r="F69" i="27"/>
  <c r="E126" i="27"/>
  <c r="E124" i="27"/>
  <c r="E123" i="27"/>
  <c r="E122" i="27"/>
  <c r="E121" i="27"/>
  <c r="E120" i="27"/>
  <c r="F66" i="27"/>
  <c r="E79" i="27"/>
  <c r="F75" i="27"/>
  <c r="D82" i="27"/>
  <c r="E39" i="27"/>
  <c r="F56" i="27"/>
  <c r="F48" i="27"/>
  <c r="F34" i="27"/>
  <c r="D35" i="27"/>
  <c r="D80" i="27"/>
  <c r="D126" i="27"/>
  <c r="D124" i="27"/>
  <c r="D123" i="27"/>
  <c r="D122" i="27"/>
  <c r="D121" i="27"/>
  <c r="D120" i="27"/>
  <c r="D118" i="27"/>
  <c r="D117" i="27"/>
  <c r="D116" i="27"/>
  <c r="D115" i="27"/>
  <c r="D114" i="27"/>
  <c r="D113" i="27"/>
  <c r="E113" i="27"/>
  <c r="E114" i="27"/>
  <c r="E115" i="27"/>
  <c r="E116" i="27"/>
  <c r="E117" i="27"/>
  <c r="E118" i="27"/>
  <c r="D7" i="27"/>
  <c r="F47" i="27"/>
  <c r="F51" i="27"/>
  <c r="F57" i="27"/>
  <c r="F59" i="27"/>
  <c r="F63" i="27"/>
  <c r="E7" i="27"/>
  <c r="F14" i="27"/>
  <c r="F18" i="27"/>
  <c r="F20" i="27"/>
  <c r="F22" i="27"/>
  <c r="E27" i="27"/>
  <c r="E81" i="27"/>
  <c r="F77" i="27"/>
  <c r="E8" i="27"/>
  <c r="E10" i="27"/>
  <c r="E14" i="27"/>
  <c r="E18" i="27"/>
  <c r="E20" i="27"/>
  <c r="E22" i="27"/>
  <c r="E32" i="27"/>
  <c r="E125" i="27"/>
  <c r="F53" i="27"/>
  <c r="F61" i="27"/>
  <c r="E80" i="27"/>
  <c r="E35" i="27"/>
  <c r="F79" i="27"/>
  <c r="F10" i="27"/>
  <c r="F7" i="27"/>
  <c r="F35" i="27"/>
  <c r="F82" i="27"/>
  <c r="F126" i="27"/>
  <c r="F124" i="27"/>
  <c r="F123" i="27"/>
  <c r="F122" i="27"/>
  <c r="F121" i="27"/>
  <c r="F120" i="27"/>
  <c r="F114" i="27"/>
  <c r="F113" i="27"/>
  <c r="F80" i="27"/>
  <c r="F8" i="27"/>
  <c r="F81" i="27"/>
  <c r="D29" i="27"/>
  <c r="C98" i="27"/>
  <c r="D68" i="27"/>
  <c r="F32" i="27"/>
  <c r="E68" i="27"/>
  <c r="E29" i="27"/>
  <c r="D98" i="27"/>
  <c r="F68" i="27"/>
  <c r="F29" i="27"/>
  <c r="E98" i="27"/>
  <c r="F98" i="27"/>
  <c r="D67" i="27"/>
  <c r="E67" i="27"/>
  <c r="F67" i="27"/>
  <c r="B26" i="19" l="1"/>
  <c r="D4" i="27"/>
  <c r="I4" i="27"/>
  <c r="E67" i="7"/>
  <c r="E69" i="7" s="1"/>
  <c r="E31" i="7"/>
  <c r="E33" i="7" s="1"/>
  <c r="E106" i="7" s="1"/>
  <c r="H159" i="15"/>
  <c r="G167" i="15"/>
  <c r="F99" i="15"/>
  <c r="E166" i="15"/>
  <c r="E104" i="15"/>
  <c r="E106" i="15" s="1"/>
  <c r="I6" i="15"/>
  <c r="H24" i="15"/>
  <c r="K83" i="15"/>
  <c r="J95" i="15"/>
  <c r="I153" i="15"/>
  <c r="H169" i="15"/>
  <c r="H49" i="15"/>
  <c r="G68" i="15"/>
  <c r="G79" i="15" s="1"/>
  <c r="E160" i="15"/>
  <c r="E172" i="15" s="1"/>
  <c r="K128" i="15"/>
  <c r="G135" i="15"/>
  <c r="F145" i="15"/>
  <c r="F158" i="15" s="1"/>
  <c r="D124" i="15"/>
  <c r="D164" i="15" s="1"/>
  <c r="D163" i="15"/>
  <c r="G168" i="15"/>
  <c r="H152" i="15"/>
  <c r="G39" i="15"/>
  <c r="G44" i="15" s="1"/>
  <c r="F112" i="15"/>
  <c r="E119" i="15"/>
  <c r="J24" i="27"/>
  <c r="J36" i="27" s="1"/>
  <c r="L64" i="27"/>
  <c r="L71" i="27" s="1"/>
  <c r="B129" i="27"/>
  <c r="B137" i="27" s="1"/>
  <c r="C61" i="10" s="1"/>
  <c r="D23" i="19"/>
  <c r="D37" i="19" s="1"/>
  <c r="D41" i="19" s="1"/>
  <c r="D24" i="19"/>
  <c r="D31" i="19" s="1"/>
  <c r="D51" i="19" s="1"/>
  <c r="D26" i="19"/>
  <c r="K129" i="27"/>
  <c r="K137" i="27" s="1"/>
  <c r="C39" i="19"/>
  <c r="C55" i="27"/>
  <c r="D54" i="27"/>
  <c r="C33" i="27"/>
  <c r="L104" i="27"/>
  <c r="L109" i="27" s="1"/>
  <c r="K64" i="27"/>
  <c r="K71" i="27" s="1"/>
  <c r="I91" i="27"/>
  <c r="D25" i="19"/>
  <c r="D39" i="19" s="1"/>
  <c r="J64" i="27"/>
  <c r="J71" i="27" s="1"/>
  <c r="I64" i="27"/>
  <c r="I71" i="27" s="1"/>
  <c r="I24" i="27"/>
  <c r="I36" i="27" s="1"/>
  <c r="J129" i="27"/>
  <c r="J137" i="27" s="1"/>
  <c r="I129" i="27"/>
  <c r="I137" i="27" s="1"/>
  <c r="E89" i="7"/>
  <c r="E92" i="7" s="1"/>
  <c r="E111" i="7" s="1"/>
  <c r="G48" i="7"/>
  <c r="G66" i="7"/>
  <c r="G67" i="7" s="1"/>
  <c r="G69" i="7" s="1"/>
  <c r="F34" i="8"/>
  <c r="F66" i="7"/>
  <c r="F67" i="7" s="1"/>
  <c r="F69" i="7" s="1"/>
  <c r="F48" i="7"/>
  <c r="F49" i="7" s="1"/>
  <c r="F51" i="7" s="1"/>
  <c r="G49" i="7"/>
  <c r="G51" i="7" s="1"/>
  <c r="C54" i="24"/>
  <c r="B31" i="24"/>
  <c r="C37" i="10" s="1"/>
  <c r="B23" i="24"/>
  <c r="C33" i="10" s="1"/>
  <c r="C25" i="10"/>
  <c r="C49" i="10"/>
  <c r="D22" i="7"/>
  <c r="D23" i="7" s="1"/>
  <c r="D94" i="7"/>
  <c r="E95" i="7" s="1"/>
  <c r="B60" i="10"/>
  <c r="B14" i="10"/>
  <c r="C60" i="10"/>
  <c r="B49" i="10"/>
  <c r="B52" i="10" s="1"/>
  <c r="B63" i="10"/>
  <c r="B17" i="10"/>
  <c r="B25" i="10"/>
  <c r="B28" i="10" s="1"/>
  <c r="B38" i="10"/>
  <c r="B41" i="10" s="1"/>
  <c r="C14" i="10"/>
  <c r="G14" i="10"/>
  <c r="G49" i="10"/>
  <c r="G25" i="10"/>
  <c r="G71" i="10" s="1"/>
  <c r="G34" i="10"/>
  <c r="C63" i="10"/>
  <c r="D49" i="7"/>
  <c r="D51" i="7" s="1"/>
  <c r="D58" i="7" s="1"/>
  <c r="I31" i="7"/>
  <c r="I33" i="7" s="1"/>
  <c r="I106" i="7" s="1"/>
  <c r="D40" i="7"/>
  <c r="E41" i="7" s="1"/>
  <c r="D67" i="7"/>
  <c r="D69" i="7" s="1"/>
  <c r="D76" i="7" s="1"/>
  <c r="D77" i="7" s="1"/>
  <c r="E22" i="7"/>
  <c r="F23" i="7" s="1"/>
  <c r="E49" i="7"/>
  <c r="E51" i="7" s="1"/>
  <c r="B37" i="19"/>
  <c r="B41" i="19" s="1"/>
  <c r="B30" i="19"/>
  <c r="B27" i="19"/>
  <c r="C23" i="19"/>
  <c r="C30" i="19" s="1"/>
  <c r="B24" i="19"/>
  <c r="B31" i="19" s="1"/>
  <c r="B51" i="19" s="1"/>
  <c r="B25" i="19"/>
  <c r="B32" i="19" s="1"/>
  <c r="B52" i="19" s="1"/>
  <c r="G13" i="19"/>
  <c r="M13" i="19"/>
  <c r="L13" i="19"/>
  <c r="J13" i="19"/>
  <c r="H13" i="19"/>
  <c r="L24" i="27"/>
  <c r="L36" i="27" s="1"/>
  <c r="L129" i="27"/>
  <c r="L137" i="27" s="1"/>
  <c r="C24" i="19"/>
  <c r="C26" i="19"/>
  <c r="C32" i="19"/>
  <c r="C52" i="19" s="1"/>
  <c r="E53" i="7"/>
  <c r="E56" i="7" s="1"/>
  <c r="J91" i="27"/>
  <c r="K91" i="27"/>
  <c r="L91" i="27"/>
  <c r="L85" i="27"/>
  <c r="I85" i="27"/>
  <c r="B64" i="27"/>
  <c r="B71" i="27" s="1"/>
  <c r="C26" i="10" s="1"/>
  <c r="C28" i="10" s="1"/>
  <c r="J85" i="27"/>
  <c r="B85" i="27"/>
  <c r="B91" i="27" s="1"/>
  <c r="C39" i="10" s="1"/>
  <c r="E71" i="7"/>
  <c r="E74" i="7" s="1"/>
  <c r="K85" i="27"/>
  <c r="B104" i="27"/>
  <c r="B109" i="27" s="1"/>
  <c r="C50" i="10" s="1"/>
  <c r="C52" i="10" s="1"/>
  <c r="J104" i="27"/>
  <c r="J109" i="27" s="1"/>
  <c r="B24" i="27"/>
  <c r="B36" i="27" s="1"/>
  <c r="I104" i="27"/>
  <c r="I109" i="27" s="1"/>
  <c r="K104" i="27"/>
  <c r="K109" i="27" s="1"/>
  <c r="B33" i="19"/>
  <c r="B53" i="19" s="1"/>
  <c r="B40" i="19"/>
  <c r="O13" i="19"/>
  <c r="I13" i="19"/>
  <c r="N13" i="19"/>
  <c r="D30" i="19" l="1"/>
  <c r="B38" i="19"/>
  <c r="E4" i="27"/>
  <c r="J4" i="27"/>
  <c r="E76" i="7"/>
  <c r="F77" i="7" s="1"/>
  <c r="E40" i="7"/>
  <c r="F41" i="7" s="1"/>
  <c r="G112" i="15"/>
  <c r="F119" i="15"/>
  <c r="H135" i="15"/>
  <c r="G145" i="15"/>
  <c r="G158" i="15" s="1"/>
  <c r="J153" i="15"/>
  <c r="I169" i="15"/>
  <c r="J6" i="15"/>
  <c r="I24" i="15"/>
  <c r="E94" i="7"/>
  <c r="F95" i="7" s="1"/>
  <c r="L128" i="15"/>
  <c r="I49" i="15"/>
  <c r="H68" i="15"/>
  <c r="H79" i="15" s="1"/>
  <c r="K95" i="15"/>
  <c r="L83" i="15"/>
  <c r="E124" i="15"/>
  <c r="E164" i="15" s="1"/>
  <c r="E163" i="15"/>
  <c r="H168" i="15"/>
  <c r="I152" i="15"/>
  <c r="F160" i="15"/>
  <c r="F172" i="15" s="1"/>
  <c r="H39" i="15"/>
  <c r="H44" i="15" s="1"/>
  <c r="G99" i="15"/>
  <c r="F166" i="15"/>
  <c r="F104" i="15"/>
  <c r="F106" i="15" s="1"/>
  <c r="H167" i="15"/>
  <c r="I159" i="15"/>
  <c r="E28" i="27"/>
  <c r="D32" i="19"/>
  <c r="D52" i="19" s="1"/>
  <c r="B39" i="19"/>
  <c r="D38" i="19"/>
  <c r="E54" i="27"/>
  <c r="D40" i="27"/>
  <c r="D33" i="19"/>
  <c r="D53" i="19" s="1"/>
  <c r="D40" i="19"/>
  <c r="D27" i="19"/>
  <c r="D28" i="27"/>
  <c r="B141" i="27"/>
  <c r="C38" i="27"/>
  <c r="C101" i="27"/>
  <c r="D50" i="19"/>
  <c r="D34" i="19"/>
  <c r="D102" i="27"/>
  <c r="C38" i="10"/>
  <c r="D95" i="7"/>
  <c r="E58" i="7"/>
  <c r="F59" i="7" s="1"/>
  <c r="E23" i="7"/>
  <c r="C41" i="10"/>
  <c r="G38" i="10"/>
  <c r="E77" i="7"/>
  <c r="E113" i="7"/>
  <c r="F114" i="7" s="1"/>
  <c r="D41" i="7"/>
  <c r="E59" i="7"/>
  <c r="D59" i="7"/>
  <c r="C50" i="19"/>
  <c r="C34" i="19"/>
  <c r="C37" i="19"/>
  <c r="C41" i="19" s="1"/>
  <c r="C27" i="19"/>
  <c r="B34" i="19"/>
  <c r="B50" i="19"/>
  <c r="D101" i="27"/>
  <c r="D99" i="27"/>
  <c r="D83" i="27"/>
  <c r="E84" i="27"/>
  <c r="E108" i="27"/>
  <c r="C103" i="27"/>
  <c r="D107" i="27"/>
  <c r="C100" i="27"/>
  <c r="C40" i="19"/>
  <c r="C33" i="19"/>
  <c r="C53" i="19" s="1"/>
  <c r="C38" i="19"/>
  <c r="C31" i="19"/>
  <c r="C51" i="19" s="1"/>
  <c r="C15" i="10"/>
  <c r="C17" i="10" s="1"/>
  <c r="B41" i="27"/>
  <c r="F49" i="27"/>
  <c r="F125" i="27"/>
  <c r="F118" i="27"/>
  <c r="F117" i="27"/>
  <c r="F116" i="27"/>
  <c r="K4" i="27" l="1"/>
  <c r="F4" i="27"/>
  <c r="L4" i="27" s="1"/>
  <c r="G160" i="15"/>
  <c r="G172" i="15" s="1"/>
  <c r="J152" i="15"/>
  <c r="I168" i="15"/>
  <c r="I135" i="15"/>
  <c r="H145" i="15"/>
  <c r="H158" i="15" s="1"/>
  <c r="I167" i="15"/>
  <c r="J159" i="15"/>
  <c r="K6" i="15"/>
  <c r="J24" i="15"/>
  <c r="M128" i="15"/>
  <c r="J169" i="15"/>
  <c r="K153" i="15"/>
  <c r="F124" i="15"/>
  <c r="F164" i="15" s="1"/>
  <c r="F163" i="15"/>
  <c r="H99" i="15"/>
  <c r="G166" i="15"/>
  <c r="G104" i="15"/>
  <c r="G106" i="15" s="1"/>
  <c r="L95" i="15"/>
  <c r="M83" i="15"/>
  <c r="J49" i="15"/>
  <c r="I68" i="15"/>
  <c r="I79" i="15" s="1"/>
  <c r="I39" i="15"/>
  <c r="I44" i="15" s="1"/>
  <c r="H112" i="15"/>
  <c r="G119" i="15"/>
  <c r="D38" i="27"/>
  <c r="D33" i="27"/>
  <c r="D26" i="27"/>
  <c r="D55" i="27"/>
  <c r="C102" i="27"/>
  <c r="C12" i="27"/>
  <c r="F28" i="27"/>
  <c r="E83" i="27"/>
  <c r="D100" i="27"/>
  <c r="D54" i="19"/>
  <c r="B54" i="19"/>
  <c r="C54" i="19"/>
  <c r="C58" i="19" s="1"/>
  <c r="C65" i="19" s="1"/>
  <c r="C69" i="19" s="1"/>
  <c r="D103" i="27"/>
  <c r="E99" i="27"/>
  <c r="F84" i="27"/>
  <c r="E107" i="27"/>
  <c r="F108" i="27"/>
  <c r="I112" i="15" l="1"/>
  <c r="H119" i="15"/>
  <c r="I99" i="15"/>
  <c r="H166" i="15"/>
  <c r="H104" i="15"/>
  <c r="H106" i="15" s="1"/>
  <c r="J167" i="15"/>
  <c r="K159" i="15"/>
  <c r="K49" i="15"/>
  <c r="J68" i="15"/>
  <c r="J79" i="15" s="1"/>
  <c r="J39" i="15"/>
  <c r="J44" i="15" s="1"/>
  <c r="K152" i="15"/>
  <c r="J168" i="15"/>
  <c r="N83" i="15"/>
  <c r="M95" i="15"/>
  <c r="C74" i="27"/>
  <c r="L6" i="15"/>
  <c r="K24" i="15"/>
  <c r="H160" i="15"/>
  <c r="H172" i="15" s="1"/>
  <c r="G124" i="15"/>
  <c r="G164" i="15" s="1"/>
  <c r="G163" i="15"/>
  <c r="K169" i="15"/>
  <c r="L153" i="15"/>
  <c r="N128" i="15"/>
  <c r="C112" i="27"/>
  <c r="J135" i="15"/>
  <c r="I145" i="15"/>
  <c r="I158" i="15" s="1"/>
  <c r="F55" i="27"/>
  <c r="E55" i="27"/>
  <c r="E40" i="27"/>
  <c r="E33" i="27"/>
  <c r="E26" i="27"/>
  <c r="F33" i="27"/>
  <c r="E103" i="27"/>
  <c r="F54" i="27"/>
  <c r="E38" i="27"/>
  <c r="E102" i="27"/>
  <c r="D58" i="19"/>
  <c r="D59" i="19"/>
  <c r="D60" i="19"/>
  <c r="D61" i="19"/>
  <c r="C60" i="19"/>
  <c r="C67" i="19" s="1"/>
  <c r="F99" i="27"/>
  <c r="C59" i="19"/>
  <c r="C66" i="19" s="1"/>
  <c r="C62" i="19"/>
  <c r="B58" i="19"/>
  <c r="B59" i="19"/>
  <c r="B60" i="19"/>
  <c r="B61" i="19"/>
  <c r="C61" i="19"/>
  <c r="F107" i="27"/>
  <c r="E100" i="27"/>
  <c r="F83" i="27"/>
  <c r="E101" i="27"/>
  <c r="F102" i="27"/>
  <c r="O128" i="15" l="1"/>
  <c r="K168" i="15"/>
  <c r="L152" i="15"/>
  <c r="H124" i="15"/>
  <c r="H164" i="15" s="1"/>
  <c r="H163" i="15"/>
  <c r="I160" i="15"/>
  <c r="I172" i="15" s="1"/>
  <c r="K39" i="15"/>
  <c r="K44" i="15" s="1"/>
  <c r="O83" i="15"/>
  <c r="N95" i="15"/>
  <c r="L49" i="15"/>
  <c r="K68" i="15"/>
  <c r="K79" i="15" s="1"/>
  <c r="I119" i="15"/>
  <c r="J112" i="15"/>
  <c r="K135" i="15"/>
  <c r="J145" i="15"/>
  <c r="J158" i="15" s="1"/>
  <c r="M153" i="15"/>
  <c r="L169" i="15"/>
  <c r="M6" i="15"/>
  <c r="L24" i="15"/>
  <c r="L159" i="15"/>
  <c r="K167" i="15"/>
  <c r="J99" i="15"/>
  <c r="I166" i="15"/>
  <c r="I104" i="15"/>
  <c r="I106" i="15" s="1"/>
  <c r="F100" i="27"/>
  <c r="F26" i="27"/>
  <c r="F40" i="27"/>
  <c r="F38" i="27"/>
  <c r="D66" i="19"/>
  <c r="D67" i="19"/>
  <c r="D62" i="19"/>
  <c r="D65" i="19"/>
  <c r="D69" i="19" s="1"/>
  <c r="D68" i="19"/>
  <c r="C68" i="19"/>
  <c r="B66" i="19"/>
  <c r="B65" i="19"/>
  <c r="B69" i="19" s="1"/>
  <c r="B62" i="19"/>
  <c r="B68" i="19"/>
  <c r="B67" i="19"/>
  <c r="F103" i="27"/>
  <c r="F101" i="27"/>
  <c r="C88" i="27"/>
  <c r="L167" i="15" l="1"/>
  <c r="M159" i="15"/>
  <c r="K99" i="15"/>
  <c r="J166" i="15"/>
  <c r="J104" i="15"/>
  <c r="J106" i="15" s="1"/>
  <c r="L39" i="15"/>
  <c r="L44" i="15" s="1"/>
  <c r="I124" i="15"/>
  <c r="I164" i="15" s="1"/>
  <c r="I163" i="15"/>
  <c r="N6" i="15"/>
  <c r="M24" i="15"/>
  <c r="J160" i="15"/>
  <c r="J172" i="15" s="1"/>
  <c r="P83" i="15"/>
  <c r="O95" i="15"/>
  <c r="L168" i="15"/>
  <c r="M152" i="15"/>
  <c r="P128" i="15"/>
  <c r="L135" i="15"/>
  <c r="K145" i="15"/>
  <c r="K158" i="15" s="1"/>
  <c r="M49" i="15"/>
  <c r="L68" i="15"/>
  <c r="L79" i="15" s="1"/>
  <c r="N153" i="15"/>
  <c r="M169" i="15"/>
  <c r="K112" i="15"/>
  <c r="J119" i="15"/>
  <c r="K119" i="15" l="1"/>
  <c r="L112" i="15"/>
  <c r="O6" i="15"/>
  <c r="N24" i="15"/>
  <c r="C6" i="27"/>
  <c r="J124" i="15"/>
  <c r="J164" i="15" s="1"/>
  <c r="J163" i="15"/>
  <c r="N49" i="15"/>
  <c r="C45" i="27" s="1"/>
  <c r="M68" i="15"/>
  <c r="M79" i="15" s="1"/>
  <c r="L99" i="15"/>
  <c r="K166" i="15"/>
  <c r="K104" i="15"/>
  <c r="K106" i="15" s="1"/>
  <c r="N169" i="15"/>
  <c r="O153" i="15"/>
  <c r="K160" i="15"/>
  <c r="K172" i="15" s="1"/>
  <c r="Q128" i="15"/>
  <c r="M167" i="15"/>
  <c r="N159" i="15"/>
  <c r="M135" i="15"/>
  <c r="L145" i="15"/>
  <c r="L158" i="15" s="1"/>
  <c r="N152" i="15"/>
  <c r="M168" i="15"/>
  <c r="P95" i="15"/>
  <c r="Q83" i="15"/>
  <c r="M39" i="15"/>
  <c r="M44" i="15" s="1"/>
  <c r="C90" i="27"/>
  <c r="L160" i="15" l="1"/>
  <c r="L172" i="15" s="1"/>
  <c r="O152" i="15"/>
  <c r="N168" i="15"/>
  <c r="N167" i="15"/>
  <c r="O159" i="15"/>
  <c r="C136" i="27"/>
  <c r="R128" i="15"/>
  <c r="R83" i="15"/>
  <c r="Q95" i="15"/>
  <c r="M112" i="15"/>
  <c r="L119" i="15"/>
  <c r="N135" i="15"/>
  <c r="M145" i="15"/>
  <c r="M158" i="15" s="1"/>
  <c r="O169" i="15"/>
  <c r="P153" i="15"/>
  <c r="M99" i="15"/>
  <c r="L166" i="15"/>
  <c r="L104" i="15"/>
  <c r="L106" i="15" s="1"/>
  <c r="O49" i="15"/>
  <c r="N68" i="15"/>
  <c r="N79" i="15" s="1"/>
  <c r="N39" i="15"/>
  <c r="N44" i="15" s="1"/>
  <c r="K124" i="15"/>
  <c r="K164" i="15" s="1"/>
  <c r="K163" i="15"/>
  <c r="P6" i="15"/>
  <c r="O24" i="15"/>
  <c r="P49" i="15" l="1"/>
  <c r="O68" i="15"/>
  <c r="O79" i="15" s="1"/>
  <c r="O135" i="15"/>
  <c r="N145" i="15"/>
  <c r="N158" i="15" s="1"/>
  <c r="Q6" i="15"/>
  <c r="P24" i="15"/>
  <c r="Q153" i="15"/>
  <c r="P169" i="15"/>
  <c r="L124" i="15"/>
  <c r="L164" i="15" s="1"/>
  <c r="L163" i="15"/>
  <c r="S83" i="15"/>
  <c r="R95" i="15"/>
  <c r="O168" i="15"/>
  <c r="P152" i="15"/>
  <c r="M119" i="15"/>
  <c r="N112" i="15"/>
  <c r="P159" i="15"/>
  <c r="O167" i="15"/>
  <c r="O39" i="15"/>
  <c r="O44" i="15" s="1"/>
  <c r="N99" i="15"/>
  <c r="M166" i="15"/>
  <c r="M104" i="15"/>
  <c r="M106" i="15" s="1"/>
  <c r="M160" i="15"/>
  <c r="M172" i="15" s="1"/>
  <c r="S128" i="15"/>
  <c r="C119" i="27"/>
  <c r="C129" i="27" s="1"/>
  <c r="C78" i="27"/>
  <c r="C89" i="27"/>
  <c r="C106" i="27"/>
  <c r="T128" i="15" l="1"/>
  <c r="O112" i="15"/>
  <c r="N119" i="15"/>
  <c r="C97" i="27"/>
  <c r="C104" i="27" s="1"/>
  <c r="P39" i="15"/>
  <c r="P44" i="15" s="1"/>
  <c r="R6" i="15"/>
  <c r="Q24" i="15"/>
  <c r="C109" i="27"/>
  <c r="D50" i="10" s="1"/>
  <c r="D52" i="10" s="1"/>
  <c r="O99" i="15"/>
  <c r="N166" i="15"/>
  <c r="N104" i="15"/>
  <c r="N106" i="15" s="1"/>
  <c r="P168" i="15"/>
  <c r="Q152" i="15"/>
  <c r="T83" i="15"/>
  <c r="S95" i="15"/>
  <c r="R153" i="15"/>
  <c r="Q169" i="15"/>
  <c r="N160" i="15"/>
  <c r="N172" i="15" s="1"/>
  <c r="P68" i="15"/>
  <c r="P79" i="15" s="1"/>
  <c r="Q49" i="15"/>
  <c r="M124" i="15"/>
  <c r="M164" i="15" s="1"/>
  <c r="M163" i="15"/>
  <c r="P167" i="15"/>
  <c r="Q159" i="15"/>
  <c r="P135" i="15"/>
  <c r="O145" i="15"/>
  <c r="O158" i="15" s="1"/>
  <c r="C87" i="27"/>
  <c r="C85" i="27"/>
  <c r="F55" i="7"/>
  <c r="G55" i="7"/>
  <c r="F53" i="7"/>
  <c r="F27" i="27"/>
  <c r="F115" i="27"/>
  <c r="C91" i="27" l="1"/>
  <c r="D39" i="10" s="1"/>
  <c r="D41" i="10" s="1"/>
  <c r="Q135" i="15"/>
  <c r="P145" i="15"/>
  <c r="P158" i="15" s="1"/>
  <c r="T95" i="15"/>
  <c r="U83" i="15"/>
  <c r="P112" i="15"/>
  <c r="O119" i="15"/>
  <c r="F56" i="7"/>
  <c r="F58" i="7" s="1"/>
  <c r="Q167" i="15"/>
  <c r="R159" i="15"/>
  <c r="R49" i="15"/>
  <c r="Q68" i="15"/>
  <c r="Q79" i="15" s="1"/>
  <c r="R152" i="15"/>
  <c r="Q168" i="15"/>
  <c r="P99" i="15"/>
  <c r="O166" i="15"/>
  <c r="O104" i="15"/>
  <c r="O106" i="15" s="1"/>
  <c r="O160" i="15"/>
  <c r="O172" i="15" s="1"/>
  <c r="R169" i="15"/>
  <c r="S153" i="15"/>
  <c r="Q39" i="15"/>
  <c r="Q44" i="15" s="1"/>
  <c r="S6" i="15"/>
  <c r="R24" i="15"/>
  <c r="N124" i="15"/>
  <c r="N163" i="15"/>
  <c r="U128" i="15"/>
  <c r="C135" i="27"/>
  <c r="F35" i="7"/>
  <c r="F38" i="7" s="1"/>
  <c r="F40" i="7" s="1"/>
  <c r="C52" i="27"/>
  <c r="C64" i="27" s="1"/>
  <c r="C71" i="27" s="1"/>
  <c r="D26" i="10" s="1"/>
  <c r="D28" i="10" s="1"/>
  <c r="C134" i="27"/>
  <c r="C133" i="27"/>
  <c r="C16" i="27"/>
  <c r="C24" i="27" s="1"/>
  <c r="S152" i="15" l="1"/>
  <c r="R168" i="15"/>
  <c r="O124" i="15"/>
  <c r="O164" i="15" s="1"/>
  <c r="O163" i="15"/>
  <c r="V83" i="15"/>
  <c r="U95" i="15"/>
  <c r="N164" i="15"/>
  <c r="F71" i="7"/>
  <c r="F74" i="7" s="1"/>
  <c r="F76" i="7" s="1"/>
  <c r="R167" i="15"/>
  <c r="S159" i="15"/>
  <c r="Q112" i="15"/>
  <c r="P119" i="15"/>
  <c r="V128" i="15"/>
  <c r="S169" i="15"/>
  <c r="T153" i="15"/>
  <c r="R39" i="15"/>
  <c r="R44" i="15" s="1"/>
  <c r="Q99" i="15"/>
  <c r="P166" i="15"/>
  <c r="P104" i="15"/>
  <c r="P106" i="15" s="1"/>
  <c r="P160" i="15"/>
  <c r="P172" i="15" s="1"/>
  <c r="T6" i="15"/>
  <c r="S24" i="15"/>
  <c r="S49" i="15"/>
  <c r="R68" i="15"/>
  <c r="R79" i="15" s="1"/>
  <c r="R135" i="15"/>
  <c r="Q145" i="15"/>
  <c r="Q158" i="15" s="1"/>
  <c r="C137" i="27"/>
  <c r="D61" i="10" s="1"/>
  <c r="D63" i="10" s="1"/>
  <c r="C36" i="27"/>
  <c r="C141" i="27"/>
  <c r="F89" i="7"/>
  <c r="F92" i="7" s="1"/>
  <c r="D76" i="27"/>
  <c r="D72" i="10" l="1"/>
  <c r="D74" i="10" s="1"/>
  <c r="S135" i="15"/>
  <c r="R145" i="15"/>
  <c r="R158" i="15" s="1"/>
  <c r="U6" i="15"/>
  <c r="T24" i="15"/>
  <c r="W128" i="15"/>
  <c r="T159" i="15"/>
  <c r="S167" i="15"/>
  <c r="U153" i="15"/>
  <c r="T169" i="15"/>
  <c r="W83" i="15"/>
  <c r="V95" i="15"/>
  <c r="S168" i="15"/>
  <c r="T152" i="15"/>
  <c r="T49" i="15"/>
  <c r="S68" i="15"/>
  <c r="S79" i="15" s="1"/>
  <c r="R99" i="15"/>
  <c r="Q166" i="15"/>
  <c r="Q104" i="15"/>
  <c r="Q106" i="15" s="1"/>
  <c r="P124" i="15"/>
  <c r="P164" i="15" s="1"/>
  <c r="P163" i="15"/>
  <c r="Q160" i="15"/>
  <c r="Q172" i="15" s="1"/>
  <c r="S39" i="15"/>
  <c r="S44" i="15" s="1"/>
  <c r="Q119" i="15"/>
  <c r="R112" i="15"/>
  <c r="F17" i="7"/>
  <c r="F20" i="7" s="1"/>
  <c r="F22" i="7" s="1"/>
  <c r="F94" i="7"/>
  <c r="F111" i="7"/>
  <c r="F113" i="7" s="1"/>
  <c r="G114" i="7" s="1"/>
  <c r="D15" i="10"/>
  <c r="D17" i="10" s="1"/>
  <c r="C41" i="27"/>
  <c r="Q124" i="15" l="1"/>
  <c r="Q164" i="15" s="1"/>
  <c r="Q163" i="15"/>
  <c r="T167" i="15"/>
  <c r="U159" i="15"/>
  <c r="V6" i="15"/>
  <c r="U24" i="15"/>
  <c r="U49" i="15"/>
  <c r="T68" i="15"/>
  <c r="T79" i="15" s="1"/>
  <c r="X83" i="15"/>
  <c r="W95" i="15"/>
  <c r="R160" i="15"/>
  <c r="R172" i="15" s="1"/>
  <c r="T168" i="15"/>
  <c r="U152" i="15"/>
  <c r="X128" i="15"/>
  <c r="T135" i="15"/>
  <c r="S145" i="15"/>
  <c r="S158" i="15" s="1"/>
  <c r="S112" i="15"/>
  <c r="R119" i="15"/>
  <c r="S99" i="15"/>
  <c r="R166" i="15"/>
  <c r="R104" i="15"/>
  <c r="R106" i="15" s="1"/>
  <c r="V153" i="15"/>
  <c r="U169" i="15"/>
  <c r="T39" i="15"/>
  <c r="T44" i="15" s="1"/>
  <c r="T99" i="15" l="1"/>
  <c r="S166" i="15"/>
  <c r="S104" i="15"/>
  <c r="S106" i="15" s="1"/>
  <c r="R124" i="15"/>
  <c r="R164" i="15" s="1"/>
  <c r="R163" i="15"/>
  <c r="U135" i="15"/>
  <c r="T145" i="15"/>
  <c r="T158" i="15" s="1"/>
  <c r="V152" i="15"/>
  <c r="U168" i="15"/>
  <c r="U39" i="15"/>
  <c r="U44" i="15" s="1"/>
  <c r="S160" i="15"/>
  <c r="S172" i="15" s="1"/>
  <c r="V169" i="15"/>
  <c r="W153" i="15"/>
  <c r="S119" i="15"/>
  <c r="T112" i="15"/>
  <c r="Y83" i="15"/>
  <c r="X95" i="15"/>
  <c r="W6" i="15"/>
  <c r="V24" i="15"/>
  <c r="Y128" i="15"/>
  <c r="U167" i="15"/>
  <c r="V159" i="15"/>
  <c r="V49" i="15"/>
  <c r="U68" i="15"/>
  <c r="U79" i="15" s="1"/>
  <c r="U112" i="15" l="1"/>
  <c r="T119" i="15"/>
  <c r="W49" i="15"/>
  <c r="V68" i="15"/>
  <c r="V79" i="15" s="1"/>
  <c r="V167" i="15"/>
  <c r="W159" i="15"/>
  <c r="Z128" i="15"/>
  <c r="Z83" i="15"/>
  <c r="Y95" i="15"/>
  <c r="W169" i="15"/>
  <c r="X153" i="15"/>
  <c r="W152" i="15"/>
  <c r="V168" i="15"/>
  <c r="T160" i="15"/>
  <c r="T172" i="15" s="1"/>
  <c r="X6" i="15"/>
  <c r="W24" i="15"/>
  <c r="S124" i="15"/>
  <c r="S164" i="15" s="1"/>
  <c r="S163" i="15"/>
  <c r="V135" i="15"/>
  <c r="U145" i="15"/>
  <c r="U158" i="15" s="1"/>
  <c r="V39" i="15"/>
  <c r="V44" i="15" s="1"/>
  <c r="U99" i="15"/>
  <c r="T166" i="15"/>
  <c r="T104" i="15"/>
  <c r="T106" i="15" s="1"/>
  <c r="D12" i="27"/>
  <c r="W135" i="15" l="1"/>
  <c r="V145" i="15"/>
  <c r="V158" i="15" s="1"/>
  <c r="W168" i="15"/>
  <c r="X152" i="15"/>
  <c r="AA83" i="15"/>
  <c r="Z95" i="15"/>
  <c r="D74" i="27"/>
  <c r="X159" i="15"/>
  <c r="W167" i="15"/>
  <c r="X49" i="15"/>
  <c r="W68" i="15"/>
  <c r="W79" i="15" s="1"/>
  <c r="V99" i="15"/>
  <c r="U166" i="15"/>
  <c r="U104" i="15"/>
  <c r="U106" i="15" s="1"/>
  <c r="U160" i="15"/>
  <c r="U172" i="15" s="1"/>
  <c r="W39" i="15"/>
  <c r="W44" i="15" s="1"/>
  <c r="Y153" i="15"/>
  <c r="X169" i="15"/>
  <c r="AA128" i="15"/>
  <c r="D112" i="27"/>
  <c r="T124" i="15"/>
  <c r="T164" i="15" s="1"/>
  <c r="T163" i="15"/>
  <c r="Y6" i="15"/>
  <c r="X24" i="15"/>
  <c r="V112" i="15"/>
  <c r="U119" i="15"/>
  <c r="D88" i="27"/>
  <c r="V119" i="15" l="1"/>
  <c r="W112" i="15"/>
  <c r="Z153" i="15"/>
  <c r="Y169" i="15"/>
  <c r="Y49" i="15"/>
  <c r="X68" i="15"/>
  <c r="X79" i="15" s="1"/>
  <c r="X135" i="15"/>
  <c r="W145" i="15"/>
  <c r="W158" i="15" s="1"/>
  <c r="U124" i="15"/>
  <c r="U164" i="15" s="1"/>
  <c r="U163" i="15"/>
  <c r="AB128" i="15"/>
  <c r="AA95" i="15"/>
  <c r="AB83" i="15"/>
  <c r="W99" i="15"/>
  <c r="V166" i="15"/>
  <c r="V104" i="15"/>
  <c r="V106" i="15" s="1"/>
  <c r="X167" i="15"/>
  <c r="Y159" i="15"/>
  <c r="X168" i="15"/>
  <c r="Y152" i="15"/>
  <c r="V160" i="15"/>
  <c r="V172" i="15" s="1"/>
  <c r="X39" i="15"/>
  <c r="X44" i="15" s="1"/>
  <c r="Z6" i="15"/>
  <c r="Y24" i="15"/>
  <c r="Z169" i="15" l="1"/>
  <c r="AA153" i="15"/>
  <c r="Y39" i="15"/>
  <c r="Y44" i="15" s="1"/>
  <c r="AA6" i="15"/>
  <c r="Z24" i="15"/>
  <c r="D6" i="27"/>
  <c r="Y167" i="15"/>
  <c r="Z159" i="15"/>
  <c r="X99" i="15"/>
  <c r="W166" i="15"/>
  <c r="W104" i="15"/>
  <c r="W106" i="15" s="1"/>
  <c r="Z152" i="15"/>
  <c r="Y168" i="15"/>
  <c r="W160" i="15"/>
  <c r="W172" i="15" s="1"/>
  <c r="Z49" i="15"/>
  <c r="Y68" i="15"/>
  <c r="Y79" i="15" s="1"/>
  <c r="X112" i="15"/>
  <c r="W119" i="15"/>
  <c r="AB95" i="15"/>
  <c r="AC83" i="15"/>
  <c r="AC128" i="15"/>
  <c r="Y135" i="15"/>
  <c r="X145" i="15"/>
  <c r="X158" i="15" s="1"/>
  <c r="V124" i="15"/>
  <c r="V164" i="15" s="1"/>
  <c r="V163" i="15"/>
  <c r="D90" i="27"/>
  <c r="X160" i="15" l="1"/>
  <c r="X172" i="15" s="1"/>
  <c r="W124" i="15"/>
  <c r="W164" i="15" s="1"/>
  <c r="W163" i="15"/>
  <c r="Z167" i="15"/>
  <c r="AA159" i="15"/>
  <c r="D136" i="27"/>
  <c r="AB6" i="15"/>
  <c r="AA24" i="15"/>
  <c r="Z135" i="15"/>
  <c r="Y145" i="15"/>
  <c r="Y158" i="15" s="1"/>
  <c r="AD128" i="15"/>
  <c r="Y112" i="15"/>
  <c r="X119" i="15"/>
  <c r="AD83" i="15"/>
  <c r="AC95" i="15"/>
  <c r="AA49" i="15"/>
  <c r="Z68" i="15"/>
  <c r="Z79" i="15" s="1"/>
  <c r="D45" i="27"/>
  <c r="AA152" i="15"/>
  <c r="Z168" i="15"/>
  <c r="Y99" i="15"/>
  <c r="X166" i="15"/>
  <c r="X104" i="15"/>
  <c r="X106" i="15" s="1"/>
  <c r="Z39" i="15"/>
  <c r="Z44" i="15" s="1"/>
  <c r="AA169" i="15"/>
  <c r="AB153" i="15"/>
  <c r="D89" i="27"/>
  <c r="D106" i="27"/>
  <c r="Z99" i="15" l="1"/>
  <c r="Y166" i="15"/>
  <c r="Y104" i="15"/>
  <c r="Y106" i="15" s="1"/>
  <c r="Y119" i="15"/>
  <c r="Z112" i="15"/>
  <c r="AA135" i="15"/>
  <c r="D119" i="27"/>
  <c r="D129" i="27" s="1"/>
  <c r="Z145" i="15"/>
  <c r="Z158" i="15" s="1"/>
  <c r="AC6" i="15"/>
  <c r="AB24" i="15"/>
  <c r="AC153" i="15"/>
  <c r="AB169" i="15"/>
  <c r="AB49" i="15"/>
  <c r="AA68" i="15"/>
  <c r="AA79" i="15" s="1"/>
  <c r="AE83" i="15"/>
  <c r="AD95" i="15"/>
  <c r="AE128" i="15"/>
  <c r="AA168" i="15"/>
  <c r="AB152" i="15"/>
  <c r="AB159" i="15"/>
  <c r="AA167" i="15"/>
  <c r="X124" i="15"/>
  <c r="X164" i="15" s="1"/>
  <c r="X163" i="15"/>
  <c r="Y160" i="15"/>
  <c r="Y172" i="15" s="1"/>
  <c r="AA39" i="15"/>
  <c r="AA44" i="15" s="1"/>
  <c r="D78" i="27"/>
  <c r="H55" i="7" s="1"/>
  <c r="H56" i="7" s="1"/>
  <c r="H58" i="7" s="1"/>
  <c r="AB167" i="15" l="1"/>
  <c r="AC159" i="15"/>
  <c r="AF128" i="15"/>
  <c r="AB39" i="15"/>
  <c r="AB44" i="15" s="1"/>
  <c r="AB135" i="15"/>
  <c r="AA145" i="15"/>
  <c r="AA158" i="15" s="1"/>
  <c r="AB168" i="15"/>
  <c r="AC152" i="15"/>
  <c r="AC49" i="15"/>
  <c r="AB68" i="15"/>
  <c r="AB79" i="15" s="1"/>
  <c r="AD6" i="15"/>
  <c r="AC24" i="15"/>
  <c r="AA112" i="15"/>
  <c r="Z119" i="15"/>
  <c r="D97" i="27"/>
  <c r="D104" i="27" s="1"/>
  <c r="D109" i="27" s="1"/>
  <c r="E50" i="10" s="1"/>
  <c r="E52" i="10" s="1"/>
  <c r="AF83" i="15"/>
  <c r="AE95" i="15"/>
  <c r="Z160" i="15"/>
  <c r="Z172" i="15" s="1"/>
  <c r="Y124" i="15"/>
  <c r="Y164" i="15" s="1"/>
  <c r="Y163" i="15"/>
  <c r="AD153" i="15"/>
  <c r="AC169" i="15"/>
  <c r="AA99" i="15"/>
  <c r="Z166" i="15"/>
  <c r="Z104" i="15"/>
  <c r="D87" i="27"/>
  <c r="D133" i="27"/>
  <c r="D16" i="27"/>
  <c r="D24" i="27" s="1"/>
  <c r="D134" i="27"/>
  <c r="G35" i="7"/>
  <c r="G38" i="7" s="1"/>
  <c r="G40" i="7" s="1"/>
  <c r="H41" i="7" s="1"/>
  <c r="D52" i="27"/>
  <c r="D64" i="27" s="1"/>
  <c r="D71" i="27" s="1"/>
  <c r="E26" i="10" s="1"/>
  <c r="E28" i="10" s="1"/>
  <c r="D135" i="27"/>
  <c r="D85" i="27"/>
  <c r="D91" i="27" s="1"/>
  <c r="E39" i="10" s="1"/>
  <c r="E41" i="10" s="1"/>
  <c r="AA119" i="15" l="1"/>
  <c r="AB112" i="15"/>
  <c r="Z106" i="15"/>
  <c r="G53" i="7"/>
  <c r="G56" i="7" s="1"/>
  <c r="G58" i="7" s="1"/>
  <c r="AD169" i="15"/>
  <c r="AE153" i="15"/>
  <c r="AF95" i="15"/>
  <c r="AG83" i="15"/>
  <c r="AD49" i="15"/>
  <c r="AC68" i="15"/>
  <c r="AC79" i="15" s="1"/>
  <c r="AA160" i="15"/>
  <c r="AA172" i="15" s="1"/>
  <c r="AG128" i="15"/>
  <c r="AC39" i="15"/>
  <c r="AC44" i="15" s="1"/>
  <c r="AC167" i="15"/>
  <c r="AD159" i="15"/>
  <c r="AB99" i="15"/>
  <c r="AA166" i="15"/>
  <c r="AA104" i="15"/>
  <c r="AA106" i="15" s="1"/>
  <c r="Z124" i="15"/>
  <c r="Z163" i="15"/>
  <c r="AE6" i="15"/>
  <c r="AD24" i="15"/>
  <c r="AD152" i="15"/>
  <c r="AC168" i="15"/>
  <c r="AC135" i="15"/>
  <c r="AB145" i="15"/>
  <c r="AB158" i="15" s="1"/>
  <c r="D36" i="27"/>
  <c r="D141" i="27"/>
  <c r="D137" i="27"/>
  <c r="E61" i="10" s="1"/>
  <c r="G89" i="7"/>
  <c r="G92" i="7" s="1"/>
  <c r="E76" i="27"/>
  <c r="AE152" i="15" l="1"/>
  <c r="AD168" i="15"/>
  <c r="G71" i="7"/>
  <c r="G74" i="7" s="1"/>
  <c r="G76" i="7" s="1"/>
  <c r="Z164" i="15"/>
  <c r="AA124" i="15"/>
  <c r="AA164" i="15" s="1"/>
  <c r="AA163" i="15"/>
  <c r="AB160" i="15"/>
  <c r="AB172" i="15" s="1"/>
  <c r="AD39" i="15"/>
  <c r="AD44" i="15" s="1"/>
  <c r="AD167" i="15"/>
  <c r="AE159" i="15"/>
  <c r="AE169" i="15"/>
  <c r="AF153" i="15"/>
  <c r="AD135" i="15"/>
  <c r="AC145" i="15"/>
  <c r="AC158" i="15" s="1"/>
  <c r="AF6" i="15"/>
  <c r="AE24" i="15"/>
  <c r="AH128" i="15"/>
  <c r="AE49" i="15"/>
  <c r="AD68" i="15"/>
  <c r="AD79" i="15" s="1"/>
  <c r="AC99" i="15"/>
  <c r="AB166" i="15"/>
  <c r="AB104" i="15"/>
  <c r="AB106" i="15" s="1"/>
  <c r="AH83" i="15"/>
  <c r="AG95" i="15"/>
  <c r="AC112" i="15"/>
  <c r="AB119" i="15"/>
  <c r="G111" i="7"/>
  <c r="G113" i="7" s="1"/>
  <c r="G94" i="7"/>
  <c r="H95" i="7" s="1"/>
  <c r="E15" i="10"/>
  <c r="E17" i="10" s="1"/>
  <c r="D41" i="27"/>
  <c r="G17" i="7"/>
  <c r="G20" i="7" s="1"/>
  <c r="G22" i="7" s="1"/>
  <c r="E63" i="10"/>
  <c r="E72" i="10"/>
  <c r="E74" i="10" s="1"/>
  <c r="AC119" i="15" l="1"/>
  <c r="AD112" i="15"/>
  <c r="AE39" i="15"/>
  <c r="AE44" i="15" s="1"/>
  <c r="AG153" i="15"/>
  <c r="AF169" i="15"/>
  <c r="AD99" i="15"/>
  <c r="AC166" i="15"/>
  <c r="AC104" i="15"/>
  <c r="AC106" i="15" s="1"/>
  <c r="AF49" i="15"/>
  <c r="AE68" i="15"/>
  <c r="AE79" i="15" s="1"/>
  <c r="AG6" i="15"/>
  <c r="AF24" i="15"/>
  <c r="AI83" i="15"/>
  <c r="AH95" i="15"/>
  <c r="AI128" i="15"/>
  <c r="AC160" i="15"/>
  <c r="AC172" i="15" s="1"/>
  <c r="AB124" i="15"/>
  <c r="AB164" i="15" s="1"/>
  <c r="AB163" i="15"/>
  <c r="AE135" i="15"/>
  <c r="AD145" i="15"/>
  <c r="AD158" i="15" s="1"/>
  <c r="AF159" i="15"/>
  <c r="AE167" i="15"/>
  <c r="AE168" i="15"/>
  <c r="AF152" i="15"/>
  <c r="E12" i="27"/>
  <c r="AJ83" i="15" l="1"/>
  <c r="AI95" i="15"/>
  <c r="AF168" i="15"/>
  <c r="AG152" i="15"/>
  <c r="AF167" i="15"/>
  <c r="AG159" i="15"/>
  <c r="AF68" i="15"/>
  <c r="AF79" i="15" s="1"/>
  <c r="AG49" i="15"/>
  <c r="AD160" i="15"/>
  <c r="AD172" i="15" s="1"/>
  <c r="AJ128" i="15"/>
  <c r="AF39" i="15"/>
  <c r="AF44" i="15" s="1"/>
  <c r="AF135" i="15"/>
  <c r="AE145" i="15"/>
  <c r="AE158" i="15" s="1"/>
  <c r="AH6" i="15"/>
  <c r="AG24" i="15"/>
  <c r="AH153" i="15"/>
  <c r="AG169" i="15"/>
  <c r="AD119" i="15"/>
  <c r="AE112" i="15"/>
  <c r="AE99" i="15"/>
  <c r="AD166" i="15"/>
  <c r="AD104" i="15"/>
  <c r="AD106" i="15" s="1"/>
  <c r="AC124" i="15"/>
  <c r="AC164" i="15" s="1"/>
  <c r="AC163" i="15"/>
  <c r="E88" i="27"/>
  <c r="AF112" i="15" l="1"/>
  <c r="AE119" i="15"/>
  <c r="AG39" i="15"/>
  <c r="AG44" i="15" s="1"/>
  <c r="AE160" i="15"/>
  <c r="AE172" i="15" s="1"/>
  <c r="AH49" i="15"/>
  <c r="AG68" i="15"/>
  <c r="AG79" i="15" s="1"/>
  <c r="AH152" i="15"/>
  <c r="AG168" i="15"/>
  <c r="AD124" i="15"/>
  <c r="AD164" i="15" s="1"/>
  <c r="AD163" i="15"/>
  <c r="AI6" i="15"/>
  <c r="AH24" i="15"/>
  <c r="AG135" i="15"/>
  <c r="AF145" i="15"/>
  <c r="AF158" i="15" s="1"/>
  <c r="AK128" i="15"/>
  <c r="AF99" i="15"/>
  <c r="AE166" i="15"/>
  <c r="AE104" i="15"/>
  <c r="AE106" i="15" s="1"/>
  <c r="AG167" i="15"/>
  <c r="AH159" i="15"/>
  <c r="AH169" i="15"/>
  <c r="AI153" i="15"/>
  <c r="AJ95" i="15"/>
  <c r="AK83" i="15"/>
  <c r="AI169" i="15" l="1"/>
  <c r="AJ153" i="15"/>
  <c r="AH135" i="15"/>
  <c r="AG145" i="15"/>
  <c r="AG158" i="15" s="1"/>
  <c r="AL83" i="15"/>
  <c r="AK95" i="15"/>
  <c r="AH39" i="15"/>
  <c r="AH44" i="15" s="1"/>
  <c r="AI49" i="15"/>
  <c r="AH68" i="15"/>
  <c r="AH79" i="15" s="1"/>
  <c r="AL128" i="15"/>
  <c r="AJ6" i="15"/>
  <c r="AI24" i="15"/>
  <c r="AI152" i="15"/>
  <c r="AH168" i="15"/>
  <c r="AE124" i="15"/>
  <c r="AE164" i="15" s="1"/>
  <c r="AE163" i="15"/>
  <c r="AH167" i="15"/>
  <c r="AI159" i="15"/>
  <c r="AG99" i="15"/>
  <c r="AF166" i="15"/>
  <c r="AF104" i="15"/>
  <c r="AF106" i="15" s="1"/>
  <c r="AF160" i="15"/>
  <c r="AF172" i="15" s="1"/>
  <c r="AG112" i="15"/>
  <c r="AF119" i="15"/>
  <c r="E90" i="27"/>
  <c r="AI39" i="15" l="1"/>
  <c r="AI44" i="15" s="1"/>
  <c r="AG160" i="15"/>
  <c r="AG172" i="15" s="1"/>
  <c r="AH99" i="15"/>
  <c r="AG166" i="15"/>
  <c r="AG104" i="15"/>
  <c r="AG106" i="15" s="1"/>
  <c r="AJ159" i="15"/>
  <c r="AI167" i="15"/>
  <c r="AK6" i="15"/>
  <c r="AJ24" i="15"/>
  <c r="AJ49" i="15"/>
  <c r="AI68" i="15"/>
  <c r="AI79" i="15" s="1"/>
  <c r="AM83" i="15"/>
  <c r="AL95" i="15"/>
  <c r="E74" i="27"/>
  <c r="AI135" i="15"/>
  <c r="AH145" i="15"/>
  <c r="AH158" i="15" s="1"/>
  <c r="AF124" i="15"/>
  <c r="AF164" i="15" s="1"/>
  <c r="AF163" i="15"/>
  <c r="AK153" i="15"/>
  <c r="AJ169" i="15"/>
  <c r="AG119" i="15"/>
  <c r="AH112" i="15"/>
  <c r="AI168" i="15"/>
  <c r="AJ152" i="15"/>
  <c r="AM128" i="15"/>
  <c r="E112" i="27"/>
  <c r="E78" i="27"/>
  <c r="E106" i="27"/>
  <c r="E89" i="27"/>
  <c r="AI112" i="15" l="1"/>
  <c r="AH119" i="15"/>
  <c r="AJ135" i="15"/>
  <c r="AI145" i="15"/>
  <c r="AI158" i="15" s="1"/>
  <c r="AN128" i="15"/>
  <c r="AG124" i="15"/>
  <c r="AG164" i="15" s="1"/>
  <c r="AG163" i="15"/>
  <c r="AK49" i="15"/>
  <c r="AJ68" i="15"/>
  <c r="AJ79" i="15" s="1"/>
  <c r="AJ168" i="15"/>
  <c r="AK152" i="15"/>
  <c r="AJ39" i="15"/>
  <c r="AJ44" i="15" s="1"/>
  <c r="AJ167" i="15"/>
  <c r="AK159" i="15"/>
  <c r="AI99" i="15"/>
  <c r="AH166" i="15"/>
  <c r="AH104" i="15"/>
  <c r="AH106" i="15" s="1"/>
  <c r="AL153" i="15"/>
  <c r="AK169" i="15"/>
  <c r="AH160" i="15"/>
  <c r="AH172" i="15" s="1"/>
  <c r="AN83" i="15"/>
  <c r="AM95" i="15"/>
  <c r="AL6" i="15"/>
  <c r="AK24" i="15"/>
  <c r="E85" i="27"/>
  <c r="I55" i="7"/>
  <c r="AI160" i="15" l="1"/>
  <c r="AI172" i="15" s="1"/>
  <c r="AO83" i="15"/>
  <c r="AN95" i="15"/>
  <c r="AK135" i="15"/>
  <c r="AJ145" i="15"/>
  <c r="AJ158" i="15" s="1"/>
  <c r="AK39" i="15"/>
  <c r="AK44" i="15" s="1"/>
  <c r="AL169" i="15"/>
  <c r="AM153" i="15"/>
  <c r="AJ99" i="15"/>
  <c r="AI166" i="15"/>
  <c r="AI104" i="15"/>
  <c r="AI106" i="15" s="1"/>
  <c r="AM6" i="15"/>
  <c r="AL24" i="15"/>
  <c r="E6" i="27"/>
  <c r="AK167" i="15"/>
  <c r="AL159" i="15"/>
  <c r="AL49" i="15"/>
  <c r="AK68" i="15"/>
  <c r="AK79" i="15" s="1"/>
  <c r="AH124" i="15"/>
  <c r="AH164" i="15" s="1"/>
  <c r="AH163" i="15"/>
  <c r="AL152" i="15"/>
  <c r="AK168" i="15"/>
  <c r="AO128" i="15"/>
  <c r="AI119" i="15"/>
  <c r="AJ112" i="15"/>
  <c r="E52" i="27"/>
  <c r="E134" i="27"/>
  <c r="E16" i="27"/>
  <c r="E133" i="27"/>
  <c r="E135" i="27"/>
  <c r="E24" i="27" l="1"/>
  <c r="AM49" i="15"/>
  <c r="AL68" i="15"/>
  <c r="AL79" i="15" s="1"/>
  <c r="E45" i="27"/>
  <c r="E64" i="27" s="1"/>
  <c r="AL39" i="15"/>
  <c r="AL44" i="15" s="1"/>
  <c r="AL135" i="15"/>
  <c r="AK145" i="15"/>
  <c r="AK158" i="15" s="1"/>
  <c r="AP128" i="15"/>
  <c r="AL167" i="15"/>
  <c r="AM159" i="15"/>
  <c r="E136" i="27"/>
  <c r="AN6" i="15"/>
  <c r="AM24" i="15"/>
  <c r="AK99" i="15"/>
  <c r="AJ166" i="15"/>
  <c r="AJ104" i="15"/>
  <c r="AJ106" i="15" s="1"/>
  <c r="AK112" i="15"/>
  <c r="AJ119" i="15"/>
  <c r="AM169" i="15"/>
  <c r="AN153" i="15"/>
  <c r="AI124" i="15"/>
  <c r="AI164" i="15" s="1"/>
  <c r="AI163" i="15"/>
  <c r="AM152" i="15"/>
  <c r="AL168" i="15"/>
  <c r="AJ160" i="15"/>
  <c r="AJ172" i="15" s="1"/>
  <c r="AP83" i="15"/>
  <c r="AO95" i="15"/>
  <c r="I41" i="7"/>
  <c r="E36" i="27"/>
  <c r="F76" i="27"/>
  <c r="E71" i="27" l="1"/>
  <c r="F26" i="10" s="1"/>
  <c r="F28" i="10" s="1"/>
  <c r="E87" i="27"/>
  <c r="E91" i="27" s="1"/>
  <c r="F39" i="10" s="1"/>
  <c r="F41" i="10" s="1"/>
  <c r="AO6" i="15"/>
  <c r="AN24" i="15"/>
  <c r="AM135" i="15"/>
  <c r="E119" i="27"/>
  <c r="E129" i="27" s="1"/>
  <c r="E137" i="27" s="1"/>
  <c r="F61" i="10" s="1"/>
  <c r="F63" i="10" s="1"/>
  <c r="AL145" i="15"/>
  <c r="AL158" i="15" s="1"/>
  <c r="AL99" i="15"/>
  <c r="AK166" i="15"/>
  <c r="AK104" i="15"/>
  <c r="AK106" i="15" s="1"/>
  <c r="AQ128" i="15"/>
  <c r="AQ83" i="15"/>
  <c r="AP95" i="15"/>
  <c r="AJ124" i="15"/>
  <c r="AJ164" i="15" s="1"/>
  <c r="AJ163" i="15"/>
  <c r="AM168" i="15"/>
  <c r="AN152" i="15"/>
  <c r="AO153" i="15"/>
  <c r="AN169" i="15"/>
  <c r="AL112" i="15"/>
  <c r="E97" i="27" s="1"/>
  <c r="E104" i="27" s="1"/>
  <c r="AK119" i="15"/>
  <c r="AN159" i="15"/>
  <c r="AM167" i="15"/>
  <c r="AN49" i="15"/>
  <c r="AM68" i="15"/>
  <c r="AM79" i="15" s="1"/>
  <c r="AM39" i="15"/>
  <c r="AM44" i="15" s="1"/>
  <c r="AK160" i="15"/>
  <c r="AK172" i="15" s="1"/>
  <c r="F15" i="10"/>
  <c r="F17" i="10" s="1"/>
  <c r="E41" i="27"/>
  <c r="F72" i="10" l="1"/>
  <c r="F74" i="10" s="1"/>
  <c r="E109" i="27"/>
  <c r="F50" i="10" s="1"/>
  <c r="F52" i="10" s="1"/>
  <c r="E141" i="27"/>
  <c r="AP153" i="15"/>
  <c r="AO169" i="15"/>
  <c r="AN135" i="15"/>
  <c r="AM145" i="15"/>
  <c r="AM158" i="15" s="1"/>
  <c r="AK124" i="15"/>
  <c r="AK164" i="15" s="1"/>
  <c r="AK163" i="15"/>
  <c r="AN168" i="15"/>
  <c r="AO152" i="15"/>
  <c r="AM99" i="15"/>
  <c r="AL166" i="15"/>
  <c r="AL104" i="15"/>
  <c r="AN39" i="15"/>
  <c r="AN44" i="15" s="1"/>
  <c r="AO49" i="15"/>
  <c r="AN68" i="15"/>
  <c r="AN79" i="15" s="1"/>
  <c r="AN167" i="15"/>
  <c r="AO159" i="15"/>
  <c r="AM112" i="15"/>
  <c r="AL119" i="15"/>
  <c r="AR128" i="15"/>
  <c r="AL160" i="15"/>
  <c r="AL172" i="15" s="1"/>
  <c r="AP6" i="15"/>
  <c r="AO24" i="15"/>
  <c r="AQ95" i="15"/>
  <c r="AR83" i="15"/>
  <c r="E16" i="19"/>
  <c r="AR95" i="15" l="1"/>
  <c r="AS83" i="15"/>
  <c r="I95" i="7"/>
  <c r="AS128" i="15"/>
  <c r="AO167" i="15"/>
  <c r="AP159" i="15"/>
  <c r="AN99" i="15"/>
  <c r="AM166" i="15"/>
  <c r="AM104" i="15"/>
  <c r="AM106" i="15" s="1"/>
  <c r="E18" i="19" s="1"/>
  <c r="AO135" i="15"/>
  <c r="AN145" i="15"/>
  <c r="AN158" i="15" s="1"/>
  <c r="AP152" i="15"/>
  <c r="AO168" i="15"/>
  <c r="AO39" i="15"/>
  <c r="AO44" i="15" s="1"/>
  <c r="AL124" i="15"/>
  <c r="AL163" i="15"/>
  <c r="AL106" i="15"/>
  <c r="AM160" i="15"/>
  <c r="AM172" i="15" s="1"/>
  <c r="E17" i="19" s="1"/>
  <c r="AP169" i="15"/>
  <c r="AQ153" i="15"/>
  <c r="AQ6" i="15"/>
  <c r="AP24" i="15"/>
  <c r="AN112" i="15"/>
  <c r="AM119" i="15"/>
  <c r="AP49" i="15"/>
  <c r="AO68" i="15"/>
  <c r="AO79" i="15" s="1"/>
  <c r="F16" i="19"/>
  <c r="AQ49" i="15" l="1"/>
  <c r="AP68" i="15"/>
  <c r="AP79" i="15" s="1"/>
  <c r="AP39" i="15"/>
  <c r="AP44" i="15" s="1"/>
  <c r="AN160" i="15"/>
  <c r="AN172" i="15" s="1"/>
  <c r="F17" i="19" s="1"/>
  <c r="AO99" i="15"/>
  <c r="AN166" i="15"/>
  <c r="AN104" i="15"/>
  <c r="AN106" i="15" s="1"/>
  <c r="F18" i="19" s="1"/>
  <c r="AT83" i="15"/>
  <c r="AS95" i="15"/>
  <c r="AM124" i="15"/>
  <c r="AM163" i="15"/>
  <c r="AR6" i="15"/>
  <c r="AQ24" i="15"/>
  <c r="AP135" i="15"/>
  <c r="AO145" i="15"/>
  <c r="AO158" i="15" s="1"/>
  <c r="AT128" i="15"/>
  <c r="AO112" i="15"/>
  <c r="AN119" i="15"/>
  <c r="AQ169" i="15"/>
  <c r="AR153" i="15"/>
  <c r="AL164" i="15"/>
  <c r="AQ152" i="15"/>
  <c r="AP168" i="15"/>
  <c r="AP167" i="15"/>
  <c r="AQ159" i="15"/>
  <c r="F12" i="27"/>
  <c r="G16" i="19"/>
  <c r="AR159" i="15" l="1"/>
  <c r="AQ167" i="15"/>
  <c r="AN124" i="15"/>
  <c r="AN163" i="15"/>
  <c r="AS6" i="15"/>
  <c r="AR24" i="15"/>
  <c r="AP99" i="15"/>
  <c r="AO166" i="15"/>
  <c r="AO104" i="15"/>
  <c r="AO106" i="15" s="1"/>
  <c r="G18" i="19" s="1"/>
  <c r="AO119" i="15"/>
  <c r="AP112" i="15"/>
  <c r="AO160" i="15"/>
  <c r="AO172" i="15" s="1"/>
  <c r="G17" i="19" s="1"/>
  <c r="AU83" i="15"/>
  <c r="AT95" i="15"/>
  <c r="AS153" i="15"/>
  <c r="AR169" i="15"/>
  <c r="AQ135" i="15"/>
  <c r="AP145" i="15"/>
  <c r="AP158" i="15" s="1"/>
  <c r="E19" i="19"/>
  <c r="AM164" i="15"/>
  <c r="AR49" i="15"/>
  <c r="AQ68" i="15"/>
  <c r="AQ79" i="15" s="1"/>
  <c r="AQ168" i="15"/>
  <c r="AR152" i="15"/>
  <c r="AU128" i="15"/>
  <c r="AQ39" i="15"/>
  <c r="AQ44" i="15" s="1"/>
  <c r="I16" i="19"/>
  <c r="H16" i="19"/>
  <c r="F88" i="27"/>
  <c r="AV128" i="15" l="1"/>
  <c r="AS49" i="15"/>
  <c r="AR68" i="15"/>
  <c r="AR79" i="15" s="1"/>
  <c r="AP160" i="15"/>
  <c r="AP172" i="15" s="1"/>
  <c r="H17" i="19" s="1"/>
  <c r="AT6" i="15"/>
  <c r="AS24" i="15"/>
  <c r="AR168" i="15"/>
  <c r="AS152" i="15"/>
  <c r="AR135" i="15"/>
  <c r="AQ145" i="15"/>
  <c r="AQ158" i="15" s="1"/>
  <c r="AQ112" i="15"/>
  <c r="AP119" i="15"/>
  <c r="AQ99" i="15"/>
  <c r="AP166" i="15"/>
  <c r="AP104" i="15"/>
  <c r="AP106" i="15" s="1"/>
  <c r="H18" i="19" s="1"/>
  <c r="AR167" i="15"/>
  <c r="AS159" i="15"/>
  <c r="E20" i="19"/>
  <c r="AV83" i="15"/>
  <c r="AU95" i="15"/>
  <c r="AO124" i="15"/>
  <c r="AO163" i="15"/>
  <c r="F19" i="19"/>
  <c r="AN164" i="15"/>
  <c r="AT153" i="15"/>
  <c r="AS169" i="15"/>
  <c r="AR39" i="15"/>
  <c r="AR44" i="15" s="1"/>
  <c r="E24" i="19" l="1"/>
  <c r="E23" i="19"/>
  <c r="E26" i="19"/>
  <c r="E25" i="19"/>
  <c r="AQ119" i="15"/>
  <c r="AR112" i="15"/>
  <c r="AT152" i="15"/>
  <c r="AS168" i="15"/>
  <c r="AU6" i="15"/>
  <c r="AT24" i="15"/>
  <c r="AT49" i="15"/>
  <c r="AS68" i="15"/>
  <c r="AS79" i="15" s="1"/>
  <c r="G19" i="19"/>
  <c r="AO164" i="15"/>
  <c r="AT169" i="15"/>
  <c r="AU153" i="15"/>
  <c r="AS167" i="15"/>
  <c r="AT159" i="15"/>
  <c r="AR99" i="15"/>
  <c r="AQ166" i="15"/>
  <c r="AQ104" i="15"/>
  <c r="AQ106" i="15" s="1"/>
  <c r="I18" i="19" s="1"/>
  <c r="AQ160" i="15"/>
  <c r="AQ172" i="15" s="1"/>
  <c r="I17" i="19" s="1"/>
  <c r="AW128" i="15"/>
  <c r="F20" i="19"/>
  <c r="AV95" i="15"/>
  <c r="AW83" i="15"/>
  <c r="AP124" i="15"/>
  <c r="AP163" i="15"/>
  <c r="AS135" i="15"/>
  <c r="AR145" i="15"/>
  <c r="AR158" i="15" s="1"/>
  <c r="AS39" i="15"/>
  <c r="AS44" i="15" s="1"/>
  <c r="K16" i="19" s="1"/>
  <c r="J16" i="19"/>
  <c r="F90" i="27"/>
  <c r="H19" i="19" l="1"/>
  <c r="AP164" i="15"/>
  <c r="AT167" i="15"/>
  <c r="AU159" i="15"/>
  <c r="AU49" i="15"/>
  <c r="AT68" i="15"/>
  <c r="AT79" i="15" s="1"/>
  <c r="AU152" i="15"/>
  <c r="AT168" i="15"/>
  <c r="E40" i="19"/>
  <c r="E33" i="19"/>
  <c r="AR160" i="15"/>
  <c r="AR172" i="15" s="1"/>
  <c r="J17" i="19" s="1"/>
  <c r="AX83" i="15"/>
  <c r="AW95" i="15"/>
  <c r="AT39" i="15"/>
  <c r="AT44" i="15" s="1"/>
  <c r="AS112" i="15"/>
  <c r="AR119" i="15"/>
  <c r="E27" i="19"/>
  <c r="E37" i="19"/>
  <c r="E30" i="19"/>
  <c r="AT135" i="15"/>
  <c r="AS145" i="15"/>
  <c r="AS158" i="15" s="1"/>
  <c r="AX128" i="15"/>
  <c r="G20" i="19"/>
  <c r="AV6" i="15"/>
  <c r="AU24" i="15"/>
  <c r="AQ124" i="15"/>
  <c r="AQ163" i="15"/>
  <c r="E31" i="19"/>
  <c r="E38" i="19"/>
  <c r="F23" i="19"/>
  <c r="F24" i="19"/>
  <c r="F26" i="19"/>
  <c r="F25" i="19"/>
  <c r="AS99" i="15"/>
  <c r="AR166" i="15"/>
  <c r="AR104" i="15"/>
  <c r="AR106" i="15" s="1"/>
  <c r="J18" i="19" s="1"/>
  <c r="AU169" i="15"/>
  <c r="AV153" i="15"/>
  <c r="E32" i="19"/>
  <c r="E39" i="19"/>
  <c r="AW153" i="15" l="1"/>
  <c r="AV169" i="15"/>
  <c r="F38" i="19"/>
  <c r="F31" i="19"/>
  <c r="G25" i="19"/>
  <c r="G26" i="19"/>
  <c r="G24" i="19"/>
  <c r="G23" i="19"/>
  <c r="E34" i="19"/>
  <c r="AT112" i="15"/>
  <c r="AS119" i="15"/>
  <c r="AX95" i="15"/>
  <c r="F74" i="27"/>
  <c r="AT99" i="15"/>
  <c r="AS166" i="15"/>
  <c r="AS104" i="15"/>
  <c r="AS106" i="15" s="1"/>
  <c r="K18" i="19" s="1"/>
  <c r="F30" i="19"/>
  <c r="F27" i="19"/>
  <c r="F37" i="19"/>
  <c r="I19" i="19"/>
  <c r="AQ164" i="15"/>
  <c r="E41" i="19"/>
  <c r="AV49" i="15"/>
  <c r="AU68" i="15"/>
  <c r="AU79" i="15" s="1"/>
  <c r="F39" i="19"/>
  <c r="F32" i="19"/>
  <c r="AU39" i="15"/>
  <c r="AU44" i="15" s="1"/>
  <c r="F112" i="27"/>
  <c r="AS160" i="15"/>
  <c r="AS172" i="15" s="1"/>
  <c r="K17" i="19" s="1"/>
  <c r="AV159" i="15"/>
  <c r="AU167" i="15"/>
  <c r="H20" i="19"/>
  <c r="F40" i="19"/>
  <c r="F33" i="19"/>
  <c r="AW6" i="15"/>
  <c r="AV24" i="15"/>
  <c r="AU135" i="15"/>
  <c r="AT145" i="15"/>
  <c r="AT158" i="15" s="1"/>
  <c r="AR124" i="15"/>
  <c r="AR163" i="15"/>
  <c r="AU168" i="15"/>
  <c r="AV152" i="15"/>
  <c r="M16" i="19"/>
  <c r="L16" i="19"/>
  <c r="F106" i="27"/>
  <c r="F89" i="27"/>
  <c r="AV135" i="15" l="1"/>
  <c r="AU145" i="15"/>
  <c r="AU158" i="15" s="1"/>
  <c r="AV167" i="15"/>
  <c r="AW159" i="15"/>
  <c r="AU99" i="15"/>
  <c r="AT166" i="15"/>
  <c r="AT104" i="15"/>
  <c r="AT106" i="15" s="1"/>
  <c r="L18" i="19" s="1"/>
  <c r="AS124" i="15"/>
  <c r="AS163" i="15"/>
  <c r="G38" i="19"/>
  <c r="G31" i="19"/>
  <c r="AV39" i="15"/>
  <c r="AV44" i="15" s="1"/>
  <c r="H26" i="19"/>
  <c r="H23" i="19"/>
  <c r="H24" i="19"/>
  <c r="H25" i="19"/>
  <c r="F34" i="19"/>
  <c r="AU112" i="15"/>
  <c r="AT119" i="15"/>
  <c r="G40" i="19"/>
  <c r="G33" i="19"/>
  <c r="AV168" i="15"/>
  <c r="AW152" i="15"/>
  <c r="J19" i="19"/>
  <c r="AR164" i="15"/>
  <c r="AX6" i="15"/>
  <c r="AW24" i="15"/>
  <c r="I20" i="19"/>
  <c r="G32" i="19"/>
  <c r="G39" i="19"/>
  <c r="AX153" i="15"/>
  <c r="AX169" i="15" s="1"/>
  <c r="AW169" i="15"/>
  <c r="AT160" i="15"/>
  <c r="AT172" i="15" s="1"/>
  <c r="L17" i="19" s="1"/>
  <c r="AV68" i="15"/>
  <c r="AV79" i="15" s="1"/>
  <c r="AW49" i="15"/>
  <c r="F41" i="19"/>
  <c r="G30" i="19"/>
  <c r="G34" i="19" s="1"/>
  <c r="G37" i="19"/>
  <c r="G41" i="19" s="1"/>
  <c r="G27" i="19"/>
  <c r="F78" i="27"/>
  <c r="F85" i="27" s="1"/>
  <c r="H40" i="19" l="1"/>
  <c r="H33" i="19"/>
  <c r="AX49" i="15"/>
  <c r="AW68" i="15"/>
  <c r="AW79" i="15" s="1"/>
  <c r="J20" i="19"/>
  <c r="H39" i="19"/>
  <c r="H32" i="19"/>
  <c r="AU160" i="15"/>
  <c r="AU172" i="15" s="1"/>
  <c r="M17" i="19" s="1"/>
  <c r="I25" i="19"/>
  <c r="I26" i="19"/>
  <c r="I23" i="19"/>
  <c r="I24" i="19"/>
  <c r="AW39" i="15"/>
  <c r="AW44" i="15" s="1"/>
  <c r="AX152" i="15"/>
  <c r="AX168" i="15" s="1"/>
  <c r="AW168" i="15"/>
  <c r="AT124" i="15"/>
  <c r="AT163" i="15"/>
  <c r="H31" i="19"/>
  <c r="H38" i="19"/>
  <c r="AV99" i="15"/>
  <c r="AU166" i="15"/>
  <c r="AU104" i="15"/>
  <c r="AU106" i="15" s="1"/>
  <c r="M18" i="19" s="1"/>
  <c r="AW135" i="15"/>
  <c r="AV145" i="15"/>
  <c r="AV158" i="15" s="1"/>
  <c r="AX24" i="15"/>
  <c r="F6" i="27"/>
  <c r="AV112" i="15"/>
  <c r="AU119" i="15"/>
  <c r="H27" i="19"/>
  <c r="H30" i="19"/>
  <c r="H34" i="19" s="1"/>
  <c r="H37" i="19"/>
  <c r="H41" i="19" s="1"/>
  <c r="K19" i="19"/>
  <c r="AS164" i="15"/>
  <c r="AW167" i="15"/>
  <c r="AX159" i="15"/>
  <c r="F135" i="27"/>
  <c r="F16" i="27"/>
  <c r="F24" i="27" s="1"/>
  <c r="F134" i="27"/>
  <c r="N16" i="19"/>
  <c r="F52" i="27"/>
  <c r="F133" i="27"/>
  <c r="AW112" i="15" l="1"/>
  <c r="AV119" i="15"/>
  <c r="AV160" i="15"/>
  <c r="AV172" i="15" s="1"/>
  <c r="N17" i="19" s="1"/>
  <c r="I40" i="19"/>
  <c r="I33" i="19"/>
  <c r="J23" i="19"/>
  <c r="J25" i="19"/>
  <c r="J24" i="19"/>
  <c r="J26" i="19"/>
  <c r="AX135" i="15"/>
  <c r="AW145" i="15"/>
  <c r="AW158" i="15" s="1"/>
  <c r="AW99" i="15"/>
  <c r="AV166" i="15"/>
  <c r="AV104" i="15"/>
  <c r="AV106" i="15" s="1"/>
  <c r="N18" i="19" s="1"/>
  <c r="L19" i="19"/>
  <c r="AT164" i="15"/>
  <c r="I39" i="19"/>
  <c r="I32" i="19"/>
  <c r="K20" i="19"/>
  <c r="AX39" i="15"/>
  <c r="AX44" i="15" s="1"/>
  <c r="I38" i="19"/>
  <c r="I31" i="19"/>
  <c r="AX167" i="15"/>
  <c r="F136" i="27"/>
  <c r="AU124" i="15"/>
  <c r="AU163" i="15"/>
  <c r="I30" i="19"/>
  <c r="I27" i="19"/>
  <c r="I37" i="19"/>
  <c r="I41" i="19" s="1"/>
  <c r="AX68" i="15"/>
  <c r="AX79" i="15" s="1"/>
  <c r="F45" i="27"/>
  <c r="F64" i="27" s="1"/>
  <c r="F36" i="27"/>
  <c r="O16" i="19"/>
  <c r="F71" i="27" l="1"/>
  <c r="G26" i="10" s="1"/>
  <c r="G28" i="10" s="1"/>
  <c r="K23" i="19"/>
  <c r="K26" i="19"/>
  <c r="K25" i="19"/>
  <c r="K24" i="19"/>
  <c r="J40" i="19"/>
  <c r="J33" i="19"/>
  <c r="I34" i="19"/>
  <c r="AX99" i="15"/>
  <c r="AW166" i="15"/>
  <c r="AW104" i="15"/>
  <c r="AW106" i="15" s="1"/>
  <c r="O18" i="19" s="1"/>
  <c r="F87" i="27"/>
  <c r="F91" i="27" s="1"/>
  <c r="G39" i="10" s="1"/>
  <c r="G41" i="10" s="1"/>
  <c r="E46" i="19" s="1"/>
  <c r="J31" i="19"/>
  <c r="J38" i="19"/>
  <c r="AV124" i="15"/>
  <c r="AV163" i="15"/>
  <c r="I35" i="7"/>
  <c r="I38" i="7" s="1"/>
  <c r="I40" i="7" s="1"/>
  <c r="L20" i="19"/>
  <c r="AW160" i="15"/>
  <c r="AW172" i="15" s="1"/>
  <c r="O17" i="19" s="1"/>
  <c r="J39" i="19"/>
  <c r="J32" i="19"/>
  <c r="AW119" i="15"/>
  <c r="AX112" i="15"/>
  <c r="M19" i="19"/>
  <c r="AU164" i="15"/>
  <c r="F119" i="27"/>
  <c r="F129" i="27" s="1"/>
  <c r="F137" i="27" s="1"/>
  <c r="G61" i="10" s="1"/>
  <c r="G63" i="10" s="1"/>
  <c r="AX145" i="15"/>
  <c r="AX158" i="15" s="1"/>
  <c r="J27" i="19"/>
  <c r="J30" i="19"/>
  <c r="J37" i="19"/>
  <c r="I17" i="7"/>
  <c r="I20" i="7" s="1"/>
  <c r="I22" i="7" s="1"/>
  <c r="P16" i="19"/>
  <c r="G15" i="10"/>
  <c r="G17" i="10" s="1"/>
  <c r="E44" i="19" s="1"/>
  <c r="F41" i="27"/>
  <c r="J41" i="19" l="1"/>
  <c r="G72" i="10"/>
  <c r="G74" i="10" s="1"/>
  <c r="E45" i="19" s="1"/>
  <c r="E51" i="19" s="1"/>
  <c r="J34" i="19"/>
  <c r="AW124" i="15"/>
  <c r="AW163" i="15"/>
  <c r="AX166" i="15"/>
  <c r="AX104" i="15"/>
  <c r="K37" i="19"/>
  <c r="K30" i="19"/>
  <c r="K27" i="19"/>
  <c r="M20" i="19"/>
  <c r="L23" i="19"/>
  <c r="L24" i="19"/>
  <c r="L26" i="19"/>
  <c r="L25" i="19"/>
  <c r="E52" i="19"/>
  <c r="F46" i="19"/>
  <c r="K38" i="19"/>
  <c r="K31" i="19"/>
  <c r="AX160" i="15"/>
  <c r="AX172" i="15" s="1"/>
  <c r="P17" i="19" s="1"/>
  <c r="I89" i="7"/>
  <c r="I92" i="7" s="1"/>
  <c r="N19" i="19"/>
  <c r="AV164" i="15"/>
  <c r="K39" i="19"/>
  <c r="K32" i="19"/>
  <c r="AX119" i="15"/>
  <c r="F97" i="27"/>
  <c r="F104" i="27" s="1"/>
  <c r="K40" i="19"/>
  <c r="K33" i="19"/>
  <c r="F44" i="19"/>
  <c r="E50" i="19"/>
  <c r="F45" i="19" l="1"/>
  <c r="G45" i="19" s="1"/>
  <c r="F109" i="27"/>
  <c r="G50" i="10" s="1"/>
  <c r="G52" i="10" s="1"/>
  <c r="E47" i="19" s="1"/>
  <c r="F141" i="27"/>
  <c r="G46" i="19"/>
  <c r="F52" i="19"/>
  <c r="L38" i="19"/>
  <c r="L31" i="19"/>
  <c r="L27" i="19"/>
  <c r="L37" i="19"/>
  <c r="L30" i="19"/>
  <c r="K34" i="19"/>
  <c r="N20" i="19"/>
  <c r="L39" i="19"/>
  <c r="L32" i="19"/>
  <c r="M25" i="19"/>
  <c r="M26" i="19"/>
  <c r="M23" i="19"/>
  <c r="M24" i="19"/>
  <c r="K41" i="19"/>
  <c r="O19" i="19"/>
  <c r="AW164" i="15"/>
  <c r="AX124" i="15"/>
  <c r="AX163" i="15"/>
  <c r="I94" i="7"/>
  <c r="I111" i="7"/>
  <c r="I113" i="7" s="1"/>
  <c r="L40" i="19"/>
  <c r="L33" i="19"/>
  <c r="AX106" i="15"/>
  <c r="P18" i="19" s="1"/>
  <c r="I53" i="7"/>
  <c r="I56" i="7" s="1"/>
  <c r="I58" i="7" s="1"/>
  <c r="G44" i="19"/>
  <c r="F50" i="19"/>
  <c r="F51" i="19" l="1"/>
  <c r="M39" i="19"/>
  <c r="M32" i="19"/>
  <c r="H46" i="19"/>
  <c r="G52" i="19"/>
  <c r="P19" i="19"/>
  <c r="I71" i="7"/>
  <c r="I74" i="7" s="1"/>
  <c r="I76" i="7" s="1"/>
  <c r="AX164" i="15"/>
  <c r="M31" i="19"/>
  <c r="M38" i="19"/>
  <c r="M27" i="19"/>
  <c r="M37" i="19"/>
  <c r="M30" i="19"/>
  <c r="L34" i="19"/>
  <c r="F47" i="19"/>
  <c r="E53" i="19"/>
  <c r="O20" i="19"/>
  <c r="M40" i="19"/>
  <c r="M33" i="19"/>
  <c r="N25" i="19"/>
  <c r="N26" i="19"/>
  <c r="N23" i="19"/>
  <c r="N24" i="19"/>
  <c r="L41" i="19"/>
  <c r="H44" i="19"/>
  <c r="G50" i="19"/>
  <c r="H45" i="19"/>
  <c r="G51" i="19"/>
  <c r="M34" i="19" l="1"/>
  <c r="O25" i="19"/>
  <c r="O24" i="19"/>
  <c r="O26" i="19"/>
  <c r="O23" i="19"/>
  <c r="N31" i="19"/>
  <c r="N38" i="19"/>
  <c r="E54" i="19"/>
  <c r="M41" i="19"/>
  <c r="I46" i="19"/>
  <c r="H52" i="19"/>
  <c r="N27" i="19"/>
  <c r="N30" i="19"/>
  <c r="N37" i="19"/>
  <c r="G47" i="19"/>
  <c r="F53" i="19"/>
  <c r="N40" i="19"/>
  <c r="N33" i="19"/>
  <c r="N39" i="19"/>
  <c r="N32" i="19"/>
  <c r="P20" i="19"/>
  <c r="I45" i="19"/>
  <c r="H51" i="19"/>
  <c r="I44" i="19"/>
  <c r="H50" i="19"/>
  <c r="F54" i="19" l="1"/>
  <c r="E60" i="19"/>
  <c r="E59" i="19"/>
  <c r="E58" i="19"/>
  <c r="E61" i="19"/>
  <c r="O37" i="19"/>
  <c r="O27" i="19"/>
  <c r="O30" i="19"/>
  <c r="H47" i="19"/>
  <c r="G53" i="19"/>
  <c r="O40" i="19"/>
  <c r="O33" i="19"/>
  <c r="P25" i="19"/>
  <c r="P23" i="19"/>
  <c r="P24" i="19"/>
  <c r="P26" i="19"/>
  <c r="N41" i="19"/>
  <c r="J46" i="19"/>
  <c r="I52" i="19"/>
  <c r="O38" i="19"/>
  <c r="O31" i="19"/>
  <c r="N34" i="19"/>
  <c r="O39" i="19"/>
  <c r="O32" i="19"/>
  <c r="J44" i="19"/>
  <c r="I50" i="19"/>
  <c r="J45" i="19"/>
  <c r="I51" i="19"/>
  <c r="K46" i="19" l="1"/>
  <c r="J52" i="19"/>
  <c r="P38" i="19"/>
  <c r="P31" i="19"/>
  <c r="E66" i="19"/>
  <c r="P30" i="19"/>
  <c r="P27" i="19"/>
  <c r="P37" i="19"/>
  <c r="G54" i="19"/>
  <c r="O41" i="19"/>
  <c r="E67" i="19"/>
  <c r="P32" i="19"/>
  <c r="P39" i="19"/>
  <c r="I47" i="19"/>
  <c r="H53" i="19"/>
  <c r="E68" i="19"/>
  <c r="F59" i="19"/>
  <c r="F58" i="19"/>
  <c r="F60" i="19"/>
  <c r="F61" i="19"/>
  <c r="P40" i="19"/>
  <c r="P33" i="19"/>
  <c r="O34" i="19"/>
  <c r="E62" i="19"/>
  <c r="E65" i="19"/>
  <c r="K45" i="19"/>
  <c r="J51" i="19"/>
  <c r="K44" i="19"/>
  <c r="J50" i="19"/>
  <c r="E69" i="19" l="1"/>
  <c r="F68" i="19"/>
  <c r="F67" i="19"/>
  <c r="G59" i="19"/>
  <c r="G58" i="19"/>
  <c r="G60" i="19"/>
  <c r="G61" i="19"/>
  <c r="P34" i="19"/>
  <c r="F65" i="19"/>
  <c r="F62" i="19"/>
  <c r="H54" i="19"/>
  <c r="F66" i="19"/>
  <c r="J47" i="19"/>
  <c r="I53" i="19"/>
  <c r="P41" i="19"/>
  <c r="L46" i="19"/>
  <c r="K52" i="19"/>
  <c r="L44" i="19"/>
  <c r="K50" i="19"/>
  <c r="L45" i="19"/>
  <c r="K51" i="19"/>
  <c r="F69" i="19" l="1"/>
  <c r="G68" i="19"/>
  <c r="I54" i="19"/>
  <c r="H60" i="19"/>
  <c r="H61" i="19"/>
  <c r="H58" i="19"/>
  <c r="H59" i="19"/>
  <c r="G67" i="19"/>
  <c r="J53" i="19"/>
  <c r="K47" i="19"/>
  <c r="G62" i="19"/>
  <c r="G65" i="19"/>
  <c r="L52" i="19"/>
  <c r="M46" i="19"/>
  <c r="G66" i="19"/>
  <c r="M45" i="19"/>
  <c r="L51" i="19"/>
  <c r="M44" i="19"/>
  <c r="L50" i="19"/>
  <c r="G69" i="19" l="1"/>
  <c r="K53" i="19"/>
  <c r="L47" i="19"/>
  <c r="H66" i="19"/>
  <c r="I59" i="19"/>
  <c r="I58" i="19"/>
  <c r="I60" i="19"/>
  <c r="I61" i="19"/>
  <c r="J54" i="19"/>
  <c r="H65" i="19"/>
  <c r="H62" i="19"/>
  <c r="H68" i="19"/>
  <c r="M52" i="19"/>
  <c r="N46" i="19"/>
  <c r="H67" i="19"/>
  <c r="N45" i="19"/>
  <c r="M51" i="19"/>
  <c r="N44" i="19"/>
  <c r="M50" i="19"/>
  <c r="H69" i="19" l="1"/>
  <c r="I68" i="19"/>
  <c r="J60" i="19"/>
  <c r="J59" i="19"/>
  <c r="J61" i="19"/>
  <c r="J58" i="19"/>
  <c r="I67" i="19"/>
  <c r="O46" i="19"/>
  <c r="N52" i="19"/>
  <c r="I62" i="19"/>
  <c r="I65" i="19"/>
  <c r="M47" i="19"/>
  <c r="L53" i="19"/>
  <c r="I66" i="19"/>
  <c r="K54" i="19"/>
  <c r="O45" i="19"/>
  <c r="N51" i="19"/>
  <c r="O44" i="19"/>
  <c r="N50" i="19"/>
  <c r="M53" i="19" l="1"/>
  <c r="N47" i="19"/>
  <c r="J67" i="19"/>
  <c r="I69" i="19"/>
  <c r="J62" i="19"/>
  <c r="J65" i="19"/>
  <c r="P46" i="19"/>
  <c r="P52" i="19" s="1"/>
  <c r="O52" i="19"/>
  <c r="J68" i="19"/>
  <c r="K61" i="19"/>
  <c r="K60" i="19"/>
  <c r="K58" i="19"/>
  <c r="K59" i="19"/>
  <c r="L54" i="19"/>
  <c r="J66" i="19"/>
  <c r="P45" i="19"/>
  <c r="P51" i="19" s="1"/>
  <c r="O51" i="19"/>
  <c r="P44" i="19"/>
  <c r="P50" i="19" s="1"/>
  <c r="O50" i="19"/>
  <c r="K66" i="19" l="1"/>
  <c r="J69" i="19"/>
  <c r="K62" i="19"/>
  <c r="K65" i="19"/>
  <c r="L61" i="19"/>
  <c r="L60" i="19"/>
  <c r="L58" i="19"/>
  <c r="L59" i="19"/>
  <c r="K67" i="19"/>
  <c r="N53" i="19"/>
  <c r="O47" i="19"/>
  <c r="K68" i="19"/>
  <c r="M54" i="19"/>
  <c r="M59" i="19" l="1"/>
  <c r="M60" i="19"/>
  <c r="M58" i="19"/>
  <c r="M61" i="19"/>
  <c r="L67" i="19"/>
  <c r="P47" i="19"/>
  <c r="P53" i="19" s="1"/>
  <c r="O53" i="19"/>
  <c r="L68" i="19"/>
  <c r="N54" i="19"/>
  <c r="L66" i="19"/>
  <c r="K69" i="19"/>
  <c r="L62" i="19"/>
  <c r="L65" i="19"/>
  <c r="L69" i="19" l="1"/>
  <c r="P54" i="19"/>
  <c r="M62" i="19"/>
  <c r="M65" i="19"/>
  <c r="M67" i="19"/>
  <c r="M66" i="19"/>
  <c r="N60" i="19"/>
  <c r="N59" i="19"/>
  <c r="N58" i="19"/>
  <c r="N61" i="19"/>
  <c r="O54" i="19"/>
  <c r="M68" i="19"/>
  <c r="N67" i="19" l="1"/>
  <c r="N68" i="19"/>
  <c r="P60" i="19"/>
  <c r="P58" i="19"/>
  <c r="P61" i="19"/>
  <c r="P59" i="19"/>
  <c r="N65" i="19"/>
  <c r="N62" i="19"/>
  <c r="M69" i="19"/>
  <c r="O61" i="19"/>
  <c r="O59" i="19"/>
  <c r="O58" i="19"/>
  <c r="O60" i="19"/>
  <c r="N66" i="19"/>
  <c r="O62" i="19" l="1"/>
  <c r="O65" i="19"/>
  <c r="P68" i="19"/>
  <c r="O66" i="19"/>
  <c r="N69" i="19"/>
  <c r="P62" i="19"/>
  <c r="P65" i="19"/>
  <c r="O68" i="19"/>
  <c r="P67" i="19"/>
  <c r="O67" i="19"/>
  <c r="P66" i="19"/>
  <c r="P69" i="19" l="1"/>
  <c r="O69" i="19"/>
</calcChain>
</file>

<file path=xl/comments1.xml><?xml version="1.0" encoding="utf-8"?>
<comments xmlns="http://schemas.openxmlformats.org/spreadsheetml/2006/main">
  <authors>
    <author>Christine Minton</author>
  </authors>
  <commentList>
    <comment ref="E55" authorId="0">
      <text>
        <r>
          <rPr>
            <b/>
            <sz val="8"/>
            <color indexed="81"/>
            <rFont val="Tahoma"/>
            <family val="2"/>
          </rPr>
          <t>Christine Minton:</t>
        </r>
        <r>
          <rPr>
            <sz val="8"/>
            <color indexed="81"/>
            <rFont val="Tahoma"/>
            <family val="2"/>
          </rPr>
          <t xml:space="preserve">
Per Steve Hornyak</t>
        </r>
      </text>
    </comment>
  </commentList>
</comments>
</file>

<file path=xl/comments2.xml><?xml version="1.0" encoding="utf-8"?>
<comments xmlns="http://schemas.openxmlformats.org/spreadsheetml/2006/main">
  <authors>
    <author>John Pulsinelli</author>
    <author>dtso156</author>
    <author>Janet Tully-Green</author>
  </authors>
  <commentList>
    <comment ref="DM52" authorId="0">
      <text>
        <r>
          <rPr>
            <b/>
            <sz val="8"/>
            <color indexed="81"/>
            <rFont val="Tahoma"/>
            <family val="2"/>
          </rPr>
          <t>John Pulsinelli:</t>
        </r>
        <r>
          <rPr>
            <sz val="8"/>
            <color indexed="81"/>
            <rFont val="Tahoma"/>
            <family val="2"/>
          </rPr>
          <t xml:space="preserve">
Value from Kelly  Pearce E-mail 5/10/2007 provided by Bill Allen of 473MW</t>
        </r>
      </text>
    </comment>
    <comment ref="DM62" authorId="0">
      <text>
        <r>
          <rPr>
            <b/>
            <sz val="8"/>
            <color indexed="81"/>
            <rFont val="Tahoma"/>
            <family val="2"/>
          </rPr>
          <t>John Pulsinelli:</t>
        </r>
        <r>
          <rPr>
            <sz val="8"/>
            <color indexed="81"/>
            <rFont val="Tahoma"/>
            <family val="2"/>
          </rPr>
          <t xml:space="preserve">
Value provided by Kelly Pearce on 6/8/2007</t>
        </r>
      </text>
    </comment>
    <comment ref="DN78" authorId="1">
      <text>
        <r>
          <rPr>
            <b/>
            <sz val="8"/>
            <color indexed="81"/>
            <rFont val="Tahoma"/>
            <family val="2"/>
          </rPr>
          <t>dtso156:</t>
        </r>
        <r>
          <rPr>
            <sz val="8"/>
            <color indexed="81"/>
            <rFont val="Tahoma"/>
            <family val="2"/>
          </rPr>
          <t xml:space="preserve">
Contract ends Dec 31, 2009</t>
        </r>
      </text>
    </comment>
    <comment ref="DT106" authorId="2">
      <text>
        <r>
          <rPr>
            <b/>
            <sz val="8"/>
            <color indexed="81"/>
            <rFont val="Tahoma"/>
            <family val="2"/>
          </rPr>
          <t>Janet Tully-Green:</t>
        </r>
        <r>
          <rPr>
            <sz val="8"/>
            <color indexed="81"/>
            <rFont val="Tahoma"/>
            <family val="2"/>
          </rPr>
          <t xml:space="preserve">
ICAP purchase is in 2015 only.  Confirmed with Jon Maclean 05/08/07</t>
        </r>
      </text>
    </comment>
    <comment ref="DT107" authorId="2">
      <text>
        <r>
          <rPr>
            <b/>
            <sz val="8"/>
            <color indexed="81"/>
            <rFont val="Tahoma"/>
            <family val="2"/>
          </rPr>
          <t>Janet Tully-Green:</t>
        </r>
        <r>
          <rPr>
            <sz val="8"/>
            <color indexed="81"/>
            <rFont val="Tahoma"/>
            <family val="2"/>
          </rPr>
          <t xml:space="preserve">
ICAP purchase is in 2015 only.  Confirmed with Jon Maclean 05/08/07</t>
        </r>
      </text>
    </comment>
    <comment ref="DT108" authorId="2">
      <text>
        <r>
          <rPr>
            <b/>
            <sz val="8"/>
            <color indexed="81"/>
            <rFont val="Tahoma"/>
            <family val="2"/>
          </rPr>
          <t>Janet Tully-Green:</t>
        </r>
        <r>
          <rPr>
            <sz val="8"/>
            <color indexed="81"/>
            <rFont val="Tahoma"/>
            <family val="2"/>
          </rPr>
          <t xml:space="preserve">
ICAP purchase is in 2015 only.  Confirmed with Jon Maclean 05/08/07</t>
        </r>
      </text>
    </comment>
  </commentList>
</comments>
</file>

<file path=xl/comments3.xml><?xml version="1.0" encoding="utf-8"?>
<comments xmlns="http://schemas.openxmlformats.org/spreadsheetml/2006/main">
  <authors>
    <author>Matthew A Horeled</author>
    <author>Matthew Horeled</author>
    <author>Ron P.</author>
    <author>Christine Minton</author>
    <author>William S Robinson</author>
    <author>Riles</author>
  </authors>
  <commentList>
    <comment ref="BZ22" authorId="0">
      <text>
        <r>
          <rPr>
            <b/>
            <sz val="8"/>
            <color indexed="81"/>
            <rFont val="Tahoma"/>
            <family val="2"/>
          </rPr>
          <t>Matthew A Horeled:</t>
        </r>
        <r>
          <rPr>
            <sz val="8"/>
            <color indexed="81"/>
            <rFont val="Tahoma"/>
            <family val="2"/>
          </rPr>
          <t xml:space="preserve">
New 12 month average MW's for Dresden, in service 1/24/2012.</t>
        </r>
      </text>
    </comment>
    <comment ref="CA22" authorId="1">
      <text>
        <r>
          <rPr>
            <b/>
            <sz val="8"/>
            <color indexed="81"/>
            <rFont val="Tahoma"/>
            <family val="2"/>
          </rPr>
          <t>Matthew Horeled:</t>
        </r>
        <r>
          <rPr>
            <sz val="8"/>
            <color indexed="81"/>
            <rFont val="Tahoma"/>
            <family val="2"/>
          </rPr>
          <t xml:space="preserve">
Dresden in service 3/1/2012 per 2011 Prelim LRP.  625MW Winter and 540MW summer peak.</t>
        </r>
      </text>
    </comment>
    <comment ref="BX26" authorId="2">
      <text>
        <r>
          <rPr>
            <b/>
            <sz val="8"/>
            <color indexed="81"/>
            <rFont val="Tahoma"/>
            <family val="2"/>
          </rPr>
          <t>Ron P.:</t>
        </r>
        <r>
          <rPr>
            <sz val="8"/>
            <color indexed="81"/>
            <rFont val="Tahoma"/>
            <family val="2"/>
          </rPr>
          <t xml:space="preserve">
Generic 100MW * 35% - 3&amp;9 LT page 7</t>
        </r>
      </text>
    </comment>
    <comment ref="BX27" authorId="2">
      <text>
        <r>
          <rPr>
            <b/>
            <sz val="8"/>
            <color indexed="81"/>
            <rFont val="Tahoma"/>
            <family val="2"/>
          </rPr>
          <t>Ron P.:</t>
        </r>
        <r>
          <rPr>
            <sz val="8"/>
            <color indexed="81"/>
            <rFont val="Tahoma"/>
            <family val="2"/>
          </rPr>
          <t xml:space="preserve">
Generic 100MW * 35% - 3&amp;9 LT page 7</t>
        </r>
      </text>
    </comment>
    <comment ref="BX34" authorId="2">
      <text>
        <r>
          <rPr>
            <b/>
            <sz val="8"/>
            <color indexed="81"/>
            <rFont val="Tahoma"/>
            <family val="2"/>
          </rPr>
          <t>Ron P.:</t>
        </r>
        <r>
          <rPr>
            <sz val="8"/>
            <color indexed="81"/>
            <rFont val="Tahoma"/>
            <family val="2"/>
          </rPr>
          <t xml:space="preserve">
Generic 100MW * 35% - 3&amp;9 LT page 7</t>
        </r>
      </text>
    </comment>
    <comment ref="BX42" authorId="2">
      <text>
        <r>
          <rPr>
            <b/>
            <sz val="8"/>
            <color indexed="81"/>
            <rFont val="Tahoma"/>
            <family val="2"/>
          </rPr>
          <t>Ron P.:</t>
        </r>
        <r>
          <rPr>
            <sz val="8"/>
            <color indexed="81"/>
            <rFont val="Tahoma"/>
            <family val="2"/>
          </rPr>
          <t xml:space="preserve">
Generic 100MW * 35% - 3&amp;9 LT page 7</t>
        </r>
      </text>
    </comment>
    <comment ref="BS70" authorId="1">
      <text>
        <r>
          <rPr>
            <b/>
            <sz val="8"/>
            <color indexed="81"/>
            <rFont val="Tahoma"/>
            <family val="2"/>
          </rPr>
          <t>Matthew Horeled:</t>
        </r>
        <r>
          <rPr>
            <sz val="8"/>
            <color indexed="81"/>
            <rFont val="Tahoma"/>
            <family val="2"/>
          </rPr>
          <t xml:space="preserve">
Moved from Dec 2011 to July 2011 per 2010 8+4 Forecast. 50MW</t>
        </r>
      </text>
    </comment>
    <comment ref="BA71" authorId="3">
      <text>
        <r>
          <rPr>
            <b/>
            <sz val="8"/>
            <color indexed="81"/>
            <rFont val="Tahoma"/>
            <family val="2"/>
          </rPr>
          <t>Christine Minton:</t>
        </r>
        <r>
          <rPr>
            <sz val="8"/>
            <color indexed="81"/>
            <rFont val="Tahoma"/>
            <family val="2"/>
          </rPr>
          <t xml:space="preserve">
50 MW @ 35% CP 12/2009
</t>
        </r>
      </text>
    </comment>
    <comment ref="BF72" authorId="1">
      <text>
        <r>
          <rPr>
            <b/>
            <sz val="8"/>
            <color indexed="81"/>
            <rFont val="Tahoma"/>
            <family val="2"/>
          </rPr>
          <t>Matthew Horeled:</t>
        </r>
        <r>
          <rPr>
            <sz val="8"/>
            <color indexed="81"/>
            <rFont val="Tahoma"/>
            <family val="2"/>
          </rPr>
          <t xml:space="preserve">
Per 2010 8+4 Forecast
</t>
        </r>
      </text>
    </comment>
    <comment ref="BM72" authorId="1">
      <text>
        <r>
          <rPr>
            <b/>
            <sz val="8"/>
            <color indexed="81"/>
            <rFont val="Tahoma"/>
            <family val="2"/>
          </rPr>
          <t xml:space="preserve">removed wyandot solar per K Pearce 0427/11
</t>
        </r>
      </text>
    </comment>
    <comment ref="BM73" authorId="1">
      <text>
        <r>
          <rPr>
            <b/>
            <sz val="8"/>
            <color indexed="81"/>
            <rFont val="Tahoma"/>
            <family val="2"/>
          </rPr>
          <t>Matthew Horeled:</t>
        </r>
        <r>
          <rPr>
            <sz val="8"/>
            <color indexed="81"/>
            <rFont val="Tahoma"/>
            <family val="2"/>
          </rPr>
          <t xml:space="preserve">
Per 2010 8+4 Forecast
JRM removed per 2011 Plan 04/26/11</t>
        </r>
      </text>
    </comment>
    <comment ref="BX73" authorId="1">
      <text>
        <r>
          <rPr>
            <b/>
            <sz val="8"/>
            <color indexed="81"/>
            <rFont val="Tahoma"/>
            <family val="2"/>
          </rPr>
          <t>Matthew Horeled:</t>
        </r>
        <r>
          <rPr>
            <sz val="8"/>
            <color indexed="81"/>
            <rFont val="Tahoma"/>
            <family val="2"/>
          </rPr>
          <t xml:space="preserve">
Per 2010 8+4 Forecast
</t>
        </r>
      </text>
    </comment>
    <comment ref="BM74" authorId="1">
      <text>
        <r>
          <rPr>
            <b/>
            <sz val="8"/>
            <color indexed="81"/>
            <rFont val="Tahoma"/>
            <family val="2"/>
          </rPr>
          <t>Matthew Horeled:</t>
        </r>
        <r>
          <rPr>
            <sz val="8"/>
            <color indexed="81"/>
            <rFont val="Tahoma"/>
            <family val="2"/>
          </rPr>
          <t xml:space="preserve">
Deleted per the 2010 8+4 forecast</t>
        </r>
      </text>
    </comment>
    <comment ref="BY74" authorId="1">
      <text>
        <r>
          <rPr>
            <b/>
            <sz val="8"/>
            <color indexed="81"/>
            <rFont val="Tahoma"/>
            <family val="2"/>
          </rPr>
          <t>Matthew Horeled:</t>
        </r>
        <r>
          <rPr>
            <sz val="8"/>
            <color indexed="81"/>
            <rFont val="Tahoma"/>
            <family val="2"/>
          </rPr>
          <t xml:space="preserve">
Deleted per the 2010 8+4 forecast</t>
        </r>
      </text>
    </comment>
    <comment ref="BM76" authorId="1">
      <text>
        <r>
          <rPr>
            <b/>
            <sz val="8"/>
            <color indexed="81"/>
            <rFont val="Tahoma"/>
            <family val="2"/>
          </rPr>
          <t>Matthew Horeled:</t>
        </r>
        <r>
          <rPr>
            <sz val="8"/>
            <color indexed="81"/>
            <rFont val="Tahoma"/>
            <family val="2"/>
          </rPr>
          <t xml:space="preserve">
deleted per 2010 8+4 forecast</t>
        </r>
      </text>
    </comment>
    <comment ref="CJ97" authorId="4">
      <text>
        <r>
          <rPr>
            <sz val="8"/>
            <color indexed="81"/>
            <rFont val="Tahoma"/>
            <family val="2"/>
          </rPr>
          <t xml:space="preserve">WSR:  I&amp;M PPA 
</t>
        </r>
      </text>
    </comment>
    <comment ref="BL99" authorId="1">
      <text>
        <r>
          <rPr>
            <b/>
            <sz val="8"/>
            <color indexed="81"/>
            <rFont val="Tahoma"/>
            <family val="2"/>
          </rPr>
          <t>Matthew Horeled:</t>
        </r>
        <r>
          <rPr>
            <sz val="8"/>
            <color indexed="81"/>
            <rFont val="Tahoma"/>
            <family val="2"/>
          </rPr>
          <t xml:space="preserve">
per 2010 8+4 Forecast</t>
        </r>
      </text>
    </comment>
    <comment ref="BA112" authorId="3">
      <text>
        <r>
          <rPr>
            <b/>
            <sz val="8"/>
            <color indexed="81"/>
            <rFont val="Tahoma"/>
            <family val="2"/>
          </rPr>
          <t>Christine Minton:</t>
        </r>
        <r>
          <rPr>
            <sz val="8"/>
            <color indexed="81"/>
            <rFont val="Tahoma"/>
            <family val="2"/>
          </rPr>
          <t xml:space="preserve">
moved from jan09 to match IPS</t>
        </r>
      </text>
    </comment>
    <comment ref="BJ121" authorId="1">
      <text>
        <r>
          <rPr>
            <b/>
            <sz val="8"/>
            <color indexed="81"/>
            <rFont val="Tahoma"/>
            <family val="2"/>
          </rPr>
          <t>Matthew Horeled:</t>
        </r>
        <r>
          <rPr>
            <sz val="8"/>
            <color indexed="81"/>
            <rFont val="Tahoma"/>
            <family val="2"/>
          </rPr>
          <t xml:space="preserve">
100 MW Lee Dekalb removed per 2010 8+4 Forecast
</t>
        </r>
      </text>
    </comment>
    <comment ref="BY121" authorId="1">
      <text>
        <r>
          <rPr>
            <b/>
            <sz val="8"/>
            <color indexed="81"/>
            <rFont val="Tahoma"/>
            <family val="2"/>
          </rPr>
          <t>Matthew Horeled:</t>
        </r>
        <r>
          <rPr>
            <sz val="8"/>
            <color indexed="81"/>
            <rFont val="Tahoma"/>
            <family val="2"/>
          </rPr>
          <t xml:space="preserve">
50MW removed per 2010 8+4 Forecast</t>
        </r>
      </text>
    </comment>
    <comment ref="BF144" authorId="5">
      <text>
        <r>
          <rPr>
            <b/>
            <sz val="8"/>
            <color indexed="81"/>
            <rFont val="Tahoma"/>
            <family val="2"/>
          </rPr>
          <t>Riles:</t>
        </r>
        <r>
          <rPr>
            <sz val="8"/>
            <color indexed="81"/>
            <rFont val="Tahoma"/>
            <family val="2"/>
          </rPr>
          <t xml:space="preserve">
Unit Retired 6/2010 per WV ENEC Cap Set Calc. Now "Mothballed" meaning not generating but could be returned to service.</t>
        </r>
      </text>
    </comment>
    <comment ref="BJ144" authorId="1">
      <text>
        <r>
          <rPr>
            <b/>
            <sz val="8"/>
            <color indexed="81"/>
            <rFont val="Tahoma"/>
            <family val="2"/>
          </rPr>
          <t>Matthew Horeled:</t>
        </r>
        <r>
          <rPr>
            <sz val="8"/>
            <color indexed="81"/>
            <rFont val="Tahoma"/>
            <family val="2"/>
          </rPr>
          <t xml:space="preserve">
Moved up to 9/30/2010 from Dec, which was an earlier estimate.
Jon  MacLean - added Sp5 back in , in accordanc with  02/16/11 McCullough letter; assume official retirement 13/31/11</t>
        </r>
      </text>
    </comment>
    <comment ref="BL144" authorId="1">
      <text>
        <r>
          <rPr>
            <b/>
            <sz val="8"/>
            <color indexed="81"/>
            <rFont val="Tahoma"/>
            <family val="2"/>
          </rPr>
          <t>Matthew Horeled:</t>
        </r>
        <r>
          <rPr>
            <sz val="8"/>
            <color indexed="81"/>
            <rFont val="Tahoma"/>
            <family val="2"/>
          </rPr>
          <t xml:space="preserve">
Sporn 5 Retired per 2010 8+4 Forecast, moved from Dec 2013 to Dec 30, 2010
</t>
        </r>
      </text>
    </comment>
    <comment ref="BM150" authorId="3">
      <text>
        <r>
          <rPr>
            <b/>
            <sz val="8"/>
            <color indexed="81"/>
            <rFont val="Tahoma"/>
            <family val="2"/>
          </rPr>
          <t>Christine Minton:</t>
        </r>
        <r>
          <rPr>
            <sz val="8"/>
            <color indexed="81"/>
            <rFont val="Tahoma"/>
            <family val="2"/>
          </rPr>
          <t xml:space="preserve">
125
MW @ 35% CP</t>
        </r>
      </text>
    </comment>
    <comment ref="BS150" authorId="1">
      <text>
        <r>
          <rPr>
            <b/>
            <sz val="8"/>
            <color indexed="81"/>
            <rFont val="Tahoma"/>
            <family val="2"/>
          </rPr>
          <t>Matthew Horeled:</t>
        </r>
        <r>
          <rPr>
            <sz val="8"/>
            <color indexed="81"/>
            <rFont val="Tahoma"/>
            <family val="2"/>
          </rPr>
          <t xml:space="preserve">
Moved from Dec 2011 to July 2011 per 2010 8+4 Forecast.</t>
        </r>
      </text>
    </comment>
    <comment ref="BX150" authorId="1">
      <text>
        <r>
          <rPr>
            <b/>
            <sz val="8"/>
            <color indexed="81"/>
            <rFont val="Tahoma"/>
            <family val="2"/>
          </rPr>
          <t>Matthew Horeled:</t>
        </r>
        <r>
          <rPr>
            <sz val="8"/>
            <color indexed="81"/>
            <rFont val="Tahoma"/>
            <family val="2"/>
          </rPr>
          <t xml:space="preserve">
2012 Ohio Wind, per 2010 Fall LRP update.</t>
        </r>
      </text>
    </comment>
    <comment ref="BF151" authorId="1">
      <text>
        <r>
          <rPr>
            <b/>
            <sz val="8"/>
            <color indexed="81"/>
            <rFont val="Tahoma"/>
            <family val="2"/>
          </rPr>
          <t>Matthew Horeled:</t>
        </r>
        <r>
          <rPr>
            <sz val="8"/>
            <color indexed="81"/>
            <rFont val="Tahoma"/>
            <family val="2"/>
          </rPr>
          <t xml:space="preserve">
Per 2010 8+4 Forecast
</t>
        </r>
      </text>
    </comment>
    <comment ref="BI151" authorId="1">
      <text>
        <r>
          <rPr>
            <b/>
            <sz val="8"/>
            <color indexed="81"/>
            <rFont val="Tahoma"/>
            <family val="2"/>
          </rPr>
          <t>Matthew Horeled:</t>
        </r>
        <r>
          <rPr>
            <sz val="8"/>
            <color indexed="81"/>
            <rFont val="Tahoma"/>
            <family val="2"/>
          </rPr>
          <t xml:space="preserve">
Per 2010 8+4 Forecast
</t>
        </r>
      </text>
    </comment>
    <comment ref="BM151" authorId="1">
      <text>
        <r>
          <rPr>
            <b/>
            <sz val="8"/>
            <color indexed="81"/>
            <rFont val="Tahoma"/>
            <family val="2"/>
          </rPr>
          <t xml:space="preserve">removed wyandot solar per K Pearce 0427/11
</t>
        </r>
      </text>
    </comment>
    <comment ref="BM152" authorId="1">
      <text>
        <r>
          <rPr>
            <b/>
            <sz val="8"/>
            <color indexed="81"/>
            <rFont val="Tahoma"/>
            <family val="2"/>
          </rPr>
          <t>Matthew Horeled:</t>
        </r>
        <r>
          <rPr>
            <sz val="8"/>
            <color indexed="81"/>
            <rFont val="Tahoma"/>
            <family val="2"/>
          </rPr>
          <t xml:space="preserve">
per 2010 8+4 Forecast
</t>
        </r>
      </text>
    </comment>
    <comment ref="BX152" authorId="1">
      <text>
        <r>
          <rPr>
            <b/>
            <sz val="8"/>
            <color indexed="81"/>
            <rFont val="Tahoma"/>
            <family val="2"/>
          </rPr>
          <t>Matthew Horeled:</t>
        </r>
        <r>
          <rPr>
            <sz val="8"/>
            <color indexed="81"/>
            <rFont val="Tahoma"/>
            <family val="2"/>
          </rPr>
          <t xml:space="preserve">
Per 2010 8+4 Forecast
</t>
        </r>
      </text>
    </comment>
    <comment ref="BM153" authorId="1">
      <text>
        <r>
          <rPr>
            <b/>
            <sz val="8"/>
            <color indexed="81"/>
            <rFont val="Tahoma"/>
            <family val="2"/>
          </rPr>
          <t>Matthew Horeled:</t>
        </r>
        <r>
          <rPr>
            <sz val="8"/>
            <color indexed="81"/>
            <rFont val="Tahoma"/>
            <family val="2"/>
          </rPr>
          <t xml:space="preserve">
Deleted 30MW per 2010 8+4 Forecast</t>
        </r>
      </text>
    </comment>
  </commentList>
</comments>
</file>

<file path=xl/sharedStrings.xml><?xml version="1.0" encoding="utf-8"?>
<sst xmlns="http://schemas.openxmlformats.org/spreadsheetml/2006/main" count="1147" uniqueCount="304">
  <si>
    <t>APCO Corp - Steam  (215)</t>
  </si>
  <si>
    <t>APCO Corp - CT</t>
  </si>
  <si>
    <t>IPS</t>
  </si>
  <si>
    <t>Activated Carbon 502.0008</t>
  </si>
  <si>
    <t>Exclude:  506.0003  Steam Removal Expense</t>
  </si>
  <si>
    <t>Total AEG Steam Operations (excl. Removal Costs)</t>
  </si>
  <si>
    <t>546.0000 Oper Supervision &amp; Engineering</t>
  </si>
  <si>
    <t>548.0000 Generation Expenses</t>
  </si>
  <si>
    <t>549.0000 Misc Other Pwer Generation Exp</t>
  </si>
  <si>
    <t>Total APCo Steam Operations (excl. Removal Costs)</t>
  </si>
  <si>
    <t>APCo Steam Operations</t>
  </si>
  <si>
    <t>Total KPCo Steam Operations (excl. Removal Costs)</t>
  </si>
  <si>
    <t>KPCo Steam Operations</t>
  </si>
  <si>
    <t>Total I&amp;M Steam Operations (excl. Removal Costs)</t>
  </si>
  <si>
    <t>Total CSP Steam Operations (excl. Removal Costs)</t>
  </si>
  <si>
    <t>Exclude:  507.0007 Depr &amp; Capacity portion-Affil</t>
  </si>
  <si>
    <t>Exclude:  507.0008 Defd Depr&amp;Capcty portion-Affil</t>
  </si>
  <si>
    <t>Total OPCo Steam Operations (excl. Removal Costs)</t>
  </si>
  <si>
    <t>70% AEG Portion of Operations Expense (I&amp;M)</t>
  </si>
  <si>
    <t>30% AEG Portion of Operations Expense (KPCo)</t>
  </si>
  <si>
    <t>70% of 1/2 AEG Portion of Maint. Expense (I&amp;M)</t>
  </si>
  <si>
    <t>30% of 1/2 AEG Portion of Maint. Expense (KPCo)</t>
  </si>
  <si>
    <t>Wind Farm</t>
  </si>
  <si>
    <t>ICAP Purchase</t>
  </si>
  <si>
    <t>I&amp;M Steam Operations</t>
  </si>
  <si>
    <t>AEG Steam Maintenance</t>
  </si>
  <si>
    <t>1/2</t>
  </si>
  <si>
    <t>1/2 Steam Maint</t>
  </si>
  <si>
    <t>Ohio Power Steam Operations</t>
  </si>
  <si>
    <t>OPCo Steam Maintenance</t>
  </si>
  <si>
    <t xml:space="preserve">1/2 </t>
  </si>
  <si>
    <t>1/2 Steam Maintenance</t>
  </si>
  <si>
    <t>OPCO Fuel Expense Report</t>
  </si>
  <si>
    <t>I&amp;M Fuel Expense Report</t>
  </si>
  <si>
    <t>AEG Fuel Expense Report</t>
  </si>
  <si>
    <t>Newgen CC (Lawrenceburg)</t>
  </si>
  <si>
    <t>COMPANY CAPACITY  (MW) by Month</t>
  </si>
  <si>
    <t>Capacity Additions/Reductions (MW) by Month</t>
  </si>
  <si>
    <t>KPCo Steam Maintenance</t>
  </si>
  <si>
    <t xml:space="preserve">A E G </t>
  </si>
  <si>
    <t>A P C o</t>
  </si>
  <si>
    <t>I &amp; M</t>
  </si>
  <si>
    <t>K P C o</t>
  </si>
  <si>
    <t>C S P</t>
  </si>
  <si>
    <t>O P C o</t>
  </si>
  <si>
    <t>Polymer Expense 502.0005</t>
  </si>
  <si>
    <t>Consumable Expense-Deferred 502.0006</t>
  </si>
  <si>
    <t>Copy/Paste from:</t>
  </si>
  <si>
    <t>KPCO Fuel Expense Report</t>
  </si>
  <si>
    <t>CSP Fuel Expense Report</t>
  </si>
  <si>
    <t>Forecast:</t>
  </si>
  <si>
    <t xml:space="preserve">     Total Emission Ctrls Exp</t>
  </si>
  <si>
    <t>Copy/Paste Information form Fuel Expense Report and OPCo Corp detailed Income Statement</t>
  </si>
  <si>
    <t xml:space="preserve">     End Total Gross Plant:  R. Base</t>
  </si>
  <si>
    <t>Wind Purch.</t>
  </si>
  <si>
    <t>Do not erase  --------------------------------&gt;</t>
  </si>
  <si>
    <t>** CPL = 259 (rather than 250 MW) to account for losses per IPS.</t>
  </si>
  <si>
    <t>Newgen CC (Lawr )</t>
  </si>
  <si>
    <t>Newgen CC - (Dresden)</t>
  </si>
  <si>
    <t>SUM w/ Hydro</t>
  </si>
  <si>
    <t>Lime 502.0001</t>
  </si>
  <si>
    <t>Limestone Expense 502.0004</t>
  </si>
  <si>
    <t>Urea Expense 502.0002</t>
  </si>
  <si>
    <t>Trona Expense 502.0003</t>
  </si>
  <si>
    <t>Lime Hydrate Expense 502.0007</t>
  </si>
  <si>
    <t>Total</t>
  </si>
  <si>
    <t>Model</t>
  </si>
  <si>
    <t>Total APCo</t>
  </si>
  <si>
    <t>I &amp;  M</t>
  </si>
  <si>
    <t xml:space="preserve"> OPCO Corp - Steam </t>
  </si>
  <si>
    <t>CSP Corp - Steam</t>
  </si>
  <si>
    <t>Total CSP</t>
  </si>
  <si>
    <t>MEMBER PRIMARY CAPACITY  (MW)</t>
  </si>
  <si>
    <t>MEMBER CAPACITY RESERVATION (MW)</t>
  </si>
  <si>
    <t>Sum:</t>
  </si>
  <si>
    <t>MEMBER LOAD RATIO</t>
  </si>
  <si>
    <t xml:space="preserve">    Annual Carrying Charge</t>
  </si>
  <si>
    <t>Retirements (not incl. in Plant Balance)</t>
  </si>
  <si>
    <t>MEMBER CAPACITY SURPLUS (MW)</t>
  </si>
  <si>
    <t>MEMBER CAPACITY DEFICIT (MW)</t>
  </si>
  <si>
    <t>EQUALIZATION RATE ($Kw/Mo)</t>
  </si>
  <si>
    <t>CAPACITY EQUALIZATION RECEIPTS ($000)</t>
  </si>
  <si>
    <t>CAPACITY EQUALIZATION PAYMENTS ($000)</t>
  </si>
  <si>
    <t>SYSTEM (PAYMENTS)/ RECEIPTS ($000)</t>
  </si>
  <si>
    <t>I N F O R M A T I O N</t>
  </si>
  <si>
    <t>AEP East System</t>
  </si>
  <si>
    <t>CAPACITY EQUALIZATION SETTLEMENT</t>
  </si>
  <si>
    <t>PLANT DETAIL - BOOK</t>
  </si>
  <si>
    <t>10 YEARS ANNUAL</t>
  </si>
  <si>
    <t>CSP Corp - CT</t>
  </si>
  <si>
    <t xml:space="preserve">Notes: </t>
  </si>
  <si>
    <t>COLUMN SET:</t>
  </si>
  <si>
    <t>FUEL EXPENSE REPORT</t>
  </si>
  <si>
    <t xml:space="preserve">INPUT SOURCES: </t>
  </si>
  <si>
    <t>USE MODEL REPORTS:</t>
  </si>
  <si>
    <t xml:space="preserve">ENTITIES TO REPORT: </t>
  </si>
  <si>
    <t>LOW LEVEL BUSINESS UNIT</t>
  </si>
  <si>
    <t>APCo Corp</t>
  </si>
  <si>
    <t>CSP Corp</t>
  </si>
  <si>
    <t>IM Corp</t>
  </si>
  <si>
    <t>OPCo Corp</t>
  </si>
  <si>
    <t>KENTUCKY POWER</t>
  </si>
  <si>
    <t>For FUEL EXPENSE REPORT Select:</t>
  </si>
  <si>
    <t>I&amp;M Steam Maintenance</t>
  </si>
  <si>
    <t>APCo Steam Maintenance</t>
  </si>
  <si>
    <t>APCO Fuel Expense Report</t>
  </si>
  <si>
    <t>CSP Steam Operations</t>
  </si>
  <si>
    <t>CSP Steam Maintenance</t>
  </si>
  <si>
    <t>OVEC Capacity</t>
  </si>
  <si>
    <t>Mon Power Contract</t>
  </si>
  <si>
    <t>Steam Operations</t>
  </si>
  <si>
    <t>Nuclear Operations</t>
  </si>
  <si>
    <t>** Ohio deficit capacity (Buckeye) based on monthly 2005 IPS data (appendix 2).</t>
  </si>
  <si>
    <t>Capacity Additions/Reductions (MW)</t>
  </si>
  <si>
    <t>Newgen IGCC</t>
  </si>
  <si>
    <t>Newgen CC</t>
  </si>
  <si>
    <t>Newgen CT</t>
  </si>
  <si>
    <t xml:space="preserve">  APCO</t>
  </si>
  <si>
    <t xml:space="preserve">  I&amp;M</t>
  </si>
  <si>
    <t xml:space="preserve">  KPCO</t>
  </si>
  <si>
    <t xml:space="preserve">  OPCO</t>
  </si>
  <si>
    <t>May</t>
  </si>
  <si>
    <t>APCo</t>
  </si>
  <si>
    <t>CSP</t>
  </si>
  <si>
    <t>I&amp;M</t>
  </si>
  <si>
    <t>OPCo</t>
  </si>
  <si>
    <t>Purchases from AEG</t>
  </si>
  <si>
    <t xml:space="preserve">Included Investment </t>
  </si>
  <si>
    <t>Investment Numerator ($000)</t>
  </si>
  <si>
    <t>Purchased Capacity From AEG</t>
  </si>
  <si>
    <t xml:space="preserve">Investment Denominator </t>
  </si>
  <si>
    <t xml:space="preserve">        Investment  Rate ($/KW)</t>
  </si>
  <si>
    <t>AEP EAST SYSTEM</t>
  </si>
  <si>
    <t>MAY</t>
  </si>
  <si>
    <t>sum: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</si>
  <si>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</si>
  <si>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</si>
  <si>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</si>
  <si>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</si>
  <si>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</si>
  <si>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</si>
  <si>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</si>
  <si>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</si>
  <si>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</si>
  <si>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Fixed Operating Rate Calculations</t>
  </si>
  <si>
    <t>$ x 1,000</t>
  </si>
  <si>
    <t>Steam Operations Expense</t>
  </si>
  <si>
    <t>1/2 Steam Maintenance Expense</t>
  </si>
  <si>
    <t>Share of AEG Oper. Expense</t>
  </si>
  <si>
    <t>Share of 1/2 AEG Maint. Expense</t>
  </si>
  <si>
    <t xml:space="preserve">          Operating Rate  (Numerator)</t>
  </si>
  <si>
    <t xml:space="preserve">          Capacity, MW  (Denominator)</t>
  </si>
  <si>
    <t>OPERATING RATE  ($/KW)</t>
  </si>
  <si>
    <t>Investment Rate Calculations</t>
  </si>
  <si>
    <t>Invest Adjustment for CP&amp;L UPS</t>
  </si>
  <si>
    <t>Capacity Adjustment for CP&amp;L UPS</t>
  </si>
  <si>
    <t xml:space="preserve">     IM Corp - Nuclear </t>
  </si>
  <si>
    <t xml:space="preserve">     IM Corp - Steam </t>
  </si>
  <si>
    <t xml:space="preserve">     IM Corp - Rockport </t>
  </si>
  <si>
    <t>Total I&amp;M</t>
  </si>
  <si>
    <t>KPCo</t>
  </si>
  <si>
    <t xml:space="preserve">Amos 1        </t>
  </si>
  <si>
    <t xml:space="preserve">Amos 2        </t>
  </si>
  <si>
    <t xml:space="preserve">Amos 3        </t>
  </si>
  <si>
    <t xml:space="preserve">Beckjord 6    </t>
  </si>
  <si>
    <t xml:space="preserve">Big Sandy 1   </t>
  </si>
  <si>
    <t xml:space="preserve">Big Sandy 2   </t>
  </si>
  <si>
    <t xml:space="preserve">Clinch R 1    </t>
  </si>
  <si>
    <t xml:space="preserve">Clinch R 2    </t>
  </si>
  <si>
    <t xml:space="preserve">Clinch R 3    </t>
  </si>
  <si>
    <t xml:space="preserve">Conesville 1  </t>
  </si>
  <si>
    <t xml:space="preserve">Conesville 2  </t>
  </si>
  <si>
    <t xml:space="preserve">Conesville 3  </t>
  </si>
  <si>
    <t xml:space="preserve">Conesville 4  </t>
  </si>
  <si>
    <t xml:space="preserve">Conesville 5  </t>
  </si>
  <si>
    <t xml:space="preserve">Conesville 6  </t>
  </si>
  <si>
    <t xml:space="preserve">D C Cook 1    </t>
  </si>
  <si>
    <t xml:space="preserve">D C Cook 2    </t>
  </si>
  <si>
    <t xml:space="preserve">Glen Lyn 5    </t>
  </si>
  <si>
    <t xml:space="preserve">Glen Lyn 6    </t>
  </si>
  <si>
    <t xml:space="preserve">Kanawha 1     </t>
  </si>
  <si>
    <t xml:space="preserve">Kanawha 2     </t>
  </si>
  <si>
    <t xml:space="preserve">Mountaineer   </t>
  </si>
  <si>
    <t xml:space="preserve">Picway 5      </t>
  </si>
  <si>
    <t xml:space="preserve">Sporn 1       </t>
  </si>
  <si>
    <t xml:space="preserve">Sporn 3       </t>
  </si>
  <si>
    <t xml:space="preserve">Rockport 1    </t>
  </si>
  <si>
    <t xml:space="preserve">Rockport 2    </t>
  </si>
  <si>
    <t xml:space="preserve">Stuart 1      </t>
  </si>
  <si>
    <t xml:space="preserve">Stuart 2      </t>
  </si>
  <si>
    <t xml:space="preserve">Stuart 3      </t>
  </si>
  <si>
    <t xml:space="preserve">Stuart 4      </t>
  </si>
  <si>
    <t xml:space="preserve">Tanners Ck 1  </t>
  </si>
  <si>
    <t xml:space="preserve">Tanners Ck 2  </t>
  </si>
  <si>
    <t xml:space="preserve">Tanners Ck 3  </t>
  </si>
  <si>
    <t xml:space="preserve">Tanners Ck 4  </t>
  </si>
  <si>
    <t xml:space="preserve">Zimmer        </t>
  </si>
  <si>
    <t>Cardinal 1</t>
  </si>
  <si>
    <t>Gavin 1</t>
  </si>
  <si>
    <t>Gavin 2</t>
  </si>
  <si>
    <t>Kammer 1</t>
  </si>
  <si>
    <t>Kammer 2</t>
  </si>
  <si>
    <t>Kammer 3</t>
  </si>
  <si>
    <t>Mitchell 1</t>
  </si>
  <si>
    <t>Mitchell 2</t>
  </si>
  <si>
    <t>Muskingum River 1</t>
  </si>
  <si>
    <t>Muskingum River 2</t>
  </si>
  <si>
    <t>Muskingum River 3</t>
  </si>
  <si>
    <t>Muskingum River 4</t>
  </si>
  <si>
    <t>Muskingum River 5</t>
  </si>
  <si>
    <t>Sporn 2</t>
  </si>
  <si>
    <t>Sporn 4</t>
  </si>
  <si>
    <t>Sporn 5</t>
  </si>
  <si>
    <t>COMPANY CAPACITY  (MW)</t>
  </si>
  <si>
    <t>Smith Mtn.</t>
  </si>
  <si>
    <t>Hydro</t>
  </si>
  <si>
    <t>SUM w/o Hydro</t>
  </si>
  <si>
    <t>Less CPL</t>
  </si>
  <si>
    <t>Less Oho Deficit</t>
  </si>
  <si>
    <t xml:space="preserve">       Capacity (Buckeye)</t>
  </si>
  <si>
    <t>** CPL = 259 (rather than 250 MW) to account for losses (per IPS.</t>
  </si>
  <si>
    <t>Steam Maintenance</t>
  </si>
  <si>
    <t>Nuclear Maintenance</t>
  </si>
  <si>
    <t>Co.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</si>
  <si>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</si>
  <si>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</si>
  <si>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</si>
  <si>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</si>
  <si>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</si>
  <si>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</si>
  <si>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</si>
  <si>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</si>
  <si>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</si>
  <si>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</si>
  <si>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</si>
  <si>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 xml:space="preserve">Year </t>
  </si>
  <si>
    <t>Jan</t>
  </si>
  <si>
    <t>Feb</t>
  </si>
  <si>
    <t>Ceredo</t>
  </si>
  <si>
    <t>Waterford</t>
  </si>
  <si>
    <t>Darby</t>
  </si>
  <si>
    <t/>
  </si>
  <si>
    <t>Year</t>
  </si>
  <si>
    <t>AEG - Lawrenceburg</t>
  </si>
  <si>
    <t>AEG - Dresden</t>
  </si>
  <si>
    <t>IM Corp - Nuclear ARO</t>
  </si>
  <si>
    <t>Total AEG - Rockport</t>
  </si>
  <si>
    <t>AEG - Intangible</t>
  </si>
  <si>
    <t>Exclude Levelized Full RPT II Gain</t>
  </si>
  <si>
    <t>Emission Controls  - Chemicals</t>
  </si>
  <si>
    <t>SEPA</t>
  </si>
  <si>
    <t>Wind Purch. Fowler Ridge</t>
  </si>
  <si>
    <t>Wind Purch. Beech Ridge</t>
  </si>
  <si>
    <t>Wind Purch. Grand Ridge</t>
  </si>
  <si>
    <t>Wind Purch. Fowler Ridge 2</t>
  </si>
  <si>
    <t>Wind Purch. Camp Grove</t>
  </si>
  <si>
    <t>Wind Purch. Summersville</t>
  </si>
  <si>
    <t>Year 2012</t>
  </si>
  <si>
    <t>Year 2013</t>
  </si>
  <si>
    <t>New Wind</t>
  </si>
  <si>
    <t>Exclude PEC (Progress Energy)</t>
  </si>
  <si>
    <t>Lawrenceburg Steam Operations</t>
  </si>
  <si>
    <t>Lawrenceburg Steam Maintenance</t>
  </si>
  <si>
    <t>Total Lawrenceburg Steam Operations (excl. Removal Costs)</t>
  </si>
  <si>
    <t>Share of Lawrenceburg Oper. Expense</t>
  </si>
  <si>
    <t>Share of 1/2 Lawrenceburg Maint. Expense</t>
  </si>
  <si>
    <t>using prior year for applying rate</t>
  </si>
  <si>
    <t>Generic Wind</t>
  </si>
  <si>
    <t>Dresden</t>
  </si>
  <si>
    <t>Wind</t>
  </si>
  <si>
    <t>ICAP</t>
  </si>
  <si>
    <t>Owned Plant Balance</t>
  </si>
  <si>
    <t>Primary Steam Capacity</t>
  </si>
  <si>
    <t>Total Member Primary Capacity</t>
  </si>
  <si>
    <t>Wind Purch. Beech Ridge (April-August)</t>
  </si>
  <si>
    <t>Wind Purch. Beech Ridge (Sept-March)</t>
  </si>
  <si>
    <t>Lee Dekalb</t>
  </si>
  <si>
    <t>Sum of Wind</t>
  </si>
  <si>
    <t>formula is different for this contract</t>
  </si>
  <si>
    <t>Solar</t>
  </si>
  <si>
    <t>Biomass</t>
  </si>
  <si>
    <t>Biomass PPA 4</t>
  </si>
  <si>
    <t>Biomass PPA 1</t>
  </si>
  <si>
    <t>Biomass PPA 2</t>
  </si>
  <si>
    <t>Biomass PPA 3</t>
  </si>
  <si>
    <t>Sum of Solar</t>
  </si>
  <si>
    <t>Sum of Biomass</t>
  </si>
  <si>
    <t>Sum of Hydro</t>
  </si>
  <si>
    <t>Wyandott-Solar</t>
  </si>
  <si>
    <t>Dresden Steam Operations</t>
  </si>
  <si>
    <t>Dresden Steam Maintenance</t>
  </si>
  <si>
    <t xml:space="preserve"> Year Primary Steam Capacity</t>
  </si>
  <si>
    <t xml:space="preserve">        Monthly Investment  Rate ($/KW) - Using  Year Balances</t>
  </si>
  <si>
    <t xml:space="preserve"> Year Owned Plant Balance</t>
  </si>
  <si>
    <t>Summersville</t>
  </si>
  <si>
    <t>AEG  - Steam </t>
  </si>
  <si>
    <t>KyPCO - Steam </t>
  </si>
  <si>
    <t>AEG Rockport Steam Operations</t>
  </si>
  <si>
    <t>JMG lease (For reference only - included in Steam Operations</t>
  </si>
  <si>
    <t>Total Dresden Steam Operations (excl. Removal Costs)</t>
  </si>
  <si>
    <t>Combined Ohio Power Company</t>
  </si>
  <si>
    <t>Combined Ohio Power Co</t>
  </si>
  <si>
    <t xml:space="preserve">                                                                                                                    4-Company MLR </t>
  </si>
  <si>
    <r>
      <t xml:space="preserve">Notes: </t>
    </r>
    <r>
      <rPr>
        <b/>
        <sz val="8.5"/>
        <rFont val="LinePrinter"/>
      </rPr>
      <t>Each Year at the 0+12 Forcast</t>
    </r>
    <r>
      <rPr>
        <sz val="8.5"/>
        <rFont val="LinePrinter"/>
      </rPr>
      <t xml:space="preserve"> input the actual year (2007) from the Balance Sheet Reports (Use report 1500v Gen) for the 2008 0+12 and accounts 1010001&amp; 1060001. Pick up the difference between 2007 and 2006 for the Generation BU and Add to Page APIII total on the 12/31/2006 Installed Cost of Production Plant on the Interchange Power Statement . </t>
    </r>
    <r>
      <rPr>
        <b/>
        <sz val="8.5"/>
        <rFont val="LinePrinter"/>
      </rPr>
      <t xml:space="preserve">Then update to the IPS actual 12/31/2007 balance when it becomes available (for the 3+9).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</si>
</sst>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(* #,##0_);_(* \(#,##0\);_(* &quot;-&quot;_);_(@_)"/>
    <numFmt numFmtId="43" formatCode="_(* #,##0.00_);_(* \(#,##0.00\);_(* &quot;-&quot;??_);_(@_)"/>
    <numFmt numFmtId="164" formatCode="#,##0.000\ ;\(#,##0.000\)"/>
    <numFmt numFmtId="165" formatCode="#,##0.00000\ ;\(#,##0.00000\)"/>
    <numFmt numFmtId="166" formatCode="0.0"/>
    <numFmt numFmtId="167" formatCode="#,##0.00\ ;\(#,##0.00\)"/>
    <numFmt numFmtId="168" formatCode="_(* #,##0.0_);_(* \(#,##0.0\);_(* &quot;-&quot;?_);_(@_)"/>
    <numFmt numFmtId="169" formatCode="_(* #,##0.0_);_(* \(#,##0.0\);_(* &quot;-&quot;??_);_(@_)"/>
    <numFmt numFmtId="170" formatCode="_(* #,##0_);_(* \(#,##0\);_(* &quot;-&quot;??_);_(@_)"/>
    <numFmt numFmtId="171" formatCode="_(* #,##0.0000_);_(* \(#,##0.0000\);_(* &quot;-&quot;??_);_(@_)"/>
    <numFmt numFmtId="172" formatCode="_(* #,##0.00000_);_(* \(#,##0.00000\);_(* &quot;-&quot;??_);_(@_)"/>
    <numFmt numFmtId="174" formatCode="#,##0.0"/>
    <numFmt numFmtId="176" formatCode="#,##0.00000_);\(#,##0.00000\)"/>
    <numFmt numFmtId="177" formatCode="#,##0_);[Red]\(#,##0\);&quot; &quot;"/>
    <numFmt numFmtId="178" formatCode="0_);[Red]\(0\)"/>
    <numFmt numFmtId="179" formatCode="#,##0.0_);\(#,##0.0\)"/>
    <numFmt numFmtId="180" formatCode="#,##0.000"/>
  </numFmts>
  <fonts count="85">
    <font>
      <sz val="8.5"/>
      <name val="LinePrinte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7"/>
      <name val="Arial"/>
      <family val="2"/>
    </font>
    <font>
      <b/>
      <sz val="7"/>
      <name val="Arial"/>
      <family val="2"/>
    </font>
    <font>
      <b/>
      <sz val="8.5"/>
      <name val="LinePrinter"/>
    </font>
    <font>
      <b/>
      <sz val="7"/>
      <name val="Arial"/>
      <family val="2"/>
    </font>
    <font>
      <sz val="7"/>
      <name val="Arial"/>
      <family val="2"/>
    </font>
    <font>
      <b/>
      <i/>
      <sz val="7"/>
      <name val="Arial"/>
      <family val="2"/>
    </font>
    <font>
      <sz val="8.5"/>
      <name val="LinePrinter"/>
    </font>
    <font>
      <sz val="8"/>
      <name val="LinePrinter"/>
    </font>
    <font>
      <u/>
      <sz val="7"/>
      <name val="Arial"/>
      <family val="2"/>
    </font>
    <font>
      <sz val="10"/>
      <name val="Verdana"/>
      <family val="2"/>
    </font>
    <font>
      <u/>
      <sz val="10"/>
      <name val="Verdana"/>
      <family val="2"/>
    </font>
    <font>
      <b/>
      <u/>
      <sz val="12"/>
      <name val="Verdana"/>
      <family val="2"/>
    </font>
    <font>
      <b/>
      <sz val="8.5"/>
      <name val="Verdana"/>
      <family val="2"/>
    </font>
    <font>
      <sz val="8.5"/>
      <name val="Verdana"/>
      <family val="2"/>
    </font>
    <font>
      <sz val="7"/>
      <name val="Verdana"/>
      <family val="2"/>
    </font>
    <font>
      <u/>
      <sz val="7"/>
      <name val="Verdana"/>
      <family val="2"/>
    </font>
    <font>
      <u/>
      <sz val="8.5"/>
      <name val="Verdana"/>
      <family val="2"/>
    </font>
    <font>
      <b/>
      <u/>
      <sz val="8.5"/>
      <name val="Verdana"/>
      <family val="2"/>
    </font>
    <font>
      <b/>
      <sz val="7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u/>
      <sz val="10"/>
      <color indexed="12"/>
      <name val="Verdana"/>
      <family val="2"/>
    </font>
    <font>
      <u/>
      <sz val="10"/>
      <color indexed="10"/>
      <name val="Verdana"/>
      <family val="2"/>
    </font>
    <font>
      <b/>
      <sz val="14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u val="singleAccounting"/>
      <sz val="9"/>
      <color indexed="10"/>
      <name val="Verdana"/>
      <family val="2"/>
    </font>
    <font>
      <sz val="9"/>
      <color indexed="10"/>
      <name val="Verdana"/>
      <family val="2"/>
    </font>
    <font>
      <u/>
      <sz val="9"/>
      <color indexed="10"/>
      <name val="Verdana"/>
      <family val="2"/>
    </font>
    <font>
      <sz val="14"/>
      <name val="Verdana"/>
      <family val="2"/>
    </font>
    <font>
      <b/>
      <u val="singleAccounting"/>
      <sz val="9"/>
      <name val="Verdana"/>
      <family val="2"/>
    </font>
    <font>
      <b/>
      <u val="singleAccounting"/>
      <sz val="9"/>
      <color indexed="10"/>
      <name val="Verdana"/>
      <family val="2"/>
    </font>
    <font>
      <b/>
      <u/>
      <sz val="12"/>
      <color indexed="8"/>
      <name val="Verdana"/>
      <family val="2"/>
    </font>
    <font>
      <sz val="12"/>
      <name val="LinePrinter"/>
    </font>
    <font>
      <b/>
      <u val="doubleAccounting"/>
      <sz val="10"/>
      <name val="Verdana"/>
      <family val="2"/>
    </font>
    <font>
      <sz val="10"/>
      <name val="LinePrinter"/>
    </font>
    <font>
      <sz val="12"/>
      <name val="Arial"/>
      <family val="2"/>
    </font>
    <font>
      <b/>
      <u/>
      <sz val="12"/>
      <name val="Arial"/>
      <family val="2"/>
    </font>
    <font>
      <sz val="12"/>
      <name val="Helv"/>
    </font>
    <font>
      <b/>
      <u/>
      <sz val="9"/>
      <name val="Verdana"/>
      <family val="2"/>
    </font>
    <font>
      <b/>
      <sz val="8"/>
      <name val="Verdana"/>
      <family val="2"/>
    </font>
    <font>
      <sz val="7"/>
      <color indexed="22"/>
      <name val="Arial"/>
      <family val="2"/>
    </font>
    <font>
      <b/>
      <sz val="7"/>
      <name val="LinePrinter"/>
    </font>
    <font>
      <sz val="8.5"/>
      <color indexed="22"/>
      <name val="LinePrinter"/>
    </font>
    <font>
      <sz val="8.5"/>
      <color indexed="22"/>
      <name val="Verdana"/>
      <family val="2"/>
    </font>
    <font>
      <sz val="7"/>
      <color indexed="22"/>
      <name val="Verdana"/>
      <family val="2"/>
    </font>
    <font>
      <b/>
      <sz val="7"/>
      <color indexed="22"/>
      <name val="Verdana"/>
      <family val="2"/>
    </font>
    <font>
      <b/>
      <sz val="7"/>
      <color indexed="22"/>
      <name val="Arial"/>
      <family val="2"/>
    </font>
    <font>
      <u/>
      <sz val="8.5"/>
      <color indexed="22"/>
      <name val="LinePrinter"/>
    </font>
    <font>
      <sz val="7"/>
      <color indexed="2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i/>
      <sz val="12"/>
      <name val="Verdana"/>
      <family val="2"/>
    </font>
    <font>
      <b/>
      <i/>
      <sz val="14"/>
      <name val="Verdana"/>
      <family val="2"/>
    </font>
    <font>
      <u val="singleAccounting"/>
      <sz val="10"/>
      <name val="Verdana"/>
      <family val="2"/>
    </font>
    <font>
      <u/>
      <sz val="8"/>
      <name val="Verdana"/>
      <family val="2"/>
    </font>
    <font>
      <b/>
      <sz val="16"/>
      <name val="Verdana"/>
      <family val="2"/>
    </font>
    <font>
      <b/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43" fontId="2" fillId="0" borderId="0" applyFont="0" applyFill="0" applyBorder="0" applyAlignment="0" applyProtection="0"/>
    <xf numFmtId="0" fontId="46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37" fontId="46" fillId="0" borderId="0"/>
    <xf numFmtId="0" fontId="2" fillId="0" borderId="0"/>
    <xf numFmtId="0" fontId="2" fillId="0" borderId="0"/>
    <xf numFmtId="0" fontId="12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46" fillId="0" borderId="0"/>
    <xf numFmtId="9" fontId="2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6" applyNumberFormat="0" applyFill="0" applyAlignment="0" applyProtection="0"/>
    <xf numFmtId="0" fontId="64" fillId="0" borderId="7" applyNumberFormat="0" applyFill="0" applyAlignment="0" applyProtection="0"/>
    <xf numFmtId="0" fontId="65" fillId="0" borderId="8" applyNumberFormat="0" applyFill="0" applyAlignment="0" applyProtection="0"/>
    <xf numFmtId="0" fontId="65" fillId="0" borderId="0" applyNumberFormat="0" applyFill="0" applyBorder="0" applyAlignment="0" applyProtection="0"/>
    <xf numFmtId="0" fontId="66" fillId="3" borderId="0" applyNumberFormat="0" applyBorder="0" applyAlignment="0" applyProtection="0"/>
    <xf numFmtId="0" fontId="67" fillId="4" borderId="0" applyNumberFormat="0" applyBorder="0" applyAlignment="0" applyProtection="0"/>
    <xf numFmtId="0" fontId="68" fillId="5" borderId="0" applyNumberFormat="0" applyBorder="0" applyAlignment="0" applyProtection="0"/>
    <xf numFmtId="0" fontId="69" fillId="6" borderId="9" applyNumberFormat="0" applyAlignment="0" applyProtection="0"/>
    <xf numFmtId="0" fontId="70" fillId="7" borderId="10" applyNumberFormat="0" applyAlignment="0" applyProtection="0"/>
    <xf numFmtId="0" fontId="71" fillId="7" borderId="9" applyNumberFormat="0" applyAlignment="0" applyProtection="0"/>
    <xf numFmtId="0" fontId="72" fillId="0" borderId="11" applyNumberFormat="0" applyFill="0" applyAlignment="0" applyProtection="0"/>
    <xf numFmtId="0" fontId="73" fillId="8" borderId="12" applyNumberFormat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14" applyNumberFormat="0" applyFill="0" applyAlignment="0" applyProtection="0"/>
    <xf numFmtId="0" fontId="7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77" fillId="21" borderId="0" applyNumberFormat="0" applyBorder="0" applyAlignment="0" applyProtection="0"/>
    <xf numFmtId="0" fontId="7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77" fillId="29" borderId="0" applyNumberFormat="0" applyBorder="0" applyAlignment="0" applyProtection="0"/>
    <xf numFmtId="0" fontId="7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77" fillId="33" borderId="0" applyNumberFormat="0" applyBorder="0" applyAlignment="0" applyProtection="0"/>
    <xf numFmtId="0" fontId="2" fillId="0" borderId="0"/>
    <xf numFmtId="43" fontId="78" fillId="0" borderId="0" applyFont="0" applyFill="0" applyBorder="0" applyAlignment="0" applyProtection="0"/>
    <xf numFmtId="0" fontId="78" fillId="0" borderId="0"/>
    <xf numFmtId="9" fontId="78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</cellStyleXfs>
  <cellXfs count="264">
    <xf numFmtId="0" fontId="0" fillId="0" borderId="0" xfId="0"/>
    <xf numFmtId="0" fontId="0" fillId="0" borderId="0" xfId="0" applyFill="1"/>
    <xf numFmtId="177" fontId="10" fillId="0" borderId="0" xfId="20" applyNumberFormat="1" applyFont="1" applyAlignment="1">
      <alignment horizontal="left"/>
    </xf>
    <xf numFmtId="177" fontId="10" fillId="0" borderId="0" xfId="20" applyNumberFormat="1" applyFont="1" applyAlignment="1">
      <alignment horizontal="right"/>
    </xf>
    <xf numFmtId="0" fontId="18" fillId="0" borderId="0" xfId="0" applyFont="1"/>
    <xf numFmtId="0" fontId="19" fillId="0" borderId="0" xfId="0" applyFont="1"/>
    <xf numFmtId="178" fontId="20" fillId="0" borderId="0" xfId="12" applyNumberFormat="1" applyFont="1" applyAlignment="1">
      <alignment horizontal="center" wrapText="1"/>
    </xf>
    <xf numFmtId="178" fontId="21" fillId="0" borderId="0" xfId="12" applyNumberFormat="1" applyFont="1" applyAlignment="1">
      <alignment horizontal="center" wrapText="1"/>
    </xf>
    <xf numFmtId="0" fontId="22" fillId="0" borderId="0" xfId="0" applyFont="1"/>
    <xf numFmtId="0" fontId="23" fillId="0" borderId="0" xfId="0" applyFont="1"/>
    <xf numFmtId="0" fontId="19" fillId="0" borderId="0" xfId="0" applyFont="1" applyFill="1"/>
    <xf numFmtId="177" fontId="20" fillId="0" borderId="0" xfId="6" quotePrefix="1" applyNumberFormat="1" applyFont="1" applyAlignment="1">
      <alignment horizontal="left"/>
    </xf>
    <xf numFmtId="177" fontId="20" fillId="0" borderId="0" xfId="5" applyNumberFormat="1" applyFont="1" applyAlignment="1">
      <alignment horizontal="left"/>
    </xf>
    <xf numFmtId="177" fontId="24" fillId="0" borderId="0" xfId="6" applyNumberFormat="1" applyFont="1" applyAlignment="1">
      <alignment horizontal="left"/>
    </xf>
    <xf numFmtId="177" fontId="24" fillId="0" borderId="0" xfId="6" applyNumberFormat="1" applyFont="1" applyAlignment="1">
      <alignment horizontal="right"/>
    </xf>
    <xf numFmtId="177" fontId="20" fillId="0" borderId="0" xfId="11" quotePrefix="1" applyNumberFormat="1" applyFont="1" applyAlignment="1">
      <alignment horizontal="left"/>
    </xf>
    <xf numFmtId="177" fontId="24" fillId="0" borderId="0" xfId="6" quotePrefix="1" applyNumberFormat="1" applyFont="1" applyAlignment="1">
      <alignment horizontal="left"/>
    </xf>
    <xf numFmtId="177" fontId="20" fillId="0" borderId="0" xfId="6" applyNumberFormat="1" applyFont="1" applyAlignment="1">
      <alignment horizontal="right"/>
    </xf>
    <xf numFmtId="177" fontId="24" fillId="0" borderId="0" xfId="6" applyNumberFormat="1" applyFont="1" applyFill="1" applyAlignment="1">
      <alignment horizontal="left"/>
    </xf>
    <xf numFmtId="177" fontId="24" fillId="0" borderId="0" xfId="6" applyNumberFormat="1" applyFont="1" applyFill="1" applyAlignment="1">
      <alignment horizontal="right"/>
    </xf>
    <xf numFmtId="0" fontId="15" fillId="0" borderId="0" xfId="17" applyFont="1"/>
    <xf numFmtId="169" fontId="19" fillId="0" borderId="0" xfId="1" applyNumberFormat="1" applyFont="1" applyFill="1"/>
    <xf numFmtId="0" fontId="15" fillId="0" borderId="0" xfId="17" applyFont="1" applyFill="1"/>
    <xf numFmtId="0" fontId="15" fillId="0" borderId="0" xfId="17" applyFont="1" applyFill="1" applyAlignment="1">
      <alignment horizontal="left"/>
    </xf>
    <xf numFmtId="41" fontId="15" fillId="0" borderId="0" xfId="0" applyNumberFormat="1" applyFont="1" applyFill="1" applyBorder="1"/>
    <xf numFmtId="0" fontId="28" fillId="0" borderId="0" xfId="0" applyFont="1" applyAlignment="1">
      <alignment horizontal="center"/>
    </xf>
    <xf numFmtId="1" fontId="29" fillId="0" borderId="0" xfId="0" applyNumberFormat="1" applyFont="1" applyAlignment="1">
      <alignment horizontal="center"/>
    </xf>
    <xf numFmtId="1" fontId="30" fillId="0" borderId="0" xfId="0" applyNumberFormat="1" applyFont="1" applyAlignment="1">
      <alignment horizontal="center"/>
    </xf>
    <xf numFmtId="169" fontId="15" fillId="0" borderId="0" xfId="17" applyNumberFormat="1" applyFont="1" applyFill="1"/>
    <xf numFmtId="169" fontId="19" fillId="0" borderId="0" xfId="0" applyNumberFormat="1" applyFont="1" applyFill="1"/>
    <xf numFmtId="169" fontId="19" fillId="0" borderId="2" xfId="1" applyNumberFormat="1" applyFont="1" applyFill="1" applyBorder="1"/>
    <xf numFmtId="177" fontId="11" fillId="0" borderId="0" xfId="8" quotePrefix="1" applyNumberFormat="1" applyFont="1" applyAlignment="1">
      <alignment horizontal="left"/>
    </xf>
    <xf numFmtId="177" fontId="10" fillId="0" borderId="0" xfId="20" applyNumberFormat="1" applyFont="1" applyFill="1" applyAlignment="1">
      <alignment horizontal="right"/>
    </xf>
    <xf numFmtId="177" fontId="10" fillId="0" borderId="0" xfId="21" applyNumberFormat="1" applyFont="1" applyFill="1" applyAlignment="1">
      <alignment horizontal="right"/>
    </xf>
    <xf numFmtId="177" fontId="6" fillId="0" borderId="0" xfId="18" applyNumberFormat="1" applyFont="1" applyFill="1" applyAlignment="1">
      <alignment horizontal="left"/>
    </xf>
    <xf numFmtId="0" fontId="26" fillId="0" borderId="0" xfId="17" applyFont="1" applyFill="1" applyAlignment="1">
      <alignment horizontal="center"/>
    </xf>
    <xf numFmtId="170" fontId="19" fillId="0" borderId="0" xfId="1" applyNumberFormat="1" applyFont="1" applyFill="1"/>
    <xf numFmtId="177" fontId="10" fillId="0" borderId="0" xfId="20" applyNumberFormat="1" applyFont="1" applyFill="1" applyAlignment="1">
      <alignment horizontal="left"/>
    </xf>
    <xf numFmtId="177" fontId="7" fillId="0" borderId="0" xfId="20" applyNumberFormat="1" applyFont="1" applyFill="1" applyAlignment="1">
      <alignment horizontal="left"/>
    </xf>
    <xf numFmtId="177" fontId="9" fillId="0" borderId="0" xfId="18" applyNumberFormat="1" applyFont="1" applyFill="1"/>
    <xf numFmtId="1" fontId="16" fillId="0" borderId="0" xfId="0" applyNumberFormat="1" applyFont="1" applyAlignment="1">
      <alignment horizontal="center"/>
    </xf>
    <xf numFmtId="164" fontId="32" fillId="0" borderId="0" xfId="0" applyNumberFormat="1" applyFont="1" applyFill="1"/>
    <xf numFmtId="169" fontId="32" fillId="0" borderId="0" xfId="1" applyNumberFormat="1" applyFont="1" applyFill="1"/>
    <xf numFmtId="169" fontId="32" fillId="0" borderId="0" xfId="1" applyNumberFormat="1" applyFont="1"/>
    <xf numFmtId="169" fontId="34" fillId="0" borderId="0" xfId="1" applyNumberFormat="1" applyFont="1" applyBorder="1"/>
    <xf numFmtId="169" fontId="35" fillId="0" borderId="0" xfId="1" applyNumberFormat="1" applyFont="1" applyBorder="1"/>
    <xf numFmtId="164" fontId="32" fillId="0" borderId="0" xfId="0" applyNumberFormat="1" applyFont="1" applyFill="1" applyAlignment="1">
      <alignment horizontal="left"/>
    </xf>
    <xf numFmtId="164" fontId="33" fillId="0" borderId="0" xfId="0" applyNumberFormat="1" applyFont="1" applyFill="1"/>
    <xf numFmtId="165" fontId="32" fillId="0" borderId="0" xfId="0" applyNumberFormat="1" applyFont="1" applyFill="1"/>
    <xf numFmtId="164" fontId="33" fillId="0" borderId="0" xfId="0" applyNumberFormat="1" applyFont="1" applyFill="1" applyAlignment="1">
      <alignment horizontal="center"/>
    </xf>
    <xf numFmtId="167" fontId="32" fillId="0" borderId="0" xfId="0" applyNumberFormat="1" applyFont="1" applyFill="1"/>
    <xf numFmtId="168" fontId="38" fillId="0" borderId="0" xfId="0" applyNumberFormat="1" applyFont="1" applyBorder="1"/>
    <xf numFmtId="169" fontId="39" fillId="0" borderId="0" xfId="1" applyNumberFormat="1" applyFont="1" applyBorder="1"/>
    <xf numFmtId="164" fontId="35" fillId="0" borderId="0" xfId="0" applyNumberFormat="1" applyFont="1" applyBorder="1" applyAlignment="1">
      <alignment horizontal="left"/>
    </xf>
    <xf numFmtId="0" fontId="36" fillId="0" borderId="0" xfId="0" applyNumberFormat="1" applyFont="1" applyBorder="1" applyAlignment="1"/>
    <xf numFmtId="168" fontId="35" fillId="0" borderId="0" xfId="0" applyNumberFormat="1" applyFont="1" applyBorder="1" applyAlignment="1">
      <alignment horizontal="left"/>
    </xf>
    <xf numFmtId="169" fontId="15" fillId="0" borderId="0" xfId="7" applyNumberFormat="1" applyFont="1" applyFill="1"/>
    <xf numFmtId="43" fontId="15" fillId="0" borderId="0" xfId="7" applyNumberFormat="1" applyFont="1" applyFill="1"/>
    <xf numFmtId="169" fontId="15" fillId="0" borderId="2" xfId="7" applyNumberFormat="1" applyFont="1" applyFill="1" applyBorder="1"/>
    <xf numFmtId="0" fontId="15" fillId="0" borderId="0" xfId="7" applyFont="1" applyFill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1" fillId="0" borderId="0" xfId="7" applyFont="1" applyFill="1" applyBorder="1" applyAlignment="1">
      <alignment horizontal="center"/>
    </xf>
    <xf numFmtId="179" fontId="15" fillId="0" borderId="2" xfId="7" applyNumberFormat="1" applyFont="1" applyFill="1" applyBorder="1"/>
    <xf numFmtId="0" fontId="43" fillId="0" borderId="0" xfId="0" applyFont="1"/>
    <xf numFmtId="177" fontId="12" fillId="0" borderId="0" xfId="13" applyNumberFormat="1" applyFont="1" applyFill="1" applyBorder="1"/>
    <xf numFmtId="177" fontId="12" fillId="0" borderId="0" xfId="13" quotePrefix="1" applyNumberFormat="1" applyFont="1" applyFill="1" applyBorder="1"/>
    <xf numFmtId="0" fontId="8" fillId="0" borderId="0" xfId="13" applyFont="1" applyFill="1" applyBorder="1"/>
    <xf numFmtId="0" fontId="44" fillId="0" borderId="0" xfId="0" applyFont="1" applyFill="1" applyBorder="1" applyAlignment="1">
      <alignment horizontal="centerContinuous"/>
    </xf>
    <xf numFmtId="0" fontId="44" fillId="0" borderId="0" xfId="0" applyFont="1" applyFill="1" applyBorder="1"/>
    <xf numFmtId="0" fontId="3" fillId="0" borderId="0" xfId="0" applyNumberFormat="1" applyFont="1" applyFill="1" applyBorder="1" applyAlignment="1">
      <alignment horizontal="center"/>
    </xf>
    <xf numFmtId="176" fontId="44" fillId="0" borderId="0" xfId="0" applyNumberFormat="1" applyFont="1" applyFill="1"/>
    <xf numFmtId="0" fontId="3" fillId="0" borderId="0" xfId="0" applyFont="1" applyFill="1" applyBorder="1" applyAlignment="1">
      <alignment horizontal="centerContinuous"/>
    </xf>
    <xf numFmtId="0" fontId="45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right"/>
    </xf>
    <xf numFmtId="0" fontId="3" fillId="0" borderId="0" xfId="0" quotePrefix="1" applyNumberFormat="1" applyFont="1" applyFill="1" applyBorder="1" applyAlignment="1">
      <alignment horizontal="center"/>
    </xf>
    <xf numFmtId="177" fontId="10" fillId="0" borderId="0" xfId="8" applyNumberFormat="1" applyFont="1" applyAlignment="1">
      <alignment horizontal="right"/>
    </xf>
    <xf numFmtId="164" fontId="47" fillId="0" borderId="0" xfId="0" applyNumberFormat="1" applyFont="1" applyFill="1" applyAlignment="1">
      <alignment horizontal="center"/>
    </xf>
    <xf numFmtId="169" fontId="19" fillId="0" borderId="0" xfId="1" applyNumberFormat="1" applyFont="1" applyFill="1" applyBorder="1"/>
    <xf numFmtId="177" fontId="49" fillId="0" borderId="0" xfId="21" applyNumberFormat="1" applyFont="1" applyFill="1" applyAlignment="1">
      <alignment horizontal="right"/>
    </xf>
    <xf numFmtId="177" fontId="49" fillId="0" borderId="0" xfId="20" applyNumberFormat="1" applyFont="1" applyFill="1" applyAlignment="1">
      <alignment horizontal="right"/>
    </xf>
    <xf numFmtId="0" fontId="52" fillId="0" borderId="0" xfId="0" applyFont="1"/>
    <xf numFmtId="0" fontId="52" fillId="0" borderId="0" xfId="0" applyFont="1" applyFill="1"/>
    <xf numFmtId="177" fontId="54" fillId="0" borderId="0" xfId="6" applyNumberFormat="1" applyFont="1" applyAlignment="1">
      <alignment horizontal="right"/>
    </xf>
    <xf numFmtId="177" fontId="53" fillId="0" borderId="0" xfId="11" quotePrefix="1" applyNumberFormat="1" applyFont="1" applyAlignment="1">
      <alignment horizontal="left"/>
    </xf>
    <xf numFmtId="177" fontId="54" fillId="0" borderId="0" xfId="6" applyNumberFormat="1" applyFont="1" applyFill="1" applyAlignment="1">
      <alignment horizontal="right"/>
    </xf>
    <xf numFmtId="0" fontId="51" fillId="0" borderId="0" xfId="0" applyFont="1"/>
    <xf numFmtId="177" fontId="49" fillId="0" borderId="0" xfId="20" applyNumberFormat="1" applyFont="1" applyAlignment="1">
      <alignment horizontal="right"/>
    </xf>
    <xf numFmtId="177" fontId="55" fillId="0" borderId="0" xfId="18" applyNumberFormat="1" applyFont="1" applyFill="1"/>
    <xf numFmtId="0" fontId="56" fillId="0" borderId="0" xfId="0" applyFont="1"/>
    <xf numFmtId="177" fontId="57" fillId="0" borderId="0" xfId="18" applyNumberFormat="1" applyFont="1" applyFill="1" applyAlignment="1">
      <alignment horizontal="left"/>
    </xf>
    <xf numFmtId="177" fontId="10" fillId="0" borderId="0" xfId="8" applyNumberFormat="1" applyFont="1" applyFill="1" applyAlignment="1">
      <alignment horizontal="right"/>
    </xf>
    <xf numFmtId="0" fontId="44" fillId="0" borderId="0" xfId="0" applyFont="1" applyFill="1"/>
    <xf numFmtId="177" fontId="10" fillId="0" borderId="0" xfId="9" quotePrefix="1" applyNumberFormat="1" applyFont="1" applyAlignment="1">
      <alignment horizontal="left"/>
    </xf>
    <xf numFmtId="0" fontId="19" fillId="0" borderId="0" xfId="0" applyFont="1" applyFill="1" applyAlignment="1">
      <alignment horizontal="center"/>
    </xf>
    <xf numFmtId="177" fontId="10" fillId="2" borderId="0" xfId="9" applyNumberFormat="1" applyFont="1" applyFill="1" applyAlignment="1">
      <alignment horizontal="right"/>
    </xf>
    <xf numFmtId="177" fontId="10" fillId="2" borderId="2" xfId="9" applyNumberFormat="1" applyFont="1" applyFill="1" applyBorder="1" applyAlignment="1">
      <alignment horizontal="right"/>
    </xf>
    <xf numFmtId="177" fontId="7" fillId="0" borderId="0" xfId="22" applyNumberFormat="1" applyFont="1" applyFill="1" applyBorder="1" applyAlignment="1">
      <alignment horizontal="right"/>
    </xf>
    <xf numFmtId="177" fontId="7" fillId="0" borderId="0" xfId="5" applyNumberFormat="1" applyFont="1" applyFill="1" applyBorder="1" applyAlignment="1">
      <alignment horizontal="left"/>
    </xf>
    <xf numFmtId="0" fontId="19" fillId="0" borderId="0" xfId="0" applyFont="1" applyFill="1" applyBorder="1"/>
    <xf numFmtId="169" fontId="15" fillId="0" borderId="0" xfId="17" applyNumberFormat="1" applyFont="1" applyFill="1" applyBorder="1"/>
    <xf numFmtId="0" fontId="15" fillId="0" borderId="0" xfId="17" applyFont="1" applyFill="1" applyBorder="1"/>
    <xf numFmtId="178" fontId="14" fillId="0" borderId="0" xfId="18" applyNumberFormat="1" applyFont="1" applyFill="1" applyAlignment="1">
      <alignment horizontal="center" wrapText="1"/>
    </xf>
    <xf numFmtId="177" fontId="6" fillId="0" borderId="0" xfId="18" applyNumberFormat="1" applyFont="1" applyFill="1" applyAlignment="1">
      <alignment horizontal="center"/>
    </xf>
    <xf numFmtId="177" fontId="59" fillId="0" borderId="0" xfId="8" applyNumberFormat="1" applyFont="1" applyAlignment="1">
      <alignment horizontal="right"/>
    </xf>
    <xf numFmtId="177" fontId="59" fillId="0" borderId="2" xfId="8" applyNumberFormat="1" applyFont="1" applyBorder="1" applyAlignment="1">
      <alignment horizontal="right"/>
    </xf>
    <xf numFmtId="0" fontId="44" fillId="0" borderId="0" xfId="0" applyFont="1" applyFill="1" applyBorder="1" applyAlignment="1"/>
    <xf numFmtId="0" fontId="46" fillId="0" borderId="0" xfId="0" applyFont="1" applyFill="1"/>
    <xf numFmtId="177" fontId="60" fillId="0" borderId="0" xfId="16" applyNumberFormat="1" applyFont="1" applyFill="1" applyAlignment="1">
      <alignment horizontal="right"/>
    </xf>
    <xf numFmtId="0" fontId="15" fillId="0" borderId="0" xfId="17" applyFont="1" applyFill="1" applyBorder="1" applyAlignment="1">
      <alignment horizontal="left"/>
    </xf>
    <xf numFmtId="0" fontId="15" fillId="0" borderId="2" xfId="17" applyFont="1" applyFill="1" applyBorder="1" applyAlignment="1">
      <alignment horizontal="left"/>
    </xf>
    <xf numFmtId="0" fontId="15" fillId="0" borderId="2" xfId="17" applyFont="1" applyFill="1" applyBorder="1"/>
    <xf numFmtId="37" fontId="45" fillId="0" borderId="0" xfId="10" applyFont="1" applyFill="1" applyBorder="1" applyAlignment="1">
      <alignment horizontal="right"/>
    </xf>
    <xf numFmtId="0" fontId="26" fillId="0" borderId="0" xfId="7" applyFont="1" applyFill="1"/>
    <xf numFmtId="43" fontId="15" fillId="0" borderId="0" xfId="1" applyFont="1" applyFill="1"/>
    <xf numFmtId="169" fontId="15" fillId="0" borderId="0" xfId="1" applyNumberFormat="1" applyFont="1" applyFill="1"/>
    <xf numFmtId="172" fontId="44" fillId="0" borderId="0" xfId="1" applyNumberFormat="1" applyFont="1" applyFill="1" applyBorder="1" applyProtection="1"/>
    <xf numFmtId="37" fontId="44" fillId="0" borderId="0" xfId="10" applyFont="1" applyFill="1" applyBorder="1" applyAlignment="1">
      <alignment horizontal="centerContinuous"/>
    </xf>
    <xf numFmtId="170" fontId="18" fillId="0" borderId="0" xfId="1" applyNumberFormat="1" applyFont="1" applyFill="1"/>
    <xf numFmtId="170" fontId="18" fillId="0" borderId="0" xfId="1" applyNumberFormat="1" applyFont="1" applyFill="1" applyBorder="1"/>
    <xf numFmtId="0" fontId="26" fillId="0" borderId="0" xfId="17" applyFont="1" applyFill="1"/>
    <xf numFmtId="170" fontId="15" fillId="0" borderId="0" xfId="7" applyNumberFormat="1" applyFont="1" applyFill="1"/>
    <xf numFmtId="2" fontId="26" fillId="0" borderId="0" xfId="7" applyNumberFormat="1" applyFont="1" applyFill="1"/>
    <xf numFmtId="0" fontId="8" fillId="0" borderId="0" xfId="0" applyFont="1" applyFill="1"/>
    <xf numFmtId="178" fontId="6" fillId="0" borderId="0" xfId="18" applyNumberFormat="1" applyFont="1" applyFill="1" applyAlignment="1">
      <alignment horizontal="center" wrapText="1"/>
    </xf>
    <xf numFmtId="0" fontId="27" fillId="0" borderId="0" xfId="7" applyFont="1" applyAlignment="1">
      <alignment horizontal="center"/>
    </xf>
    <xf numFmtId="0" fontId="40" fillId="0" borderId="0" xfId="4" applyFont="1" applyFill="1" applyBorder="1" applyAlignment="1">
      <alignment horizontal="center"/>
    </xf>
    <xf numFmtId="0" fontId="79" fillId="0" borderId="0" xfId="7" applyFont="1" applyFill="1"/>
    <xf numFmtId="0" fontId="80" fillId="0" borderId="0" xfId="7" applyFont="1" applyFill="1" applyAlignment="1">
      <alignment horizontal="left"/>
    </xf>
    <xf numFmtId="170" fontId="81" fillId="0" borderId="0" xfId="1" applyNumberFormat="1" applyFont="1" applyFill="1" applyBorder="1"/>
    <xf numFmtId="171" fontId="81" fillId="0" borderId="0" xfId="7" applyNumberFormat="1" applyFont="1" applyFill="1" applyBorder="1"/>
    <xf numFmtId="171" fontId="15" fillId="0" borderId="2" xfId="7" applyNumberFormat="1" applyFont="1" applyFill="1" applyBorder="1"/>
    <xf numFmtId="0" fontId="31" fillId="0" borderId="0" xfId="7" applyFont="1" applyFill="1" applyAlignment="1">
      <alignment horizontal="center"/>
    </xf>
    <xf numFmtId="0" fontId="37" fillId="0" borderId="0" xfId="7" applyFont="1" applyFill="1"/>
    <xf numFmtId="0" fontId="25" fillId="0" borderId="0" xfId="7" applyFont="1" applyFill="1" applyAlignment="1">
      <alignment horizontal="center"/>
    </xf>
    <xf numFmtId="0" fontId="17" fillId="0" borderId="0" xfId="7" applyFont="1" applyFill="1" applyAlignment="1">
      <alignment horizontal="center"/>
    </xf>
    <xf numFmtId="0" fontId="15" fillId="0" borderId="2" xfId="7" applyFont="1" applyFill="1" applyBorder="1"/>
    <xf numFmtId="170" fontId="15" fillId="0" borderId="0" xfId="1" applyNumberFormat="1" applyFont="1" applyFill="1"/>
    <xf numFmtId="170" fontId="48" fillId="0" borderId="0" xfId="1" applyNumberFormat="1" applyFont="1" applyFill="1" applyBorder="1" applyAlignment="1">
      <alignment horizontal="center"/>
    </xf>
    <xf numFmtId="43" fontId="42" fillId="0" borderId="0" xfId="7" applyNumberFormat="1" applyFont="1" applyFill="1"/>
    <xf numFmtId="43" fontId="26" fillId="0" borderId="2" xfId="7" applyNumberFormat="1" applyFont="1" applyFill="1" applyBorder="1"/>
    <xf numFmtId="0" fontId="15" fillId="0" borderId="0" xfId="7" applyFont="1" applyFill="1" applyAlignment="1">
      <alignment wrapText="1"/>
    </xf>
    <xf numFmtId="43" fontId="15" fillId="0" borderId="0" xfId="1" applyNumberFormat="1" applyFont="1" applyFill="1"/>
    <xf numFmtId="171" fontId="15" fillId="0" borderId="0" xfId="1" applyNumberFormat="1" applyFont="1" applyFill="1"/>
    <xf numFmtId="169" fontId="15" fillId="0" borderId="2" xfId="1" applyNumberFormat="1" applyFont="1" applyFill="1" applyBorder="1"/>
    <xf numFmtId="166" fontId="15" fillId="0" borderId="0" xfId="7" applyNumberFormat="1" applyFont="1" applyFill="1"/>
    <xf numFmtId="2" fontId="15" fillId="0" borderId="0" xfId="7" applyNumberFormat="1" applyFont="1" applyFill="1"/>
    <xf numFmtId="0" fontId="27" fillId="0" borderId="0" xfId="7" applyFont="1" applyFill="1" applyAlignment="1">
      <alignment horizontal="center"/>
    </xf>
    <xf numFmtId="0" fontId="28" fillId="0" borderId="0" xfId="7" applyFont="1" applyFill="1"/>
    <xf numFmtId="0" fontId="16" fillId="0" borderId="0" xfId="7" applyFont="1" applyFill="1" applyAlignment="1">
      <alignment horizontal="center"/>
    </xf>
    <xf numFmtId="0" fontId="17" fillId="0" borderId="0" xfId="7" applyFont="1" applyFill="1" applyAlignment="1">
      <alignment horizontal="left"/>
    </xf>
    <xf numFmtId="169" fontId="15" fillId="0" borderId="0" xfId="7" quotePrefix="1" applyNumberFormat="1" applyFont="1" applyFill="1"/>
    <xf numFmtId="170" fontId="15" fillId="0" borderId="0" xfId="1" quotePrefix="1" applyNumberFormat="1" applyFont="1" applyFill="1"/>
    <xf numFmtId="170" fontId="15" fillId="0" borderId="0" xfId="7" quotePrefix="1" applyNumberFormat="1" applyFont="1" applyFill="1"/>
    <xf numFmtId="170" fontId="15" fillId="0" borderId="2" xfId="1" applyNumberFormat="1" applyFont="1" applyFill="1" applyBorder="1"/>
    <xf numFmtId="0" fontId="82" fillId="0" borderId="0" xfId="7" applyFont="1" applyFill="1"/>
    <xf numFmtId="0" fontId="83" fillId="0" borderId="0" xfId="7" applyFont="1" applyFill="1"/>
    <xf numFmtId="178" fontId="14" fillId="0" borderId="0" xfId="5" applyNumberFormat="1" applyFont="1" applyFill="1" applyBorder="1" applyAlignment="1">
      <alignment horizontal="center" wrapText="1"/>
    </xf>
    <xf numFmtId="178" fontId="3" fillId="0" borderId="0" xfId="5" applyNumberFormat="1" applyFont="1" applyFill="1" applyBorder="1" applyAlignment="1">
      <alignment horizontal="center" wrapText="1"/>
    </xf>
    <xf numFmtId="177" fontId="59" fillId="0" borderId="0" xfId="16" applyNumberFormat="1" applyFont="1" applyFill="1" applyAlignment="1">
      <alignment horizontal="right"/>
    </xf>
    <xf numFmtId="170" fontId="12" fillId="0" borderId="0" xfId="1" applyNumberFormat="1" applyFont="1" applyFill="1" applyBorder="1"/>
    <xf numFmtId="177" fontId="7" fillId="0" borderId="0" xfId="14" applyNumberFormat="1" applyFont="1" applyFill="1" applyAlignment="1">
      <alignment horizontal="right"/>
    </xf>
    <xf numFmtId="177" fontId="6" fillId="0" borderId="0" xfId="15" applyNumberFormat="1" applyFont="1" applyFill="1" applyAlignment="1">
      <alignment horizontal="right"/>
    </xf>
    <xf numFmtId="1" fontId="12" fillId="0" borderId="0" xfId="13" applyNumberFormat="1" applyFont="1" applyFill="1" applyBorder="1" applyAlignment="1">
      <alignment horizontal="center"/>
    </xf>
    <xf numFmtId="170" fontId="12" fillId="0" borderId="0" xfId="1" applyNumberFormat="1" applyFont="1" applyFill="1" applyBorder="1" applyAlignment="1">
      <alignment horizontal="center"/>
    </xf>
    <xf numFmtId="9" fontId="12" fillId="0" borderId="0" xfId="25" applyFont="1" applyFill="1" applyBorder="1" applyAlignment="1">
      <alignment horizontal="center"/>
    </xf>
    <xf numFmtId="178" fontId="6" fillId="0" borderId="0" xfId="5" quotePrefix="1" applyNumberFormat="1" applyFont="1" applyFill="1" applyBorder="1" applyAlignment="1">
      <alignment horizontal="center" wrapText="1"/>
    </xf>
    <xf numFmtId="178" fontId="6" fillId="0" borderId="0" xfId="5" applyNumberFormat="1" applyFont="1" applyFill="1" applyBorder="1" applyAlignment="1">
      <alignment horizontal="center" wrapText="1"/>
    </xf>
    <xf numFmtId="0" fontId="12" fillId="0" borderId="0" xfId="0" applyFont="1" applyFill="1"/>
    <xf numFmtId="0" fontId="12" fillId="0" borderId="5" xfId="23" applyFont="1" applyFill="1" applyBorder="1"/>
    <xf numFmtId="177" fontId="12" fillId="0" borderId="3" xfId="13" quotePrefix="1" applyNumberFormat="1" applyFont="1" applyFill="1" applyBorder="1" applyAlignment="1">
      <alignment horizontal="center"/>
    </xf>
    <xf numFmtId="0" fontId="12" fillId="0" borderId="0" xfId="23" applyFont="1" applyFill="1" applyBorder="1"/>
    <xf numFmtId="0" fontId="12" fillId="0" borderId="0" xfId="23" applyFont="1" applyFill="1"/>
    <xf numFmtId="177" fontId="6" fillId="0" borderId="0" xfId="9" quotePrefix="1" applyNumberFormat="1" applyFont="1" applyFill="1" applyAlignment="1">
      <alignment horizontal="left"/>
    </xf>
    <xf numFmtId="177" fontId="6" fillId="0" borderId="0" xfId="15" applyNumberFormat="1" applyFont="1" applyFill="1" applyAlignment="1">
      <alignment horizontal="left"/>
    </xf>
    <xf numFmtId="177" fontId="6" fillId="0" borderId="0" xfId="5" applyNumberFormat="1" applyFont="1" applyFill="1" applyBorder="1" applyAlignment="1">
      <alignment horizontal="left"/>
    </xf>
    <xf numFmtId="177" fontId="6" fillId="0" borderId="0" xfId="5" applyNumberFormat="1" applyFont="1" applyFill="1" applyBorder="1" applyAlignment="1">
      <alignment horizontal="right"/>
    </xf>
    <xf numFmtId="178" fontId="6" fillId="0" borderId="0" xfId="22" quotePrefix="1" applyNumberFormat="1" applyFont="1" applyFill="1" applyBorder="1" applyAlignment="1">
      <alignment horizontal="center" wrapText="1"/>
    </xf>
    <xf numFmtId="0" fontId="12" fillId="0" borderId="0" xfId="13" applyFont="1" applyFill="1" applyBorder="1"/>
    <xf numFmtId="177" fontId="6" fillId="0" borderId="0" xfId="22" applyNumberFormat="1" applyFont="1" applyFill="1" applyBorder="1" applyAlignment="1">
      <alignment horizontal="left"/>
    </xf>
    <xf numFmtId="177" fontId="12" fillId="0" borderId="0" xfId="23" applyNumberFormat="1" applyFont="1" applyFill="1" applyBorder="1"/>
    <xf numFmtId="177" fontId="6" fillId="0" borderId="0" xfId="11" quotePrefix="1" applyNumberFormat="1" applyFont="1" applyFill="1" applyBorder="1" applyAlignment="1">
      <alignment horizontal="left"/>
    </xf>
    <xf numFmtId="178" fontId="7" fillId="0" borderId="0" xfId="18" applyNumberFormat="1" applyFont="1" applyFill="1" applyAlignment="1">
      <alignment horizontal="left" wrapText="1"/>
    </xf>
    <xf numFmtId="177" fontId="6" fillId="0" borderId="0" xfId="20" applyNumberFormat="1" applyFont="1" applyFill="1" applyAlignment="1">
      <alignment horizontal="center"/>
    </xf>
    <xf numFmtId="177" fontId="6" fillId="0" borderId="0" xfId="18" applyNumberFormat="1" applyFont="1" applyFill="1" applyAlignment="1">
      <alignment horizontal="left" indent="1"/>
    </xf>
    <xf numFmtId="177" fontId="6" fillId="0" borderId="0" xfId="18" applyNumberFormat="1" applyFont="1" applyFill="1"/>
    <xf numFmtId="177" fontId="50" fillId="0" borderId="0" xfId="0" applyNumberFormat="1" applyFont="1" applyFill="1"/>
    <xf numFmtId="0" fontId="41" fillId="0" borderId="0" xfId="0" applyFont="1" applyFill="1"/>
    <xf numFmtId="0" fontId="0" fillId="0" borderId="0" xfId="0" applyFont="1" applyFill="1"/>
    <xf numFmtId="178" fontId="6" fillId="0" borderId="0" xfId="18" applyNumberFormat="1" applyFont="1" applyFill="1" applyAlignment="1">
      <alignment horizontal="right" wrapText="1"/>
    </xf>
    <xf numFmtId="177" fontId="6" fillId="0" borderId="0" xfId="21" applyNumberFormat="1" applyFont="1" applyFill="1" applyAlignment="1">
      <alignment horizontal="right"/>
    </xf>
    <xf numFmtId="177" fontId="6" fillId="0" borderId="2" xfId="21" applyNumberFormat="1" applyFont="1" applyFill="1" applyBorder="1" applyAlignment="1">
      <alignment horizontal="right"/>
    </xf>
    <xf numFmtId="177" fontId="6" fillId="0" borderId="0" xfId="20" applyNumberFormat="1" applyFont="1" applyFill="1" applyAlignment="1">
      <alignment horizontal="left"/>
    </xf>
    <xf numFmtId="177" fontId="6" fillId="0" borderId="0" xfId="20" applyNumberFormat="1" applyFont="1" applyFill="1" applyAlignment="1">
      <alignment horizontal="right"/>
    </xf>
    <xf numFmtId="177" fontId="6" fillId="0" borderId="0" xfId="20" applyNumberFormat="1" applyFont="1" applyFill="1" applyAlignment="1">
      <alignment horizontal="left" indent="1"/>
    </xf>
    <xf numFmtId="177" fontId="6" fillId="0" borderId="0" xfId="20" applyNumberFormat="1" applyFont="1" applyFill="1" applyBorder="1" applyAlignment="1">
      <alignment horizontal="left" indent="1"/>
    </xf>
    <xf numFmtId="177" fontId="6" fillId="0" borderId="0" xfId="20" applyNumberFormat="1" applyFont="1" applyFill="1" applyBorder="1" applyAlignment="1">
      <alignment horizontal="right"/>
    </xf>
    <xf numFmtId="0" fontId="0" fillId="0" borderId="0" xfId="0" applyFont="1" applyFill="1" applyBorder="1"/>
    <xf numFmtId="177" fontId="6" fillId="0" borderId="2" xfId="20" applyNumberFormat="1" applyFont="1" applyFill="1" applyBorder="1" applyAlignment="1">
      <alignment horizontal="right"/>
    </xf>
    <xf numFmtId="177" fontId="6" fillId="0" borderId="0" xfId="68" applyNumberFormat="1" applyFont="1" applyFill="1" applyAlignment="1">
      <alignment horizontal="right"/>
    </xf>
    <xf numFmtId="177" fontId="6" fillId="0" borderId="0" xfId="19" applyNumberFormat="1" applyFont="1" applyFill="1" applyBorder="1" applyAlignment="1">
      <alignment horizontal="left" indent="1"/>
    </xf>
    <xf numFmtId="177" fontId="6" fillId="0" borderId="0" xfId="21" applyNumberFormat="1" applyFont="1" applyFill="1" applyBorder="1" applyAlignment="1">
      <alignment horizontal="right"/>
    </xf>
    <xf numFmtId="177" fontId="6" fillId="0" borderId="0" xfId="19" applyNumberFormat="1" applyFont="1" applyFill="1" applyAlignment="1">
      <alignment horizontal="left" indent="1"/>
    </xf>
    <xf numFmtId="177" fontId="6" fillId="0" borderId="2" xfId="68" applyNumberFormat="1" applyFont="1" applyFill="1" applyBorder="1" applyAlignment="1">
      <alignment horizontal="right"/>
    </xf>
    <xf numFmtId="177" fontId="6" fillId="0" borderId="0" xfId="19" applyNumberFormat="1" applyFont="1" applyFill="1" applyAlignment="1">
      <alignment horizontal="left"/>
    </xf>
    <xf numFmtId="177" fontId="6" fillId="0" borderId="0" xfId="68" applyNumberFormat="1" applyFont="1" applyFill="1" applyBorder="1" applyAlignment="1">
      <alignment horizontal="right"/>
    </xf>
    <xf numFmtId="177" fontId="14" fillId="0" borderId="2" xfId="21" applyNumberFormat="1" applyFont="1" applyFill="1" applyBorder="1" applyAlignment="1">
      <alignment horizontal="right"/>
    </xf>
    <xf numFmtId="0" fontId="0" fillId="0" borderId="0" xfId="0" applyFont="1" applyFill="1" applyAlignment="1">
      <alignment horizontal="left" vertical="justify"/>
    </xf>
    <xf numFmtId="0" fontId="17" fillId="0" borderId="0" xfId="4" applyFont="1" applyFill="1" applyBorder="1" applyAlignment="1">
      <alignment horizont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177" fontId="7" fillId="0" borderId="0" xfId="18" applyNumberFormat="1" applyFont="1" applyFill="1"/>
    <xf numFmtId="177" fontId="6" fillId="0" borderId="0" xfId="20" quotePrefix="1" applyNumberFormat="1" applyFont="1" applyFill="1" applyAlignment="1">
      <alignment horizontal="left"/>
    </xf>
    <xf numFmtId="0" fontId="25" fillId="0" borderId="1" xfId="17" applyFont="1" applyFill="1" applyBorder="1"/>
    <xf numFmtId="0" fontId="25" fillId="0" borderId="1" xfId="17" applyFont="1" applyFill="1" applyBorder="1" applyAlignment="1">
      <alignment horizontal="left"/>
    </xf>
    <xf numFmtId="0" fontId="26" fillId="0" borderId="0" xfId="0" applyFont="1" applyFill="1" applyBorder="1"/>
    <xf numFmtId="0" fontId="25" fillId="0" borderId="1" xfId="17" applyFont="1" applyFill="1" applyBorder="1" applyAlignment="1">
      <alignment horizontal="center"/>
    </xf>
    <xf numFmtId="0" fontId="15" fillId="0" borderId="0" xfId="0" applyFont="1" applyFill="1" applyBorder="1"/>
    <xf numFmtId="0" fontId="27" fillId="0" borderId="0" xfId="0" applyFont="1" applyFill="1"/>
    <xf numFmtId="0" fontId="26" fillId="0" borderId="0" xfId="0" applyFont="1" applyFill="1" applyBorder="1" applyAlignment="1">
      <alignment horizontal="center"/>
    </xf>
    <xf numFmtId="174" fontId="15" fillId="0" borderId="0" xfId="0" applyNumberFormat="1" applyFont="1" applyFill="1" applyBorder="1"/>
    <xf numFmtId="41" fontId="15" fillId="0" borderId="2" xfId="0" applyNumberFormat="1" applyFont="1" applyFill="1" applyBorder="1"/>
    <xf numFmtId="0" fontId="15" fillId="0" borderId="0" xfId="17" applyFont="1" applyFill="1" applyAlignment="1">
      <alignment horizontal="center"/>
    </xf>
    <xf numFmtId="41" fontId="19" fillId="0" borderId="0" xfId="1" applyNumberFormat="1" applyFont="1" applyFill="1" applyBorder="1"/>
    <xf numFmtId="41" fontId="19" fillId="0" borderId="2" xfId="1" applyNumberFormat="1" applyFont="1" applyFill="1" applyBorder="1"/>
    <xf numFmtId="0" fontId="26" fillId="0" borderId="4" xfId="17" applyFont="1" applyFill="1" applyBorder="1" applyAlignment="1">
      <alignment horizontal="center"/>
    </xf>
    <xf numFmtId="170" fontId="18" fillId="0" borderId="4" xfId="1" applyNumberFormat="1" applyFont="1" applyFill="1" applyBorder="1"/>
    <xf numFmtId="41" fontId="19" fillId="0" borderId="0" xfId="1" applyNumberFormat="1" applyFont="1" applyFill="1"/>
    <xf numFmtId="41" fontId="15" fillId="0" borderId="0" xfId="17" applyNumberFormat="1" applyFont="1" applyFill="1" applyBorder="1"/>
    <xf numFmtId="0" fontId="26" fillId="0" borderId="0" xfId="17" applyFont="1" applyFill="1" applyBorder="1"/>
    <xf numFmtId="0" fontId="18" fillId="0" borderId="0" xfId="0" applyFont="1" applyFill="1"/>
    <xf numFmtId="174" fontId="15" fillId="0" borderId="0" xfId="17" applyNumberFormat="1" applyFont="1" applyFill="1" applyBorder="1"/>
    <xf numFmtId="0" fontId="26" fillId="0" borderId="0" xfId="0" applyFont="1" applyFill="1"/>
    <xf numFmtId="43" fontId="19" fillId="0" borderId="0" xfId="0" applyNumberFormat="1" applyFont="1" applyFill="1"/>
    <xf numFmtId="0" fontId="27" fillId="0" borderId="0" xfId="17" applyFont="1" applyFill="1"/>
    <xf numFmtId="1" fontId="26" fillId="0" borderId="0" xfId="0" applyNumberFormat="1" applyFont="1" applyFill="1"/>
    <xf numFmtId="0" fontId="25" fillId="0" borderId="1" xfId="17" applyFont="1" applyFill="1" applyBorder="1" applyAlignment="1"/>
    <xf numFmtId="0" fontId="28" fillId="0" borderId="0" xfId="0" applyFont="1" applyFill="1" applyAlignment="1">
      <alignment horizontal="center"/>
    </xf>
    <xf numFmtId="169" fontId="19" fillId="0" borderId="0" xfId="0" applyNumberFormat="1" applyFont="1" applyFill="1" applyBorder="1"/>
    <xf numFmtId="169" fontId="15" fillId="0" borderId="0" xfId="17" applyNumberFormat="1" applyFont="1" applyFill="1" applyAlignment="1">
      <alignment horizontal="center"/>
    </xf>
    <xf numFmtId="169" fontId="18" fillId="0" borderId="0" xfId="1" applyNumberFormat="1" applyFont="1" applyFill="1"/>
    <xf numFmtId="169" fontId="26" fillId="0" borderId="0" xfId="17" applyNumberFormat="1" applyFont="1" applyFill="1" applyAlignment="1">
      <alignment horizontal="center"/>
    </xf>
    <xf numFmtId="174" fontId="15" fillId="0" borderId="0" xfId="17" applyNumberFormat="1" applyFont="1" applyFill="1"/>
    <xf numFmtId="170" fontId="26" fillId="0" borderId="0" xfId="1" applyNumberFormat="1" applyFont="1" applyFill="1" applyAlignment="1">
      <alignment horizontal="center"/>
    </xf>
    <xf numFmtId="169" fontId="15" fillId="0" borderId="0" xfId="17" applyNumberFormat="1" applyFont="1" applyFill="1" applyAlignment="1">
      <alignment horizontal="left"/>
    </xf>
    <xf numFmtId="169" fontId="27" fillId="0" borderId="0" xfId="0" applyNumberFormat="1" applyFont="1" applyFill="1"/>
    <xf numFmtId="169" fontId="26" fillId="0" borderId="0" xfId="17" applyNumberFormat="1" applyFont="1" applyFill="1"/>
    <xf numFmtId="174" fontId="26" fillId="0" borderId="0" xfId="17" applyNumberFormat="1" applyFont="1" applyFill="1"/>
    <xf numFmtId="170" fontId="15" fillId="0" borderId="0" xfId="1" applyNumberFormat="1" applyFont="1" applyFill="1" applyAlignment="1">
      <alignment horizontal="center"/>
    </xf>
    <xf numFmtId="170" fontId="15" fillId="0" borderId="0" xfId="1" applyNumberFormat="1" applyFont="1" applyFill="1" applyBorder="1"/>
    <xf numFmtId="169" fontId="15" fillId="0" borderId="0" xfId="17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170" fontId="26" fillId="0" borderId="0" xfId="1" applyNumberFormat="1" applyFont="1" applyFill="1"/>
    <xf numFmtId="170" fontId="15" fillId="0" borderId="0" xfId="17" applyNumberFormat="1" applyFont="1" applyFill="1"/>
    <xf numFmtId="1" fontId="16" fillId="0" borderId="0" xfId="0" applyNumberFormat="1" applyFont="1" applyFill="1" applyAlignment="1">
      <alignment horizontal="center"/>
    </xf>
    <xf numFmtId="180" fontId="15" fillId="0" borderId="0" xfId="17" applyNumberFormat="1" applyFont="1" applyFill="1"/>
    <xf numFmtId="174" fontId="15" fillId="0" borderId="2" xfId="17" applyNumberFormat="1" applyFont="1" applyFill="1" applyBorder="1"/>
    <xf numFmtId="174" fontId="19" fillId="0" borderId="0" xfId="1" applyNumberFormat="1" applyFont="1" applyFill="1" applyBorder="1"/>
    <xf numFmtId="174" fontId="19" fillId="0" borderId="2" xfId="1" applyNumberFormat="1" applyFont="1" applyFill="1" applyBorder="1"/>
    <xf numFmtId="0" fontId="61" fillId="0" borderId="0" xfId="0" applyFont="1" applyFill="1" applyAlignment="1">
      <alignment horizontal="left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58" fillId="0" borderId="0" xfId="0" applyFont="1" applyFill="1" applyBorder="1"/>
    <xf numFmtId="0" fontId="84" fillId="0" borderId="0" xfId="0" applyFont="1" applyFill="1" applyAlignment="1">
      <alignment horizontal="left"/>
    </xf>
  </cellXfs>
  <cellStyles count="72">
    <cellStyle name="20% - Accent1" xfId="43" builtinId="30" customBuiltin="1"/>
    <cellStyle name="20% - Accent2" xfId="47" builtinId="34" customBuiltin="1"/>
    <cellStyle name="20% - Accent3" xfId="51" builtinId="38" customBuiltin="1"/>
    <cellStyle name="20% - Accent4" xfId="55" builtinId="42" customBuiltin="1"/>
    <cellStyle name="20% - Accent5" xfId="59" builtinId="46" customBuiltin="1"/>
    <cellStyle name="20% - Accent6" xfId="63" builtinId="50" customBuiltin="1"/>
    <cellStyle name="40% - Accent1" xfId="44" builtinId="31" customBuiltin="1"/>
    <cellStyle name="40% - Accent2" xfId="48" builtinId="35" customBuiltin="1"/>
    <cellStyle name="40% - Accent3" xfId="52" builtinId="39" customBuiltin="1"/>
    <cellStyle name="40% - Accent4" xfId="56" builtinId="43" customBuiltin="1"/>
    <cellStyle name="40% - Accent5" xfId="60" builtinId="47" customBuiltin="1"/>
    <cellStyle name="40% - Accent6" xfId="64" builtinId="51" customBuiltin="1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" xfId="1" builtinId="3"/>
    <cellStyle name="Comma 2" xfId="67"/>
    <cellStyle name="Comma0 - Style3" xfId="2"/>
    <cellStyle name="Explanatory Text" xfId="40" builtinId="53" customBuiltin="1"/>
    <cellStyle name="Fixed2 - Style2" xfId="3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70"/>
    <cellStyle name="Normal 3" xfId="66"/>
    <cellStyle name="Normal_2003" xfId="4"/>
    <cellStyle name="Normal_CapSettleOMTemp" xfId="5"/>
    <cellStyle name="Normal_Consumables for O&amp;M" xfId="6"/>
    <cellStyle name="Normal_CPRTOVRD_0300" xfId="7"/>
    <cellStyle name="Normal_Emission Ctrls" xfId="8"/>
    <cellStyle name="Normal_Emission Ctrls_1" xfId="9"/>
    <cellStyle name="Normal_MLR" xfId="10"/>
    <cellStyle name="Normal_O&amp;M - Grand Total " xfId="11"/>
    <cellStyle name="Normal_O&amp;M - Grand Total LT" xfId="12"/>
    <cellStyle name="Normal_O&amp;M - Grand Total_CapSettleOMTemp" xfId="13"/>
    <cellStyle name="Normal_O&amp;M Data Smry" xfId="14"/>
    <cellStyle name="Normal_O&amp;M Data Smry_1" xfId="15"/>
    <cellStyle name="Normal_O&amp;M Data Smry_2" xfId="16"/>
    <cellStyle name="Normal_PL080903.mon2" xfId="17"/>
    <cellStyle name="Normal_Plant Account Detail 2006-2015" xfId="18"/>
    <cellStyle name="Normal_Plant Account Detail 2007-2015" xfId="19"/>
    <cellStyle name="Normal_Plant Detail - Book" xfId="20"/>
    <cellStyle name="Normal_Plant Detail - Book - PMR" xfId="21"/>
    <cellStyle name="Normal_Plant Detail - Book - PMR 2" xfId="68"/>
    <cellStyle name="Normal_Sheet1" xfId="22"/>
    <cellStyle name="Normal_Sheet3" xfId="23"/>
    <cellStyle name="Note 2" xfId="71"/>
    <cellStyle name="Output" xfId="35" builtinId="21" customBuiltin="1"/>
    <cellStyle name="Percen - Style1" xfId="24"/>
    <cellStyle name="Percent" xfId="25" builtinId="5"/>
    <cellStyle name="Percent 2" xfId="69"/>
    <cellStyle name="Title" xfId="26" builtinId="15" customBuiltin="1"/>
    <cellStyle name="Total" xfId="41" builtinId="25" customBuiltin="1"/>
    <cellStyle name="Warning Text" xfId="39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FFCCFF"/>
      <rgbColor rgb="00FFFFCC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CCFFCC"/>
  </sheetPr>
  <dimension ref="A1:BQ493"/>
  <sheetViews>
    <sheetView showGridLines="0" tabSelected="1" zoomScale="75" zoomScaleNormal="7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3" sqref="I3"/>
    </sheetView>
  </sheetViews>
  <sheetFormatPr defaultColWidth="14.6640625" defaultRowHeight="11.25" outlineLevelCol="1"/>
  <cols>
    <col min="1" max="1" width="48.33203125" style="41" customWidth="1"/>
    <col min="2" max="2" width="14.6640625" style="42" hidden="1" customWidth="1"/>
    <col min="3" max="4" width="14.6640625" style="41" hidden="1" customWidth="1"/>
    <col min="5" max="16" width="14.6640625" style="41" customWidth="1" outlineLevel="1"/>
    <col min="17" max="16384" width="14.6640625" style="41"/>
  </cols>
  <sheetData>
    <row r="1" spans="1:69" ht="22.5" customHeight="1"/>
    <row r="2" spans="1:69" ht="22.5" customHeight="1"/>
    <row r="6" spans="1:69" s="20" customFormat="1" ht="15">
      <c r="A6" s="25"/>
      <c r="B6" s="25" t="s">
        <v>141</v>
      </c>
      <c r="C6" s="25" t="s">
        <v>142</v>
      </c>
      <c r="D6" s="25" t="s">
        <v>143</v>
      </c>
      <c r="E6" s="25" t="s">
        <v>236</v>
      </c>
      <c r="F6" s="25" t="s">
        <v>237</v>
      </c>
      <c r="G6" s="25" t="s">
        <v>135</v>
      </c>
      <c r="H6" s="25" t="s">
        <v>136</v>
      </c>
      <c r="I6" s="25" t="s">
        <v>121</v>
      </c>
      <c r="J6" s="25" t="s">
        <v>137</v>
      </c>
      <c r="K6" s="25" t="s">
        <v>138</v>
      </c>
      <c r="L6" s="25" t="s">
        <v>139</v>
      </c>
      <c r="M6" s="25" t="s">
        <v>140</v>
      </c>
      <c r="N6" s="25" t="s">
        <v>141</v>
      </c>
      <c r="O6" s="25" t="s">
        <v>142</v>
      </c>
      <c r="P6" s="25" t="s">
        <v>143</v>
      </c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</row>
    <row r="7" spans="1:69" s="20" customFormat="1" ht="12.75">
      <c r="A7" s="26"/>
      <c r="B7" s="40">
        <v>2008</v>
      </c>
      <c r="C7" s="40">
        <f>B7</f>
        <v>2008</v>
      </c>
      <c r="D7" s="40">
        <f>C7</f>
        <v>2008</v>
      </c>
      <c r="E7" s="40">
        <v>2013</v>
      </c>
      <c r="F7" s="40">
        <f>E7</f>
        <v>2013</v>
      </c>
      <c r="G7" s="40">
        <f t="shared" ref="G7:P7" si="0">F7</f>
        <v>2013</v>
      </c>
      <c r="H7" s="40">
        <f t="shared" si="0"/>
        <v>2013</v>
      </c>
      <c r="I7" s="40">
        <f t="shared" si="0"/>
        <v>2013</v>
      </c>
      <c r="J7" s="40">
        <f t="shared" si="0"/>
        <v>2013</v>
      </c>
      <c r="K7" s="40">
        <f t="shared" si="0"/>
        <v>2013</v>
      </c>
      <c r="L7" s="40">
        <f t="shared" si="0"/>
        <v>2013</v>
      </c>
      <c r="M7" s="40">
        <f t="shared" si="0"/>
        <v>2013</v>
      </c>
      <c r="N7" s="40">
        <f t="shared" si="0"/>
        <v>2013</v>
      </c>
      <c r="O7" s="40">
        <f t="shared" si="0"/>
        <v>2013</v>
      </c>
      <c r="P7" s="40">
        <f t="shared" si="0"/>
        <v>2013</v>
      </c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</row>
    <row r="8" spans="1:69">
      <c r="A8" s="47" t="s">
        <v>75</v>
      </c>
    </row>
    <row r="9" spans="1:69">
      <c r="A9" s="46" t="s">
        <v>117</v>
      </c>
      <c r="B9" s="48" t="e">
        <f>MLR!#REF!</f>
        <v>#REF!</v>
      </c>
      <c r="C9" s="48" t="e">
        <f>MLR!#REF!</f>
        <v>#REF!</v>
      </c>
      <c r="D9" s="48" t="e">
        <f>MLR!#REF!</f>
        <v>#REF!</v>
      </c>
      <c r="E9" s="48">
        <f>MLR!B17</f>
        <v>0.30371999999999999</v>
      </c>
      <c r="F9" s="48">
        <f>MLR!C17</f>
        <v>0.30231000000000002</v>
      </c>
      <c r="G9" s="48">
        <f>MLR!D17</f>
        <v>0.30951000000000001</v>
      </c>
      <c r="H9" s="48">
        <f>MLR!E17</f>
        <v>0.30951000000000001</v>
      </c>
      <c r="I9" s="48">
        <f>MLR!F17</f>
        <v>0.30951000000000001</v>
      </c>
      <c r="J9" s="48">
        <f>MLR!G17</f>
        <v>0.30951000000000001</v>
      </c>
      <c r="K9" s="48">
        <f>MLR!H17</f>
        <v>0.31075999999999998</v>
      </c>
      <c r="L9" s="48">
        <f>MLR!I17</f>
        <v>0.31919999999999998</v>
      </c>
      <c r="M9" s="48">
        <f>MLR!J17</f>
        <v>0.31824999999999998</v>
      </c>
      <c r="N9" s="48">
        <f>MLR!K17</f>
        <v>0.31824999999999998</v>
      </c>
      <c r="O9" s="48">
        <f>MLR!L17</f>
        <v>0.31824999999999998</v>
      </c>
      <c r="P9" s="48">
        <f>MLR!M17</f>
        <v>0.31824999999999998</v>
      </c>
    </row>
    <row r="10" spans="1:69">
      <c r="A10" s="46" t="s">
        <v>120</v>
      </c>
      <c r="B10" s="48" t="e">
        <f>MLR!#REF!</f>
        <v>#REF!</v>
      </c>
      <c r="C10" s="48" t="e">
        <f>MLR!#REF!</f>
        <v>#REF!</v>
      </c>
      <c r="D10" s="48" t="e">
        <f>MLR!#REF!</f>
        <v>#REF!</v>
      </c>
      <c r="E10" s="48">
        <f>MLR!B18</f>
        <v>0.42684</v>
      </c>
      <c r="F10" s="48">
        <f>MLR!C18</f>
        <v>0.42695</v>
      </c>
      <c r="G10" s="48">
        <f>MLR!D18</f>
        <v>0.42007</v>
      </c>
      <c r="H10" s="48">
        <f>MLR!E18</f>
        <v>0.42007</v>
      </c>
      <c r="I10" s="48">
        <f>MLR!F18</f>
        <v>0.42007</v>
      </c>
      <c r="J10" s="48">
        <f>MLR!G18</f>
        <v>0.42007</v>
      </c>
      <c r="K10" s="48">
        <f>MLR!H18</f>
        <v>0.41774</v>
      </c>
      <c r="L10" s="48">
        <f>MLR!I18</f>
        <v>0.41256999999999999</v>
      </c>
      <c r="M10" s="48">
        <f>MLR!J18</f>
        <v>0.41902</v>
      </c>
      <c r="N10" s="48">
        <f>MLR!K18</f>
        <v>0.41902</v>
      </c>
      <c r="O10" s="48">
        <f>MLR!L18</f>
        <v>0.41902</v>
      </c>
      <c r="P10" s="48">
        <f>MLR!M18</f>
        <v>0.41902</v>
      </c>
    </row>
    <row r="11" spans="1:69">
      <c r="A11" s="46" t="s">
        <v>118</v>
      </c>
      <c r="B11" s="48" t="e">
        <f>MLR!#REF!</f>
        <v>#REF!</v>
      </c>
      <c r="C11" s="48" t="e">
        <f>MLR!#REF!</f>
        <v>#REF!</v>
      </c>
      <c r="D11" s="48" t="e">
        <f>MLR!#REF!</f>
        <v>#REF!</v>
      </c>
      <c r="E11" s="48">
        <f>MLR!B19</f>
        <v>0.20860999999999999</v>
      </c>
      <c r="F11" s="48">
        <f>MLR!C19</f>
        <v>0.20866000000000001</v>
      </c>
      <c r="G11" s="48">
        <f>MLR!D19</f>
        <v>0.20530000000000001</v>
      </c>
      <c r="H11" s="48">
        <f>MLR!E19</f>
        <v>0.20530000000000001</v>
      </c>
      <c r="I11" s="48">
        <f>MLR!F19</f>
        <v>0.20530000000000001</v>
      </c>
      <c r="J11" s="48">
        <f>MLR!G19</f>
        <v>0.20530000000000001</v>
      </c>
      <c r="K11" s="48">
        <f>MLR!H19</f>
        <v>0.20612</v>
      </c>
      <c r="L11" s="48">
        <f>MLR!I19</f>
        <v>0.20107</v>
      </c>
      <c r="M11" s="48">
        <f>MLR!J19</f>
        <v>0.19577</v>
      </c>
      <c r="N11" s="48">
        <f>MLR!K19</f>
        <v>0.19577</v>
      </c>
      <c r="O11" s="48">
        <f>MLR!L19</f>
        <v>0.19577</v>
      </c>
      <c r="P11" s="48">
        <f>MLR!M19</f>
        <v>0.19577</v>
      </c>
    </row>
    <row r="12" spans="1:69">
      <c r="A12" s="46" t="s">
        <v>119</v>
      </c>
      <c r="B12" s="48" t="e">
        <f>MLR!#REF!</f>
        <v>#REF!</v>
      </c>
      <c r="C12" s="48" t="e">
        <f>MLR!#REF!</f>
        <v>#REF!</v>
      </c>
      <c r="D12" s="48" t="e">
        <f>MLR!#REF!</f>
        <v>#REF!</v>
      </c>
      <c r="E12" s="48">
        <f>MLR!B20</f>
        <v>6.0830000000000002E-2</v>
      </c>
      <c r="F12" s="48">
        <f>MLR!C20</f>
        <v>6.2080000000000003E-2</v>
      </c>
      <c r="G12" s="48">
        <f>MLR!D20</f>
        <v>6.5119999999999997E-2</v>
      </c>
      <c r="H12" s="48">
        <f>MLR!E20</f>
        <v>6.5119999999999997E-2</v>
      </c>
      <c r="I12" s="48">
        <f>MLR!F20</f>
        <v>6.5119999999999997E-2</v>
      </c>
      <c r="J12" s="48">
        <f>MLR!G20</f>
        <v>6.5119999999999997E-2</v>
      </c>
      <c r="K12" s="48">
        <f>MLR!H20</f>
        <v>6.5379999999999994E-2</v>
      </c>
      <c r="L12" s="48">
        <f>MLR!I20</f>
        <v>6.7159999999999997E-2</v>
      </c>
      <c r="M12" s="48">
        <f>MLR!J20</f>
        <v>6.6960000000000006E-2</v>
      </c>
      <c r="N12" s="48">
        <f>MLR!K20</f>
        <v>6.6960000000000006E-2</v>
      </c>
      <c r="O12" s="48">
        <f>MLR!L20</f>
        <v>6.6960000000000006E-2</v>
      </c>
      <c r="P12" s="48">
        <f>MLR!M20</f>
        <v>6.6960000000000006E-2</v>
      </c>
    </row>
    <row r="13" spans="1:69">
      <c r="A13" s="49" t="s">
        <v>74</v>
      </c>
      <c r="B13" s="48" t="e">
        <f t="shared" ref="B13:D13" si="1">SUM(B9:B12)</f>
        <v>#REF!</v>
      </c>
      <c r="C13" s="48" t="e">
        <f t="shared" si="1"/>
        <v>#REF!</v>
      </c>
      <c r="D13" s="48" t="e">
        <f t="shared" si="1"/>
        <v>#REF!</v>
      </c>
      <c r="E13" s="48">
        <f t="shared" ref="E13:P13" si="2">SUM(E9:E12)</f>
        <v>1</v>
      </c>
      <c r="F13" s="48">
        <f t="shared" si="2"/>
        <v>1</v>
      </c>
      <c r="G13" s="48">
        <f t="shared" si="2"/>
        <v>1</v>
      </c>
      <c r="H13" s="48">
        <f t="shared" si="2"/>
        <v>1</v>
      </c>
      <c r="I13" s="48">
        <f t="shared" si="2"/>
        <v>1</v>
      </c>
      <c r="J13" s="48">
        <f t="shared" si="2"/>
        <v>1</v>
      </c>
      <c r="K13" s="48">
        <f t="shared" si="2"/>
        <v>0.99999999999999989</v>
      </c>
      <c r="L13" s="48">
        <f t="shared" si="2"/>
        <v>1</v>
      </c>
      <c r="M13" s="48">
        <f t="shared" si="2"/>
        <v>1</v>
      </c>
      <c r="N13" s="48">
        <f t="shared" si="2"/>
        <v>1</v>
      </c>
      <c r="O13" s="48">
        <f t="shared" si="2"/>
        <v>1</v>
      </c>
      <c r="P13" s="48">
        <f t="shared" si="2"/>
        <v>1</v>
      </c>
    </row>
    <row r="15" spans="1:69">
      <c r="A15" s="47" t="s">
        <v>72</v>
      </c>
    </row>
    <row r="16" spans="1:69">
      <c r="A16" s="46" t="s">
        <v>117</v>
      </c>
      <c r="B16" s="50" t="e">
        <f>'Capacity Calcs. '!#REF!</f>
        <v>#REF!</v>
      </c>
      <c r="C16" s="50" t="e">
        <f>'Capacity Calcs. '!#REF!</f>
        <v>#REF!</v>
      </c>
      <c r="D16" s="50" t="e">
        <f>'Capacity Calcs. '!#REF!</f>
        <v>#REF!</v>
      </c>
      <c r="E16" s="50">
        <f>'Capacity Calcs. '!AM44</f>
        <v>6948.9666670000006</v>
      </c>
      <c r="F16" s="50">
        <f>'Capacity Calcs. '!AN44</f>
        <v>6948.9666670000006</v>
      </c>
      <c r="G16" s="50">
        <f>'Capacity Calcs. '!AO44</f>
        <v>6948.9666670000006</v>
      </c>
      <c r="H16" s="50">
        <f>'Capacity Calcs. '!AP44</f>
        <v>6948.9666670000006</v>
      </c>
      <c r="I16" s="50">
        <f>'Capacity Calcs. '!AQ44</f>
        <v>6948.9666670000006</v>
      </c>
      <c r="J16" s="50">
        <f>'Capacity Calcs. '!AR44</f>
        <v>6948.9666670000006</v>
      </c>
      <c r="K16" s="50">
        <f>'Capacity Calcs. '!AS44</f>
        <v>6948.9666670000006</v>
      </c>
      <c r="L16" s="50">
        <f>'Capacity Calcs. '!AT44</f>
        <v>6948.9666670000006</v>
      </c>
      <c r="M16" s="50">
        <f>'Capacity Calcs. '!AU44</f>
        <v>6948.9666670000006</v>
      </c>
      <c r="N16" s="50">
        <f>'Capacity Calcs. '!AV44</f>
        <v>6948.9666670000006</v>
      </c>
      <c r="O16" s="50">
        <f>'Capacity Calcs. '!AW44</f>
        <v>6948.9666670000006</v>
      </c>
      <c r="P16" s="50">
        <f>'Capacity Calcs. '!AX44</f>
        <v>6948.9666670000006</v>
      </c>
    </row>
    <row r="17" spans="1:16">
      <c r="A17" s="46" t="s">
        <v>120</v>
      </c>
      <c r="B17" s="50" t="e">
        <f>'Capacity Calcs. '!#REF!</f>
        <v>#REF!</v>
      </c>
      <c r="C17" s="50" t="e">
        <f>'Capacity Calcs. '!#REF!</f>
        <v>#REF!</v>
      </c>
      <c r="D17" s="50" t="e">
        <f>'Capacity Calcs. '!#REF!</f>
        <v>#REF!</v>
      </c>
      <c r="E17" s="50">
        <f>'Capacity Calcs. '!AM172</f>
        <v>12689.899999999998</v>
      </c>
      <c r="F17" s="50">
        <f>'Capacity Calcs. '!AN172</f>
        <v>12689.899999999998</v>
      </c>
      <c r="G17" s="50">
        <f>'Capacity Calcs. '!AO172</f>
        <v>12689.899999999998</v>
      </c>
      <c r="H17" s="50">
        <f>'Capacity Calcs. '!AP172</f>
        <v>12689.899999999998</v>
      </c>
      <c r="I17" s="50">
        <f>'Capacity Calcs. '!AQ172</f>
        <v>12696.899999999998</v>
      </c>
      <c r="J17" s="50">
        <f>'Capacity Calcs. '!AR172</f>
        <v>12696.899999999998</v>
      </c>
      <c r="K17" s="50">
        <f>'Capacity Calcs. '!AS172</f>
        <v>12696.899999999998</v>
      </c>
      <c r="L17" s="50">
        <f>'Capacity Calcs. '!AT172</f>
        <v>12696.899999999998</v>
      </c>
      <c r="M17" s="50">
        <f>'Capacity Calcs. '!AU172</f>
        <v>12696.899999999998</v>
      </c>
      <c r="N17" s="50">
        <f>'Capacity Calcs. '!AV172</f>
        <v>12696.899999999998</v>
      </c>
      <c r="O17" s="50">
        <f>'Capacity Calcs. '!AW172</f>
        <v>12732.899999999998</v>
      </c>
      <c r="P17" s="50">
        <f>'Capacity Calcs. '!AX172</f>
        <v>12732.899999999998</v>
      </c>
    </row>
    <row r="18" spans="1:16">
      <c r="A18" s="46" t="s">
        <v>118</v>
      </c>
      <c r="B18" s="50" t="e">
        <f>'Capacity Calcs. '!#REF!</f>
        <v>#REF!</v>
      </c>
      <c r="C18" s="50" t="e">
        <f>'Capacity Calcs. '!#REF!</f>
        <v>#REF!</v>
      </c>
      <c r="D18" s="50" t="e">
        <f>'Capacity Calcs. '!#REF!</f>
        <v>#REF!</v>
      </c>
      <c r="E18" s="50">
        <f>'Capacity Calcs. '!AM106</f>
        <v>5448</v>
      </c>
      <c r="F18" s="50">
        <f>'Capacity Calcs. '!AN106</f>
        <v>5448</v>
      </c>
      <c r="G18" s="50">
        <f>'Capacity Calcs. '!AO106</f>
        <v>5448</v>
      </c>
      <c r="H18" s="50">
        <f>'Capacity Calcs. '!AP106</f>
        <v>5448</v>
      </c>
      <c r="I18" s="50">
        <f>'Capacity Calcs. '!AQ106</f>
        <v>5448</v>
      </c>
      <c r="J18" s="50">
        <f>'Capacity Calcs. '!AR106</f>
        <v>5448</v>
      </c>
      <c r="K18" s="50">
        <f>'Capacity Calcs. '!AS106</f>
        <v>5448</v>
      </c>
      <c r="L18" s="50">
        <f>'Capacity Calcs. '!AT106</f>
        <v>5448</v>
      </c>
      <c r="M18" s="50">
        <f>'Capacity Calcs. '!AU106</f>
        <v>5448</v>
      </c>
      <c r="N18" s="50">
        <f>'Capacity Calcs. '!AV106</f>
        <v>5448</v>
      </c>
      <c r="O18" s="50">
        <f>'Capacity Calcs. '!AW106</f>
        <v>5448</v>
      </c>
      <c r="P18" s="50">
        <f>'Capacity Calcs. '!AX106</f>
        <v>5448</v>
      </c>
    </row>
    <row r="19" spans="1:16">
      <c r="A19" s="46" t="s">
        <v>119</v>
      </c>
      <c r="B19" s="50" t="e">
        <f>'Capacity Calcs. '!#REF!</f>
        <v>#REF!</v>
      </c>
      <c r="C19" s="50" t="e">
        <f>'Capacity Calcs. '!#REF!</f>
        <v>#REF!</v>
      </c>
      <c r="D19" s="50" t="e">
        <f>'Capacity Calcs. '!#REF!</f>
        <v>#REF!</v>
      </c>
      <c r="E19" s="50">
        <f>'Capacity Calcs. '!AM124</f>
        <v>1471</v>
      </c>
      <c r="F19" s="50">
        <f>'Capacity Calcs. '!AN124</f>
        <v>1471</v>
      </c>
      <c r="G19" s="50">
        <f>'Capacity Calcs. '!AO124</f>
        <v>1471</v>
      </c>
      <c r="H19" s="50">
        <f>'Capacity Calcs. '!AP124</f>
        <v>1471</v>
      </c>
      <c r="I19" s="50">
        <f>'Capacity Calcs. '!AQ124</f>
        <v>1471</v>
      </c>
      <c r="J19" s="50">
        <f>'Capacity Calcs. '!AR124</f>
        <v>1471</v>
      </c>
      <c r="K19" s="50">
        <f>'Capacity Calcs. '!AS124</f>
        <v>1471</v>
      </c>
      <c r="L19" s="50">
        <f>'Capacity Calcs. '!AT124</f>
        <v>1471</v>
      </c>
      <c r="M19" s="50">
        <f>'Capacity Calcs. '!AU124</f>
        <v>1471</v>
      </c>
      <c r="N19" s="50">
        <f>'Capacity Calcs. '!AV124</f>
        <v>1471</v>
      </c>
      <c r="O19" s="50">
        <f>'Capacity Calcs. '!AW124</f>
        <v>1471</v>
      </c>
      <c r="P19" s="50">
        <f>'Capacity Calcs. '!AX124</f>
        <v>1471</v>
      </c>
    </row>
    <row r="20" spans="1:16">
      <c r="A20" s="49" t="s">
        <v>74</v>
      </c>
      <c r="B20" s="50" t="e">
        <f t="shared" ref="B20:D20" si="3">SUM(B16:B19)</f>
        <v>#REF!</v>
      </c>
      <c r="C20" s="50" t="e">
        <f t="shared" si="3"/>
        <v>#REF!</v>
      </c>
      <c r="D20" s="50" t="e">
        <f t="shared" si="3"/>
        <v>#REF!</v>
      </c>
      <c r="E20" s="50">
        <f t="shared" ref="E20:P20" si="4">SUM(E16:E19)</f>
        <v>26557.866666999998</v>
      </c>
      <c r="F20" s="50">
        <f t="shared" si="4"/>
        <v>26557.866666999998</v>
      </c>
      <c r="G20" s="50">
        <f t="shared" si="4"/>
        <v>26557.866666999998</v>
      </c>
      <c r="H20" s="50">
        <f t="shared" si="4"/>
        <v>26557.866666999998</v>
      </c>
      <c r="I20" s="50">
        <f t="shared" si="4"/>
        <v>26564.866666999998</v>
      </c>
      <c r="J20" s="50">
        <f t="shared" si="4"/>
        <v>26564.866666999998</v>
      </c>
      <c r="K20" s="50">
        <f t="shared" si="4"/>
        <v>26564.866666999998</v>
      </c>
      <c r="L20" s="50">
        <f t="shared" si="4"/>
        <v>26564.866666999998</v>
      </c>
      <c r="M20" s="50">
        <f t="shared" si="4"/>
        <v>26564.866666999998</v>
      </c>
      <c r="N20" s="50">
        <f t="shared" si="4"/>
        <v>26564.866666999998</v>
      </c>
      <c r="O20" s="50">
        <f t="shared" si="4"/>
        <v>26600.866666999998</v>
      </c>
      <c r="P20" s="50">
        <f t="shared" si="4"/>
        <v>26600.866666999998</v>
      </c>
    </row>
    <row r="22" spans="1:16">
      <c r="A22" s="47" t="s">
        <v>73</v>
      </c>
    </row>
    <row r="23" spans="1:16">
      <c r="A23" s="46" t="s">
        <v>117</v>
      </c>
      <c r="B23" s="50" t="e">
        <f t="shared" ref="B23:D23" si="5">ROUND(B9*B$20,2)</f>
        <v>#REF!</v>
      </c>
      <c r="C23" s="50" t="e">
        <f t="shared" si="5"/>
        <v>#REF!</v>
      </c>
      <c r="D23" s="50" t="e">
        <f t="shared" si="5"/>
        <v>#REF!</v>
      </c>
      <c r="E23" s="50">
        <f t="shared" ref="E23:P23" si="6">ROUND(E9*E$20,2)</f>
        <v>8066.16</v>
      </c>
      <c r="F23" s="50">
        <f t="shared" si="6"/>
        <v>8028.71</v>
      </c>
      <c r="G23" s="50">
        <f t="shared" si="6"/>
        <v>8219.93</v>
      </c>
      <c r="H23" s="50">
        <f t="shared" si="6"/>
        <v>8219.93</v>
      </c>
      <c r="I23" s="50">
        <f t="shared" si="6"/>
        <v>8222.09</v>
      </c>
      <c r="J23" s="50">
        <f t="shared" si="6"/>
        <v>8222.09</v>
      </c>
      <c r="K23" s="50">
        <f t="shared" si="6"/>
        <v>8255.2999999999993</v>
      </c>
      <c r="L23" s="50">
        <f t="shared" si="6"/>
        <v>8479.51</v>
      </c>
      <c r="M23" s="50">
        <f t="shared" si="6"/>
        <v>8454.27</v>
      </c>
      <c r="N23" s="50">
        <f t="shared" si="6"/>
        <v>8454.27</v>
      </c>
      <c r="O23" s="50">
        <f t="shared" si="6"/>
        <v>8465.73</v>
      </c>
      <c r="P23" s="50">
        <f t="shared" si="6"/>
        <v>8465.73</v>
      </c>
    </row>
    <row r="24" spans="1:16">
      <c r="A24" s="46" t="s">
        <v>120</v>
      </c>
      <c r="B24" s="50" t="e">
        <f t="shared" ref="B24:D24" si="7">ROUND(B10*B$20,2)</f>
        <v>#REF!</v>
      </c>
      <c r="C24" s="50" t="e">
        <f t="shared" si="7"/>
        <v>#REF!</v>
      </c>
      <c r="D24" s="50" t="e">
        <f t="shared" si="7"/>
        <v>#REF!</v>
      </c>
      <c r="E24" s="50">
        <f t="shared" ref="E24:P24" si="8">ROUND(E10*E$20,2)</f>
        <v>11335.96</v>
      </c>
      <c r="F24" s="50">
        <f t="shared" si="8"/>
        <v>11338.88</v>
      </c>
      <c r="G24" s="50">
        <f t="shared" si="8"/>
        <v>11156.16</v>
      </c>
      <c r="H24" s="50">
        <f t="shared" si="8"/>
        <v>11156.16</v>
      </c>
      <c r="I24" s="50">
        <f t="shared" si="8"/>
        <v>11159.1</v>
      </c>
      <c r="J24" s="50">
        <f t="shared" si="8"/>
        <v>11159.1</v>
      </c>
      <c r="K24" s="50">
        <f t="shared" si="8"/>
        <v>11097.21</v>
      </c>
      <c r="L24" s="50">
        <f t="shared" si="8"/>
        <v>10959.87</v>
      </c>
      <c r="M24" s="50">
        <f t="shared" si="8"/>
        <v>11131.21</v>
      </c>
      <c r="N24" s="50">
        <f t="shared" si="8"/>
        <v>11131.21</v>
      </c>
      <c r="O24" s="50">
        <f t="shared" si="8"/>
        <v>11146.3</v>
      </c>
      <c r="P24" s="50">
        <f t="shared" si="8"/>
        <v>11146.3</v>
      </c>
    </row>
    <row r="25" spans="1:16">
      <c r="A25" s="46" t="s">
        <v>118</v>
      </c>
      <c r="B25" s="50" t="e">
        <f t="shared" ref="B25:D25" si="9">ROUND(B11*B$20,2)</f>
        <v>#REF!</v>
      </c>
      <c r="C25" s="50" t="e">
        <f t="shared" si="9"/>
        <v>#REF!</v>
      </c>
      <c r="D25" s="50" t="e">
        <f t="shared" si="9"/>
        <v>#REF!</v>
      </c>
      <c r="E25" s="50">
        <f t="shared" ref="E25:P25" si="10">ROUND(E11*E$20,2)</f>
        <v>5540.24</v>
      </c>
      <c r="F25" s="50">
        <f t="shared" si="10"/>
        <v>5541.56</v>
      </c>
      <c r="G25" s="50">
        <f t="shared" si="10"/>
        <v>5452.33</v>
      </c>
      <c r="H25" s="50">
        <f t="shared" si="10"/>
        <v>5452.33</v>
      </c>
      <c r="I25" s="50">
        <f t="shared" si="10"/>
        <v>5453.77</v>
      </c>
      <c r="J25" s="50">
        <f t="shared" si="10"/>
        <v>5453.77</v>
      </c>
      <c r="K25" s="50">
        <f t="shared" si="10"/>
        <v>5475.55</v>
      </c>
      <c r="L25" s="50">
        <f t="shared" si="10"/>
        <v>5341.4</v>
      </c>
      <c r="M25" s="50">
        <f t="shared" si="10"/>
        <v>5200.6000000000004</v>
      </c>
      <c r="N25" s="50">
        <f t="shared" si="10"/>
        <v>5200.6000000000004</v>
      </c>
      <c r="O25" s="50">
        <f t="shared" si="10"/>
        <v>5207.6499999999996</v>
      </c>
      <c r="P25" s="50">
        <f t="shared" si="10"/>
        <v>5207.6499999999996</v>
      </c>
    </row>
    <row r="26" spans="1:16">
      <c r="A26" s="46" t="s">
        <v>119</v>
      </c>
      <c r="B26" s="50" t="e">
        <f t="shared" ref="B26:D26" si="11">ROUND(B12*B$20,2)</f>
        <v>#REF!</v>
      </c>
      <c r="C26" s="50" t="e">
        <f t="shared" si="11"/>
        <v>#REF!</v>
      </c>
      <c r="D26" s="50" t="e">
        <f t="shared" si="11"/>
        <v>#REF!</v>
      </c>
      <c r="E26" s="50">
        <f t="shared" ref="E26:P26" si="12">ROUND(E12*E$20,2)</f>
        <v>1615.52</v>
      </c>
      <c r="F26" s="50">
        <f t="shared" si="12"/>
        <v>1648.71</v>
      </c>
      <c r="G26" s="50">
        <f t="shared" si="12"/>
        <v>1729.45</v>
      </c>
      <c r="H26" s="50">
        <f t="shared" si="12"/>
        <v>1729.45</v>
      </c>
      <c r="I26" s="50">
        <f t="shared" si="12"/>
        <v>1729.9</v>
      </c>
      <c r="J26" s="50">
        <f t="shared" si="12"/>
        <v>1729.9</v>
      </c>
      <c r="K26" s="50">
        <f t="shared" si="12"/>
        <v>1736.81</v>
      </c>
      <c r="L26" s="50">
        <f t="shared" si="12"/>
        <v>1784.1</v>
      </c>
      <c r="M26" s="50">
        <f t="shared" si="12"/>
        <v>1778.78</v>
      </c>
      <c r="N26" s="50">
        <f t="shared" si="12"/>
        <v>1778.78</v>
      </c>
      <c r="O26" s="50">
        <f t="shared" si="12"/>
        <v>1781.19</v>
      </c>
      <c r="P26" s="50">
        <f t="shared" si="12"/>
        <v>1781.19</v>
      </c>
    </row>
    <row r="27" spans="1:16">
      <c r="A27" s="49" t="s">
        <v>74</v>
      </c>
      <c r="B27" s="50" t="e">
        <f t="shared" ref="B27:D27" si="13">SUM(B23:B26)</f>
        <v>#REF!</v>
      </c>
      <c r="C27" s="50" t="e">
        <f t="shared" si="13"/>
        <v>#REF!</v>
      </c>
      <c r="D27" s="50" t="e">
        <f t="shared" si="13"/>
        <v>#REF!</v>
      </c>
      <c r="E27" s="50">
        <f t="shared" ref="E27:P27" si="14">SUM(E23:E26)</f>
        <v>26557.88</v>
      </c>
      <c r="F27" s="50">
        <f t="shared" si="14"/>
        <v>26557.86</v>
      </c>
      <c r="G27" s="50">
        <f t="shared" si="14"/>
        <v>26557.87</v>
      </c>
      <c r="H27" s="50">
        <f t="shared" si="14"/>
        <v>26557.87</v>
      </c>
      <c r="I27" s="50">
        <f t="shared" si="14"/>
        <v>26564.860000000004</v>
      </c>
      <c r="J27" s="50">
        <f t="shared" si="14"/>
        <v>26564.860000000004</v>
      </c>
      <c r="K27" s="50">
        <f t="shared" si="14"/>
        <v>26564.87</v>
      </c>
      <c r="L27" s="50">
        <f t="shared" si="14"/>
        <v>26564.879999999997</v>
      </c>
      <c r="M27" s="50">
        <f t="shared" si="14"/>
        <v>26564.86</v>
      </c>
      <c r="N27" s="50">
        <f t="shared" si="14"/>
        <v>26564.86</v>
      </c>
      <c r="O27" s="50">
        <f t="shared" si="14"/>
        <v>26600.87</v>
      </c>
      <c r="P27" s="50">
        <f t="shared" si="14"/>
        <v>26600.87</v>
      </c>
    </row>
    <row r="29" spans="1:16">
      <c r="A29" s="47" t="s">
        <v>78</v>
      </c>
    </row>
    <row r="30" spans="1:16">
      <c r="A30" s="46" t="s">
        <v>117</v>
      </c>
      <c r="B30" s="50" t="e">
        <f t="shared" ref="B30:D30" si="15">IF((B16&gt;B23),(B16-B23),0)</f>
        <v>#REF!</v>
      </c>
      <c r="C30" s="50" t="e">
        <f t="shared" si="15"/>
        <v>#REF!</v>
      </c>
      <c r="D30" s="50" t="e">
        <f t="shared" si="15"/>
        <v>#REF!</v>
      </c>
      <c r="E30" s="50">
        <f t="shared" ref="E30:P30" si="16">IF((E16&gt;E23),(E16-E23),0)</f>
        <v>0</v>
      </c>
      <c r="F30" s="50">
        <f t="shared" si="16"/>
        <v>0</v>
      </c>
      <c r="G30" s="50">
        <f t="shared" si="16"/>
        <v>0</v>
      </c>
      <c r="H30" s="50">
        <f t="shared" si="16"/>
        <v>0</v>
      </c>
      <c r="I30" s="50">
        <f t="shared" si="16"/>
        <v>0</v>
      </c>
      <c r="J30" s="50">
        <f t="shared" si="16"/>
        <v>0</v>
      </c>
      <c r="K30" s="50">
        <f t="shared" si="16"/>
        <v>0</v>
      </c>
      <c r="L30" s="50">
        <f t="shared" si="16"/>
        <v>0</v>
      </c>
      <c r="M30" s="50">
        <f t="shared" si="16"/>
        <v>0</v>
      </c>
      <c r="N30" s="50">
        <f t="shared" si="16"/>
        <v>0</v>
      </c>
      <c r="O30" s="50">
        <f t="shared" si="16"/>
        <v>0</v>
      </c>
      <c r="P30" s="50">
        <f t="shared" si="16"/>
        <v>0</v>
      </c>
    </row>
    <row r="31" spans="1:16">
      <c r="A31" s="46" t="s">
        <v>120</v>
      </c>
      <c r="B31" s="50" t="e">
        <f t="shared" ref="B31:D31" si="17">IF((B17&gt;B24),(B17-B24),0)</f>
        <v>#REF!</v>
      </c>
      <c r="C31" s="50" t="e">
        <f t="shared" si="17"/>
        <v>#REF!</v>
      </c>
      <c r="D31" s="50" t="e">
        <f t="shared" si="17"/>
        <v>#REF!</v>
      </c>
      <c r="E31" s="50">
        <f t="shared" ref="E31:P31" si="18">IF((E17&gt;E24),(E17-E24),0)</f>
        <v>1353.9399999999987</v>
      </c>
      <c r="F31" s="50">
        <f t="shared" si="18"/>
        <v>1351.0199999999986</v>
      </c>
      <c r="G31" s="50">
        <f t="shared" si="18"/>
        <v>1533.739999999998</v>
      </c>
      <c r="H31" s="50">
        <f t="shared" si="18"/>
        <v>1533.739999999998</v>
      </c>
      <c r="I31" s="50">
        <f t="shared" si="18"/>
        <v>1537.7999999999975</v>
      </c>
      <c r="J31" s="50">
        <f t="shared" si="18"/>
        <v>1537.7999999999975</v>
      </c>
      <c r="K31" s="50">
        <f t="shared" si="18"/>
        <v>1599.6899999999987</v>
      </c>
      <c r="L31" s="50">
        <f t="shared" si="18"/>
        <v>1737.029999999997</v>
      </c>
      <c r="M31" s="50">
        <f t="shared" si="18"/>
        <v>1565.6899999999987</v>
      </c>
      <c r="N31" s="50">
        <f t="shared" si="18"/>
        <v>1565.6899999999987</v>
      </c>
      <c r="O31" s="50">
        <f t="shared" si="18"/>
        <v>1586.5999999999985</v>
      </c>
      <c r="P31" s="50">
        <f t="shared" si="18"/>
        <v>1586.5999999999985</v>
      </c>
    </row>
    <row r="32" spans="1:16">
      <c r="A32" s="46" t="s">
        <v>118</v>
      </c>
      <c r="B32" s="50" t="e">
        <f t="shared" ref="B32:D32" si="19">IF((B18&gt;B25),(B18-B25),0)</f>
        <v>#REF!</v>
      </c>
      <c r="C32" s="50" t="e">
        <f t="shared" si="19"/>
        <v>#REF!</v>
      </c>
      <c r="D32" s="50" t="e">
        <f t="shared" si="19"/>
        <v>#REF!</v>
      </c>
      <c r="E32" s="50">
        <f t="shared" ref="E32:P32" si="20">IF((E18&gt;E25),(E18-E25),0)</f>
        <v>0</v>
      </c>
      <c r="F32" s="50">
        <f t="shared" si="20"/>
        <v>0</v>
      </c>
      <c r="G32" s="50">
        <f t="shared" si="20"/>
        <v>0</v>
      </c>
      <c r="H32" s="50">
        <f t="shared" si="20"/>
        <v>0</v>
      </c>
      <c r="I32" s="50">
        <f t="shared" si="20"/>
        <v>0</v>
      </c>
      <c r="J32" s="50">
        <f t="shared" si="20"/>
        <v>0</v>
      </c>
      <c r="K32" s="50">
        <f t="shared" si="20"/>
        <v>0</v>
      </c>
      <c r="L32" s="50">
        <f t="shared" si="20"/>
        <v>106.60000000000036</v>
      </c>
      <c r="M32" s="50">
        <f t="shared" si="20"/>
        <v>247.39999999999964</v>
      </c>
      <c r="N32" s="50">
        <f t="shared" si="20"/>
        <v>247.39999999999964</v>
      </c>
      <c r="O32" s="50">
        <f t="shared" si="20"/>
        <v>240.35000000000036</v>
      </c>
      <c r="P32" s="50">
        <f t="shared" si="20"/>
        <v>240.35000000000036</v>
      </c>
    </row>
    <row r="33" spans="1:16">
      <c r="A33" s="46" t="s">
        <v>119</v>
      </c>
      <c r="B33" s="50" t="e">
        <f t="shared" ref="B33:D33" si="21">IF((B19&gt;B26),(B19-B26),0)</f>
        <v>#REF!</v>
      </c>
      <c r="C33" s="50" t="e">
        <f t="shared" si="21"/>
        <v>#REF!</v>
      </c>
      <c r="D33" s="50" t="e">
        <f t="shared" si="21"/>
        <v>#REF!</v>
      </c>
      <c r="E33" s="50">
        <f t="shared" ref="E33:P33" si="22">IF((E19&gt;E26),(E19-E26),0)</f>
        <v>0</v>
      </c>
      <c r="F33" s="50">
        <f t="shared" si="22"/>
        <v>0</v>
      </c>
      <c r="G33" s="50">
        <f t="shared" si="22"/>
        <v>0</v>
      </c>
      <c r="H33" s="50">
        <f t="shared" si="22"/>
        <v>0</v>
      </c>
      <c r="I33" s="50">
        <f t="shared" si="22"/>
        <v>0</v>
      </c>
      <c r="J33" s="50">
        <f t="shared" si="22"/>
        <v>0</v>
      </c>
      <c r="K33" s="50">
        <f t="shared" si="22"/>
        <v>0</v>
      </c>
      <c r="L33" s="50">
        <f t="shared" si="22"/>
        <v>0</v>
      </c>
      <c r="M33" s="50">
        <f t="shared" si="22"/>
        <v>0</v>
      </c>
      <c r="N33" s="50">
        <f t="shared" si="22"/>
        <v>0</v>
      </c>
      <c r="O33" s="50">
        <f t="shared" si="22"/>
        <v>0</v>
      </c>
      <c r="P33" s="50">
        <f t="shared" si="22"/>
        <v>0</v>
      </c>
    </row>
    <row r="34" spans="1:16">
      <c r="A34" s="49" t="s">
        <v>74</v>
      </c>
      <c r="B34" s="50" t="e">
        <f t="shared" ref="B34:D34" si="23">SUM(B30:B33)</f>
        <v>#REF!</v>
      </c>
      <c r="C34" s="50" t="e">
        <f t="shared" si="23"/>
        <v>#REF!</v>
      </c>
      <c r="D34" s="50" t="e">
        <f t="shared" si="23"/>
        <v>#REF!</v>
      </c>
      <c r="E34" s="50">
        <f t="shared" ref="E34:P34" si="24">SUM(E30:E33)</f>
        <v>1353.9399999999987</v>
      </c>
      <c r="F34" s="50">
        <f t="shared" si="24"/>
        <v>1351.0199999999986</v>
      </c>
      <c r="G34" s="50">
        <f t="shared" si="24"/>
        <v>1533.739999999998</v>
      </c>
      <c r="H34" s="50">
        <f t="shared" si="24"/>
        <v>1533.739999999998</v>
      </c>
      <c r="I34" s="50">
        <f t="shared" si="24"/>
        <v>1537.7999999999975</v>
      </c>
      <c r="J34" s="50">
        <f t="shared" si="24"/>
        <v>1537.7999999999975</v>
      </c>
      <c r="K34" s="50">
        <f t="shared" si="24"/>
        <v>1599.6899999999987</v>
      </c>
      <c r="L34" s="50">
        <f t="shared" si="24"/>
        <v>1843.6299999999974</v>
      </c>
      <c r="M34" s="50">
        <f t="shared" si="24"/>
        <v>1813.0899999999983</v>
      </c>
      <c r="N34" s="50">
        <f t="shared" si="24"/>
        <v>1813.0899999999983</v>
      </c>
      <c r="O34" s="50">
        <f t="shared" si="24"/>
        <v>1826.9499999999989</v>
      </c>
      <c r="P34" s="50">
        <f t="shared" si="24"/>
        <v>1826.9499999999989</v>
      </c>
    </row>
    <row r="35" spans="1:16">
      <c r="B35" s="41"/>
    </row>
    <row r="36" spans="1:16">
      <c r="A36" s="47" t="s">
        <v>79</v>
      </c>
      <c r="B36" s="41"/>
    </row>
    <row r="37" spans="1:16">
      <c r="A37" s="46" t="s">
        <v>117</v>
      </c>
      <c r="B37" s="50" t="e">
        <f t="shared" ref="B37:D37" si="25">IF(B23&gt;B16,B23-B16,0)</f>
        <v>#REF!</v>
      </c>
      <c r="C37" s="50" t="e">
        <f t="shared" si="25"/>
        <v>#REF!</v>
      </c>
      <c r="D37" s="50" t="e">
        <f t="shared" si="25"/>
        <v>#REF!</v>
      </c>
      <c r="E37" s="50">
        <f t="shared" ref="E37:P37" si="26">IF(E23&gt;E16,E23-E16,0)</f>
        <v>1117.1933329999993</v>
      </c>
      <c r="F37" s="50">
        <f t="shared" si="26"/>
        <v>1079.7433329999994</v>
      </c>
      <c r="G37" s="50">
        <f t="shared" si="26"/>
        <v>1270.9633329999997</v>
      </c>
      <c r="H37" s="50">
        <f t="shared" si="26"/>
        <v>1270.9633329999997</v>
      </c>
      <c r="I37" s="50">
        <f t="shared" si="26"/>
        <v>1273.1233329999995</v>
      </c>
      <c r="J37" s="50">
        <f t="shared" si="26"/>
        <v>1273.1233329999995</v>
      </c>
      <c r="K37" s="50">
        <f t="shared" si="26"/>
        <v>1306.3333329999987</v>
      </c>
      <c r="L37" s="50">
        <f t="shared" si="26"/>
        <v>1530.5433329999996</v>
      </c>
      <c r="M37" s="50">
        <f t="shared" si="26"/>
        <v>1505.3033329999998</v>
      </c>
      <c r="N37" s="50">
        <f t="shared" si="26"/>
        <v>1505.3033329999998</v>
      </c>
      <c r="O37" s="50">
        <f t="shared" si="26"/>
        <v>1516.763332999999</v>
      </c>
      <c r="P37" s="50">
        <f t="shared" si="26"/>
        <v>1516.763332999999</v>
      </c>
    </row>
    <row r="38" spans="1:16">
      <c r="A38" s="46" t="s">
        <v>120</v>
      </c>
      <c r="B38" s="50" t="e">
        <f t="shared" ref="B38:D38" si="27">IF(B24&gt;B17,B24-B17,0)</f>
        <v>#REF!</v>
      </c>
      <c r="C38" s="50" t="e">
        <f t="shared" si="27"/>
        <v>#REF!</v>
      </c>
      <c r="D38" s="50" t="e">
        <f t="shared" si="27"/>
        <v>#REF!</v>
      </c>
      <c r="E38" s="50">
        <f t="shared" ref="E38:P38" si="28">IF(E24&gt;E17,E24-E17,0)</f>
        <v>0</v>
      </c>
      <c r="F38" s="50">
        <f t="shared" si="28"/>
        <v>0</v>
      </c>
      <c r="G38" s="50">
        <f t="shared" si="28"/>
        <v>0</v>
      </c>
      <c r="H38" s="50">
        <f t="shared" si="28"/>
        <v>0</v>
      </c>
      <c r="I38" s="50">
        <f t="shared" si="28"/>
        <v>0</v>
      </c>
      <c r="J38" s="50">
        <f t="shared" si="28"/>
        <v>0</v>
      </c>
      <c r="K38" s="50">
        <f t="shared" si="28"/>
        <v>0</v>
      </c>
      <c r="L38" s="50">
        <f t="shared" si="28"/>
        <v>0</v>
      </c>
      <c r="M38" s="50">
        <f t="shared" si="28"/>
        <v>0</v>
      </c>
      <c r="N38" s="50">
        <f t="shared" si="28"/>
        <v>0</v>
      </c>
      <c r="O38" s="50">
        <f t="shared" si="28"/>
        <v>0</v>
      </c>
      <c r="P38" s="50">
        <f t="shared" si="28"/>
        <v>0</v>
      </c>
    </row>
    <row r="39" spans="1:16">
      <c r="A39" s="46" t="s">
        <v>118</v>
      </c>
      <c r="B39" s="50" t="e">
        <f t="shared" ref="B39:D39" si="29">IF(B25&gt;B18,B25-B18,0)</f>
        <v>#REF!</v>
      </c>
      <c r="C39" s="50" t="e">
        <f t="shared" si="29"/>
        <v>#REF!</v>
      </c>
      <c r="D39" s="50" t="e">
        <f t="shared" si="29"/>
        <v>#REF!</v>
      </c>
      <c r="E39" s="50">
        <f t="shared" ref="E39:P39" si="30">IF(E25&gt;E18,E25-E18,0)</f>
        <v>92.239999999999782</v>
      </c>
      <c r="F39" s="50">
        <f t="shared" si="30"/>
        <v>93.5600000000004</v>
      </c>
      <c r="G39" s="50">
        <f t="shared" si="30"/>
        <v>4.3299999999999272</v>
      </c>
      <c r="H39" s="50">
        <f t="shared" si="30"/>
        <v>4.3299999999999272</v>
      </c>
      <c r="I39" s="50">
        <f t="shared" si="30"/>
        <v>5.7700000000004366</v>
      </c>
      <c r="J39" s="50">
        <f t="shared" si="30"/>
        <v>5.7700000000004366</v>
      </c>
      <c r="K39" s="50">
        <f t="shared" si="30"/>
        <v>27.550000000000182</v>
      </c>
      <c r="L39" s="50">
        <f t="shared" si="30"/>
        <v>0</v>
      </c>
      <c r="M39" s="50">
        <f t="shared" si="30"/>
        <v>0</v>
      </c>
      <c r="N39" s="50">
        <f t="shared" si="30"/>
        <v>0</v>
      </c>
      <c r="O39" s="50">
        <f t="shared" si="30"/>
        <v>0</v>
      </c>
      <c r="P39" s="50">
        <f t="shared" si="30"/>
        <v>0</v>
      </c>
    </row>
    <row r="40" spans="1:16">
      <c r="A40" s="46" t="s">
        <v>119</v>
      </c>
      <c r="B40" s="50" t="e">
        <f t="shared" ref="B40:D40" si="31">IF(B26&gt;B19,B26-B19,0)</f>
        <v>#REF!</v>
      </c>
      <c r="C40" s="50" t="e">
        <f t="shared" si="31"/>
        <v>#REF!</v>
      </c>
      <c r="D40" s="50" t="e">
        <f t="shared" si="31"/>
        <v>#REF!</v>
      </c>
      <c r="E40" s="50">
        <f t="shared" ref="E40:P40" si="32">IF(E26&gt;E19,E26-E19,0)</f>
        <v>144.51999999999998</v>
      </c>
      <c r="F40" s="50">
        <f t="shared" si="32"/>
        <v>177.71000000000004</v>
      </c>
      <c r="G40" s="50">
        <f t="shared" si="32"/>
        <v>258.45000000000005</v>
      </c>
      <c r="H40" s="50">
        <f t="shared" si="32"/>
        <v>258.45000000000005</v>
      </c>
      <c r="I40" s="50">
        <f t="shared" si="32"/>
        <v>258.90000000000009</v>
      </c>
      <c r="J40" s="50">
        <f t="shared" si="32"/>
        <v>258.90000000000009</v>
      </c>
      <c r="K40" s="50">
        <f t="shared" si="32"/>
        <v>265.80999999999995</v>
      </c>
      <c r="L40" s="50">
        <f t="shared" si="32"/>
        <v>313.09999999999991</v>
      </c>
      <c r="M40" s="50">
        <f t="shared" si="32"/>
        <v>307.77999999999997</v>
      </c>
      <c r="N40" s="50">
        <f t="shared" si="32"/>
        <v>307.77999999999997</v>
      </c>
      <c r="O40" s="50">
        <f t="shared" si="32"/>
        <v>310.19000000000005</v>
      </c>
      <c r="P40" s="50">
        <f t="shared" si="32"/>
        <v>310.19000000000005</v>
      </c>
    </row>
    <row r="41" spans="1:16">
      <c r="A41" s="49" t="s">
        <v>74</v>
      </c>
      <c r="B41" s="50" t="e">
        <f t="shared" ref="B41:D41" si="33">SUM(B37:B40)</f>
        <v>#REF!</v>
      </c>
      <c r="C41" s="50" t="e">
        <f t="shared" si="33"/>
        <v>#REF!</v>
      </c>
      <c r="D41" s="50" t="e">
        <f t="shared" si="33"/>
        <v>#REF!</v>
      </c>
      <c r="E41" s="50">
        <f t="shared" ref="E41:P41" si="34">SUM(E37:E40)</f>
        <v>1353.953332999999</v>
      </c>
      <c r="F41" s="50">
        <f t="shared" si="34"/>
        <v>1351.0133329999999</v>
      </c>
      <c r="G41" s="50">
        <f t="shared" si="34"/>
        <v>1533.7433329999997</v>
      </c>
      <c r="H41" s="50">
        <f t="shared" si="34"/>
        <v>1533.7433329999997</v>
      </c>
      <c r="I41" s="50">
        <f t="shared" si="34"/>
        <v>1537.7933330000001</v>
      </c>
      <c r="J41" s="50">
        <f t="shared" si="34"/>
        <v>1537.7933330000001</v>
      </c>
      <c r="K41" s="50">
        <f t="shared" si="34"/>
        <v>1599.6933329999988</v>
      </c>
      <c r="L41" s="50">
        <f t="shared" si="34"/>
        <v>1843.6433329999995</v>
      </c>
      <c r="M41" s="50">
        <f t="shared" si="34"/>
        <v>1813.0833329999998</v>
      </c>
      <c r="N41" s="50">
        <f t="shared" si="34"/>
        <v>1813.0833329999998</v>
      </c>
      <c r="O41" s="50">
        <f t="shared" si="34"/>
        <v>1826.953332999999</v>
      </c>
      <c r="P41" s="50">
        <f t="shared" si="34"/>
        <v>1826.953332999999</v>
      </c>
    </row>
    <row r="42" spans="1:16">
      <c r="A42" s="49"/>
    </row>
    <row r="43" spans="1:16">
      <c r="A43" s="47" t="s">
        <v>80</v>
      </c>
    </row>
    <row r="44" spans="1:16">
      <c r="A44" s="46" t="s">
        <v>117</v>
      </c>
      <c r="B44" s="41">
        <v>10.156485895393525</v>
      </c>
      <c r="C44" s="41">
        <v>10.156485895393525</v>
      </c>
      <c r="D44" s="41">
        <v>10.156485895393525</v>
      </c>
      <c r="E44" s="41">
        <f>'Investment Rate'!I23+'O&amp;M Rate'!G17</f>
        <v>13.726642084262272</v>
      </c>
      <c r="F44" s="41">
        <f t="shared" ref="F44:P44" si="35">E44</f>
        <v>13.726642084262272</v>
      </c>
      <c r="G44" s="41">
        <f t="shared" si="35"/>
        <v>13.726642084262272</v>
      </c>
      <c r="H44" s="41">
        <f t="shared" si="35"/>
        <v>13.726642084262272</v>
      </c>
      <c r="I44" s="41">
        <f t="shared" si="35"/>
        <v>13.726642084262272</v>
      </c>
      <c r="J44" s="41">
        <f t="shared" si="35"/>
        <v>13.726642084262272</v>
      </c>
      <c r="K44" s="41">
        <f t="shared" si="35"/>
        <v>13.726642084262272</v>
      </c>
      <c r="L44" s="41">
        <f t="shared" si="35"/>
        <v>13.726642084262272</v>
      </c>
      <c r="M44" s="41">
        <f t="shared" si="35"/>
        <v>13.726642084262272</v>
      </c>
      <c r="N44" s="41">
        <f t="shared" si="35"/>
        <v>13.726642084262272</v>
      </c>
      <c r="O44" s="41">
        <f t="shared" si="35"/>
        <v>13.726642084262272</v>
      </c>
      <c r="P44" s="41">
        <f t="shared" si="35"/>
        <v>13.726642084262272</v>
      </c>
    </row>
    <row r="45" spans="1:16">
      <c r="A45" s="46" t="s">
        <v>120</v>
      </c>
      <c r="B45" s="41">
        <v>9.7634011853908778</v>
      </c>
      <c r="C45" s="41">
        <v>9.7634011853908778</v>
      </c>
      <c r="D45" s="41">
        <v>9.7634011853908778</v>
      </c>
      <c r="E45" s="41">
        <f>'Investment Rate'!I114+'O&amp;M Rate'!G74</f>
        <v>13.652742390357352</v>
      </c>
      <c r="F45" s="41">
        <f t="shared" ref="F45:P45" si="36">E45</f>
        <v>13.652742390357352</v>
      </c>
      <c r="G45" s="41">
        <f t="shared" si="36"/>
        <v>13.652742390357352</v>
      </c>
      <c r="H45" s="41">
        <f t="shared" si="36"/>
        <v>13.652742390357352</v>
      </c>
      <c r="I45" s="41">
        <f t="shared" si="36"/>
        <v>13.652742390357352</v>
      </c>
      <c r="J45" s="41">
        <f t="shared" si="36"/>
        <v>13.652742390357352</v>
      </c>
      <c r="K45" s="41">
        <f t="shared" si="36"/>
        <v>13.652742390357352</v>
      </c>
      <c r="L45" s="41">
        <f t="shared" si="36"/>
        <v>13.652742390357352</v>
      </c>
      <c r="M45" s="41">
        <f t="shared" si="36"/>
        <v>13.652742390357352</v>
      </c>
      <c r="N45" s="41">
        <f t="shared" si="36"/>
        <v>13.652742390357352</v>
      </c>
      <c r="O45" s="41">
        <f t="shared" si="36"/>
        <v>13.652742390357352</v>
      </c>
      <c r="P45" s="41">
        <f t="shared" si="36"/>
        <v>13.652742390357352</v>
      </c>
    </row>
    <row r="46" spans="1:16">
      <c r="A46" s="46" t="s">
        <v>118</v>
      </c>
      <c r="B46" s="41">
        <v>15.304824638574585</v>
      </c>
      <c r="C46" s="41">
        <v>15.304824638574585</v>
      </c>
      <c r="D46" s="41">
        <v>15.304824638574585</v>
      </c>
      <c r="E46" s="41">
        <f>'Investment Rate'!I59+'O&amp;M Rate'!G41</f>
        <v>16.211253016779381</v>
      </c>
      <c r="F46" s="41">
        <f t="shared" ref="F46:P46" si="37">E46</f>
        <v>16.211253016779381</v>
      </c>
      <c r="G46" s="41">
        <f t="shared" si="37"/>
        <v>16.211253016779381</v>
      </c>
      <c r="H46" s="41">
        <f t="shared" si="37"/>
        <v>16.211253016779381</v>
      </c>
      <c r="I46" s="41">
        <f t="shared" si="37"/>
        <v>16.211253016779381</v>
      </c>
      <c r="J46" s="41">
        <f t="shared" si="37"/>
        <v>16.211253016779381</v>
      </c>
      <c r="K46" s="41">
        <f t="shared" si="37"/>
        <v>16.211253016779381</v>
      </c>
      <c r="L46" s="41">
        <f t="shared" si="37"/>
        <v>16.211253016779381</v>
      </c>
      <c r="M46" s="41">
        <f t="shared" si="37"/>
        <v>16.211253016779381</v>
      </c>
      <c r="N46" s="41">
        <f t="shared" si="37"/>
        <v>16.211253016779381</v>
      </c>
      <c r="O46" s="41">
        <f t="shared" si="37"/>
        <v>16.211253016779381</v>
      </c>
      <c r="P46" s="41">
        <f t="shared" si="37"/>
        <v>16.211253016779381</v>
      </c>
    </row>
    <row r="47" spans="1:16">
      <c r="A47" s="46" t="s">
        <v>119</v>
      </c>
      <c r="B47" s="41">
        <v>9.3788518042576179</v>
      </c>
      <c r="C47" s="41">
        <v>9.3788518042576179</v>
      </c>
      <c r="D47" s="41">
        <v>9.3788518042576179</v>
      </c>
      <c r="E47" s="41">
        <f>'Investment Rate'!I77+'O&amp;M Rate'!G52</f>
        <v>9.7429410107485221</v>
      </c>
      <c r="F47" s="41">
        <f t="shared" ref="F47:P47" si="38">E47</f>
        <v>9.7429410107485221</v>
      </c>
      <c r="G47" s="41">
        <f t="shared" si="38"/>
        <v>9.7429410107485221</v>
      </c>
      <c r="H47" s="41">
        <f t="shared" si="38"/>
        <v>9.7429410107485221</v>
      </c>
      <c r="I47" s="41">
        <f t="shared" si="38"/>
        <v>9.7429410107485221</v>
      </c>
      <c r="J47" s="41">
        <f t="shared" si="38"/>
        <v>9.7429410107485221</v>
      </c>
      <c r="K47" s="41">
        <f t="shared" si="38"/>
        <v>9.7429410107485221</v>
      </c>
      <c r="L47" s="41">
        <f t="shared" si="38"/>
        <v>9.7429410107485221</v>
      </c>
      <c r="M47" s="41">
        <f t="shared" si="38"/>
        <v>9.7429410107485221</v>
      </c>
      <c r="N47" s="41">
        <f t="shared" si="38"/>
        <v>9.7429410107485221</v>
      </c>
      <c r="O47" s="41">
        <f t="shared" si="38"/>
        <v>9.7429410107485221</v>
      </c>
      <c r="P47" s="41">
        <f t="shared" si="38"/>
        <v>9.7429410107485221</v>
      </c>
    </row>
    <row r="49" spans="1:16">
      <c r="A49" s="47" t="s">
        <v>81</v>
      </c>
    </row>
    <row r="50" spans="1:16">
      <c r="A50" s="46" t="s">
        <v>117</v>
      </c>
      <c r="B50" s="41" t="e">
        <f t="shared" ref="B50:D50" si="39">B30*B44</f>
        <v>#REF!</v>
      </c>
      <c r="C50" s="41" t="e">
        <f t="shared" si="39"/>
        <v>#REF!</v>
      </c>
      <c r="D50" s="41" t="e">
        <f t="shared" si="39"/>
        <v>#REF!</v>
      </c>
      <c r="E50" s="41">
        <f t="shared" ref="E50:P50" si="40">E30*E44</f>
        <v>0</v>
      </c>
      <c r="F50" s="41">
        <f t="shared" si="40"/>
        <v>0</v>
      </c>
      <c r="G50" s="41">
        <f t="shared" si="40"/>
        <v>0</v>
      </c>
      <c r="H50" s="41">
        <f t="shared" si="40"/>
        <v>0</v>
      </c>
      <c r="I50" s="41">
        <f t="shared" si="40"/>
        <v>0</v>
      </c>
      <c r="J50" s="41">
        <f t="shared" si="40"/>
        <v>0</v>
      </c>
      <c r="K50" s="41">
        <f t="shared" si="40"/>
        <v>0</v>
      </c>
      <c r="L50" s="41">
        <f t="shared" si="40"/>
        <v>0</v>
      </c>
      <c r="M50" s="41">
        <f t="shared" si="40"/>
        <v>0</v>
      </c>
      <c r="N50" s="41">
        <f t="shared" si="40"/>
        <v>0</v>
      </c>
      <c r="O50" s="41">
        <f t="shared" si="40"/>
        <v>0</v>
      </c>
      <c r="P50" s="41">
        <f t="shared" si="40"/>
        <v>0</v>
      </c>
    </row>
    <row r="51" spans="1:16">
      <c r="A51" s="46" t="s">
        <v>120</v>
      </c>
      <c r="B51" s="41" t="e">
        <f t="shared" ref="B51:D51" si="41">B31*B45</f>
        <v>#REF!</v>
      </c>
      <c r="C51" s="41" t="e">
        <f t="shared" si="41"/>
        <v>#REF!</v>
      </c>
      <c r="D51" s="41" t="e">
        <f t="shared" si="41"/>
        <v>#REF!</v>
      </c>
      <c r="E51" s="41">
        <f t="shared" ref="E51:P51" si="42">E31*E45</f>
        <v>18484.994032000413</v>
      </c>
      <c r="F51" s="41">
        <f t="shared" si="42"/>
        <v>18445.128024220572</v>
      </c>
      <c r="G51" s="41">
        <f t="shared" si="42"/>
        <v>20939.757113786658</v>
      </c>
      <c r="H51" s="41">
        <f t="shared" si="42"/>
        <v>20939.757113786658</v>
      </c>
      <c r="I51" s="41">
        <f t="shared" si="42"/>
        <v>20995.187247891499</v>
      </c>
      <c r="J51" s="41">
        <f t="shared" si="42"/>
        <v>20995.187247891499</v>
      </c>
      <c r="K51" s="41">
        <f t="shared" si="42"/>
        <v>21840.155474430732</v>
      </c>
      <c r="L51" s="41">
        <f t="shared" si="42"/>
        <v>23715.223114322391</v>
      </c>
      <c r="M51" s="41">
        <f t="shared" si="42"/>
        <v>21375.962233158585</v>
      </c>
      <c r="N51" s="41">
        <f t="shared" si="42"/>
        <v>21375.962233158585</v>
      </c>
      <c r="O51" s="41">
        <f t="shared" si="42"/>
        <v>21661.441076540956</v>
      </c>
      <c r="P51" s="41">
        <f t="shared" si="42"/>
        <v>21661.441076540956</v>
      </c>
    </row>
    <row r="52" spans="1:16">
      <c r="A52" s="46" t="s">
        <v>118</v>
      </c>
      <c r="B52" s="41" t="e">
        <f t="shared" ref="B52:D52" si="43">B32*B46</f>
        <v>#REF!</v>
      </c>
      <c r="C52" s="41" t="e">
        <f t="shared" si="43"/>
        <v>#REF!</v>
      </c>
      <c r="D52" s="41" t="e">
        <f t="shared" si="43"/>
        <v>#REF!</v>
      </c>
      <c r="E52" s="41">
        <f t="shared" ref="E52:P52" si="44">E32*E46</f>
        <v>0</v>
      </c>
      <c r="F52" s="41">
        <f t="shared" si="44"/>
        <v>0</v>
      </c>
      <c r="G52" s="41">
        <f t="shared" si="44"/>
        <v>0</v>
      </c>
      <c r="H52" s="41">
        <f t="shared" si="44"/>
        <v>0</v>
      </c>
      <c r="I52" s="41">
        <f t="shared" si="44"/>
        <v>0</v>
      </c>
      <c r="J52" s="41">
        <f t="shared" si="44"/>
        <v>0</v>
      </c>
      <c r="K52" s="41">
        <f t="shared" si="44"/>
        <v>0</v>
      </c>
      <c r="L52" s="41">
        <f t="shared" si="44"/>
        <v>1728.1195715886879</v>
      </c>
      <c r="M52" s="41">
        <f t="shared" si="44"/>
        <v>4010.663996351213</v>
      </c>
      <c r="N52" s="41">
        <f t="shared" si="44"/>
        <v>4010.663996351213</v>
      </c>
      <c r="O52" s="41">
        <f t="shared" si="44"/>
        <v>3896.3746625829299</v>
      </c>
      <c r="P52" s="41">
        <f t="shared" si="44"/>
        <v>3896.3746625829299</v>
      </c>
    </row>
    <row r="53" spans="1:16">
      <c r="A53" s="46" t="s">
        <v>119</v>
      </c>
      <c r="B53" s="41" t="e">
        <f t="shared" ref="B53:D53" si="45">B33*B47</f>
        <v>#REF!</v>
      </c>
      <c r="C53" s="41" t="e">
        <f t="shared" si="45"/>
        <v>#REF!</v>
      </c>
      <c r="D53" s="41" t="e">
        <f t="shared" si="45"/>
        <v>#REF!</v>
      </c>
      <c r="E53" s="41">
        <f t="shared" ref="E53:P53" si="46">E33*E47</f>
        <v>0</v>
      </c>
      <c r="F53" s="41">
        <f t="shared" si="46"/>
        <v>0</v>
      </c>
      <c r="G53" s="41">
        <f t="shared" si="46"/>
        <v>0</v>
      </c>
      <c r="H53" s="41">
        <f t="shared" si="46"/>
        <v>0</v>
      </c>
      <c r="I53" s="41">
        <f t="shared" si="46"/>
        <v>0</v>
      </c>
      <c r="J53" s="41">
        <f t="shared" si="46"/>
        <v>0</v>
      </c>
      <c r="K53" s="41">
        <f t="shared" si="46"/>
        <v>0</v>
      </c>
      <c r="L53" s="41">
        <f t="shared" si="46"/>
        <v>0</v>
      </c>
      <c r="M53" s="41">
        <f t="shared" si="46"/>
        <v>0</v>
      </c>
      <c r="N53" s="41">
        <f t="shared" si="46"/>
        <v>0</v>
      </c>
      <c r="O53" s="41">
        <f t="shared" si="46"/>
        <v>0</v>
      </c>
      <c r="P53" s="41">
        <f t="shared" si="46"/>
        <v>0</v>
      </c>
    </row>
    <row r="54" spans="1:16">
      <c r="A54" s="49" t="s">
        <v>74</v>
      </c>
      <c r="B54" s="41" t="e">
        <f t="shared" ref="B54:D54" si="47">SUM(B50:B53)</f>
        <v>#REF!</v>
      </c>
      <c r="C54" s="41" t="e">
        <f t="shared" si="47"/>
        <v>#REF!</v>
      </c>
      <c r="D54" s="41" t="e">
        <f t="shared" si="47"/>
        <v>#REF!</v>
      </c>
      <c r="E54" s="41">
        <f t="shared" ref="E54:P54" si="48">SUM(E50:E53)</f>
        <v>18484.994032000413</v>
      </c>
      <c r="F54" s="41">
        <f t="shared" si="48"/>
        <v>18445.128024220572</v>
      </c>
      <c r="G54" s="41">
        <f t="shared" si="48"/>
        <v>20939.757113786658</v>
      </c>
      <c r="H54" s="41">
        <f t="shared" si="48"/>
        <v>20939.757113786658</v>
      </c>
      <c r="I54" s="41">
        <f t="shared" si="48"/>
        <v>20995.187247891499</v>
      </c>
      <c r="J54" s="41">
        <f t="shared" si="48"/>
        <v>20995.187247891499</v>
      </c>
      <c r="K54" s="41">
        <f t="shared" si="48"/>
        <v>21840.155474430732</v>
      </c>
      <c r="L54" s="41">
        <f t="shared" si="48"/>
        <v>25443.342685911077</v>
      </c>
      <c r="M54" s="41">
        <f t="shared" si="48"/>
        <v>25386.626229509799</v>
      </c>
      <c r="N54" s="41">
        <f t="shared" si="48"/>
        <v>25386.626229509799</v>
      </c>
      <c r="O54" s="41">
        <f t="shared" si="48"/>
        <v>25557.815739123886</v>
      </c>
      <c r="P54" s="41">
        <f t="shared" si="48"/>
        <v>25557.815739123886</v>
      </c>
    </row>
    <row r="55" spans="1:16">
      <c r="B55" s="41"/>
    </row>
    <row r="56" spans="1:16">
      <c r="B56" s="41"/>
    </row>
    <row r="57" spans="1:16">
      <c r="A57" s="47" t="s">
        <v>82</v>
      </c>
      <c r="B57" s="41"/>
    </row>
    <row r="58" spans="1:16">
      <c r="A58" s="46" t="s">
        <v>117</v>
      </c>
      <c r="B58" s="41" t="e">
        <f t="shared" ref="B58:D58" si="49">(B37/B$41)*B$54</f>
        <v>#REF!</v>
      </c>
      <c r="C58" s="41" t="e">
        <f t="shared" si="49"/>
        <v>#REF!</v>
      </c>
      <c r="D58" s="41" t="e">
        <f t="shared" si="49"/>
        <v>#REF!</v>
      </c>
      <c r="E58" s="41">
        <f t="shared" ref="E58:P58" si="50">(E37/E$41)*E$54</f>
        <v>15252.60257481537</v>
      </c>
      <c r="F58" s="41">
        <f t="shared" si="50"/>
        <v>14741.530319511374</v>
      </c>
      <c r="G58" s="41">
        <f t="shared" si="50"/>
        <v>17352.097264861426</v>
      </c>
      <c r="H58" s="41">
        <f t="shared" si="50"/>
        <v>17352.097264861426</v>
      </c>
      <c r="I58" s="41">
        <f t="shared" si="50"/>
        <v>17381.700253472689</v>
      </c>
      <c r="J58" s="41">
        <f t="shared" si="50"/>
        <v>17381.700253472689</v>
      </c>
      <c r="K58" s="41">
        <f t="shared" si="50"/>
        <v>17834.99531166158</v>
      </c>
      <c r="L58" s="41">
        <f t="shared" si="50"/>
        <v>21122.38187295607</v>
      </c>
      <c r="M58" s="41">
        <f t="shared" si="50"/>
        <v>21077.118950553126</v>
      </c>
      <c r="N58" s="41">
        <f t="shared" si="50"/>
        <v>21077.118950553126</v>
      </c>
      <c r="O58" s="41">
        <f t="shared" si="50"/>
        <v>21218.471804650853</v>
      </c>
      <c r="P58" s="41">
        <f t="shared" si="50"/>
        <v>21218.471804650853</v>
      </c>
    </row>
    <row r="59" spans="1:16">
      <c r="A59" s="46" t="s">
        <v>120</v>
      </c>
      <c r="B59" s="41" t="e">
        <f t="shared" ref="B59:D59" si="51">(B38/B$41)*B$54</f>
        <v>#REF!</v>
      </c>
      <c r="C59" s="41" t="e">
        <f t="shared" si="51"/>
        <v>#REF!</v>
      </c>
      <c r="D59" s="41" t="e">
        <f t="shared" si="51"/>
        <v>#REF!</v>
      </c>
      <c r="E59" s="41">
        <f t="shared" ref="E59:P59" si="52">(E38/E$41)*E$54</f>
        <v>0</v>
      </c>
      <c r="F59" s="41">
        <f t="shared" si="52"/>
        <v>0</v>
      </c>
      <c r="G59" s="41">
        <f t="shared" si="52"/>
        <v>0</v>
      </c>
      <c r="H59" s="41">
        <f t="shared" si="52"/>
        <v>0</v>
      </c>
      <c r="I59" s="41">
        <f t="shared" si="52"/>
        <v>0</v>
      </c>
      <c r="J59" s="41">
        <f t="shared" si="52"/>
        <v>0</v>
      </c>
      <c r="K59" s="41">
        <f t="shared" si="52"/>
        <v>0</v>
      </c>
      <c r="L59" s="41">
        <f t="shared" si="52"/>
        <v>0</v>
      </c>
      <c r="M59" s="41">
        <f t="shared" si="52"/>
        <v>0</v>
      </c>
      <c r="N59" s="41">
        <f t="shared" si="52"/>
        <v>0</v>
      </c>
      <c r="O59" s="41">
        <f t="shared" si="52"/>
        <v>0</v>
      </c>
      <c r="P59" s="41">
        <f t="shared" si="52"/>
        <v>0</v>
      </c>
    </row>
    <row r="60" spans="1:16">
      <c r="A60" s="46" t="s">
        <v>118</v>
      </c>
      <c r="B60" s="41" t="e">
        <f t="shared" ref="B60:D60" si="53">(B39/B$41)*B$54</f>
        <v>#REF!</v>
      </c>
      <c r="C60" s="41" t="e">
        <f t="shared" si="53"/>
        <v>#REF!</v>
      </c>
      <c r="D60" s="41" t="e">
        <f t="shared" si="53"/>
        <v>#REF!</v>
      </c>
      <c r="E60" s="41">
        <f t="shared" ref="E60:P60" si="54">(E39/E$41)*E$54</f>
        <v>1259.3165568962156</v>
      </c>
      <c r="F60" s="41">
        <f t="shared" si="54"/>
        <v>1277.356881529817</v>
      </c>
      <c r="G60" s="41">
        <f t="shared" si="54"/>
        <v>59.116246083590788</v>
      </c>
      <c r="H60" s="41">
        <f t="shared" si="54"/>
        <v>59.116246083590788</v>
      </c>
      <c r="I60" s="41">
        <f t="shared" si="54"/>
        <v>78.776665121842555</v>
      </c>
      <c r="J60" s="41">
        <f t="shared" si="54"/>
        <v>78.776665121842555</v>
      </c>
      <c r="K60" s="41">
        <f t="shared" si="54"/>
        <v>376.13226917197579</v>
      </c>
      <c r="L60" s="41">
        <f t="shared" si="54"/>
        <v>0</v>
      </c>
      <c r="M60" s="41">
        <f t="shared" si="54"/>
        <v>0</v>
      </c>
      <c r="N60" s="41">
        <f t="shared" si="54"/>
        <v>0</v>
      </c>
      <c r="O60" s="41">
        <f t="shared" si="54"/>
        <v>0</v>
      </c>
      <c r="P60" s="41">
        <f t="shared" si="54"/>
        <v>0</v>
      </c>
    </row>
    <row r="61" spans="1:16">
      <c r="A61" s="46" t="s">
        <v>119</v>
      </c>
      <c r="B61" s="41" t="e">
        <f t="shared" ref="B61:D61" si="55">(B40/B$41)*B$54</f>
        <v>#REF!</v>
      </c>
      <c r="C61" s="41" t="e">
        <f t="shared" si="55"/>
        <v>#REF!</v>
      </c>
      <c r="D61" s="41" t="e">
        <f t="shared" si="55"/>
        <v>#REF!</v>
      </c>
      <c r="E61" s="41">
        <f t="shared" ref="E61:P61" si="56">(E40/E$41)*E$54</f>
        <v>1973.0749002888281</v>
      </c>
      <c r="F61" s="41">
        <f t="shared" si="56"/>
        <v>2426.2408231793806</v>
      </c>
      <c r="G61" s="41">
        <f t="shared" si="56"/>
        <v>3528.5436028416389</v>
      </c>
      <c r="H61" s="41">
        <f t="shared" si="56"/>
        <v>3528.5436028416389</v>
      </c>
      <c r="I61" s="41">
        <f t="shared" si="56"/>
        <v>3534.7103292969668</v>
      </c>
      <c r="J61" s="41">
        <f t="shared" si="56"/>
        <v>3534.7103292969668</v>
      </c>
      <c r="K61" s="41">
        <f t="shared" si="56"/>
        <v>3629.0278935971764</v>
      </c>
      <c r="L61" s="41">
        <f t="shared" si="56"/>
        <v>4320.960812955007</v>
      </c>
      <c r="M61" s="41">
        <f t="shared" si="56"/>
        <v>4309.507278956673</v>
      </c>
      <c r="N61" s="41">
        <f t="shared" si="56"/>
        <v>4309.507278956673</v>
      </c>
      <c r="O61" s="41">
        <f t="shared" si="56"/>
        <v>4339.343934473035</v>
      </c>
      <c r="P61" s="41">
        <f t="shared" si="56"/>
        <v>4339.343934473035</v>
      </c>
    </row>
    <row r="62" spans="1:16">
      <c r="A62" s="49" t="s">
        <v>74</v>
      </c>
      <c r="B62" s="41" t="e">
        <f t="shared" ref="B62:D62" si="57">SUM(B58:B61)</f>
        <v>#REF!</v>
      </c>
      <c r="C62" s="41" t="e">
        <f t="shared" si="57"/>
        <v>#REF!</v>
      </c>
      <c r="D62" s="41" t="e">
        <f t="shared" si="57"/>
        <v>#REF!</v>
      </c>
      <c r="E62" s="41">
        <f t="shared" ref="E62:P62" si="58">SUM(E58:E61)</f>
        <v>18484.994032000413</v>
      </c>
      <c r="F62" s="41">
        <f t="shared" si="58"/>
        <v>18445.128024220572</v>
      </c>
      <c r="G62" s="41">
        <f t="shared" si="58"/>
        <v>20939.757113786654</v>
      </c>
      <c r="H62" s="41">
        <f t="shared" si="58"/>
        <v>20939.757113786654</v>
      </c>
      <c r="I62" s="41">
        <f t="shared" si="58"/>
        <v>20995.187247891496</v>
      </c>
      <c r="J62" s="41">
        <f t="shared" si="58"/>
        <v>20995.187247891496</v>
      </c>
      <c r="K62" s="41">
        <f t="shared" si="58"/>
        <v>21840.155474430732</v>
      </c>
      <c r="L62" s="41">
        <f t="shared" si="58"/>
        <v>25443.342685911077</v>
      </c>
      <c r="M62" s="41">
        <f t="shared" si="58"/>
        <v>25386.626229509799</v>
      </c>
      <c r="N62" s="41">
        <f t="shared" si="58"/>
        <v>25386.626229509799</v>
      </c>
      <c r="O62" s="41">
        <f t="shared" si="58"/>
        <v>25557.815739123889</v>
      </c>
      <c r="P62" s="41">
        <f t="shared" si="58"/>
        <v>25557.815739123889</v>
      </c>
    </row>
    <row r="64" spans="1:16">
      <c r="A64" s="47" t="s">
        <v>83</v>
      </c>
    </row>
    <row r="65" spans="1:16">
      <c r="A65" s="46" t="s">
        <v>117</v>
      </c>
      <c r="B65" s="41" t="e">
        <f t="shared" ref="B65:D65" si="59">B50-B58</f>
        <v>#REF!</v>
      </c>
      <c r="C65" s="41" t="e">
        <f t="shared" si="59"/>
        <v>#REF!</v>
      </c>
      <c r="D65" s="41" t="e">
        <f t="shared" si="59"/>
        <v>#REF!</v>
      </c>
      <c r="E65" s="41">
        <f t="shared" ref="E65:P65" si="60">E50-E58</f>
        <v>-15252.60257481537</v>
      </c>
      <c r="F65" s="41">
        <f t="shared" si="60"/>
        <v>-14741.530319511374</v>
      </c>
      <c r="G65" s="41">
        <f t="shared" si="60"/>
        <v>-17352.097264861426</v>
      </c>
      <c r="H65" s="41">
        <f t="shared" si="60"/>
        <v>-17352.097264861426</v>
      </c>
      <c r="I65" s="41">
        <f t="shared" si="60"/>
        <v>-17381.700253472689</v>
      </c>
      <c r="J65" s="41">
        <f t="shared" si="60"/>
        <v>-17381.700253472689</v>
      </c>
      <c r="K65" s="41">
        <f t="shared" si="60"/>
        <v>-17834.99531166158</v>
      </c>
      <c r="L65" s="41">
        <f t="shared" si="60"/>
        <v>-21122.38187295607</v>
      </c>
      <c r="M65" s="41">
        <f t="shared" si="60"/>
        <v>-21077.118950553126</v>
      </c>
      <c r="N65" s="41">
        <f t="shared" si="60"/>
        <v>-21077.118950553126</v>
      </c>
      <c r="O65" s="41">
        <f t="shared" si="60"/>
        <v>-21218.471804650853</v>
      </c>
      <c r="P65" s="41">
        <f t="shared" si="60"/>
        <v>-21218.471804650853</v>
      </c>
    </row>
    <row r="66" spans="1:16">
      <c r="A66" s="46" t="s">
        <v>120</v>
      </c>
      <c r="B66" s="41" t="e">
        <f t="shared" ref="B66:D66" si="61">B51-B59</f>
        <v>#REF!</v>
      </c>
      <c r="C66" s="41" t="e">
        <f t="shared" si="61"/>
        <v>#REF!</v>
      </c>
      <c r="D66" s="41" t="e">
        <f t="shared" si="61"/>
        <v>#REF!</v>
      </c>
      <c r="E66" s="41">
        <f t="shared" ref="E66:P66" si="62">E51-E59</f>
        <v>18484.994032000413</v>
      </c>
      <c r="F66" s="41">
        <f t="shared" si="62"/>
        <v>18445.128024220572</v>
      </c>
      <c r="G66" s="41">
        <f t="shared" si="62"/>
        <v>20939.757113786658</v>
      </c>
      <c r="H66" s="41">
        <f t="shared" si="62"/>
        <v>20939.757113786658</v>
      </c>
      <c r="I66" s="41">
        <f t="shared" si="62"/>
        <v>20995.187247891499</v>
      </c>
      <c r="J66" s="41">
        <f t="shared" si="62"/>
        <v>20995.187247891499</v>
      </c>
      <c r="K66" s="41">
        <f t="shared" si="62"/>
        <v>21840.155474430732</v>
      </c>
      <c r="L66" s="41">
        <f t="shared" si="62"/>
        <v>23715.223114322391</v>
      </c>
      <c r="M66" s="41">
        <f t="shared" si="62"/>
        <v>21375.962233158585</v>
      </c>
      <c r="N66" s="41">
        <f t="shared" si="62"/>
        <v>21375.962233158585</v>
      </c>
      <c r="O66" s="41">
        <f t="shared" si="62"/>
        <v>21661.441076540956</v>
      </c>
      <c r="P66" s="41">
        <f t="shared" si="62"/>
        <v>21661.441076540956</v>
      </c>
    </row>
    <row r="67" spans="1:16">
      <c r="A67" s="46" t="s">
        <v>118</v>
      </c>
      <c r="B67" s="41" t="e">
        <f t="shared" ref="B67:D67" si="63">B52-B60</f>
        <v>#REF!</v>
      </c>
      <c r="C67" s="41" t="e">
        <f t="shared" si="63"/>
        <v>#REF!</v>
      </c>
      <c r="D67" s="41" t="e">
        <f t="shared" si="63"/>
        <v>#REF!</v>
      </c>
      <c r="E67" s="41">
        <f t="shared" ref="E67:P67" si="64">E52-E60</f>
        <v>-1259.3165568962156</v>
      </c>
      <c r="F67" s="41">
        <f t="shared" si="64"/>
        <v>-1277.356881529817</v>
      </c>
      <c r="G67" s="41">
        <f t="shared" si="64"/>
        <v>-59.116246083590788</v>
      </c>
      <c r="H67" s="41">
        <f t="shared" si="64"/>
        <v>-59.116246083590788</v>
      </c>
      <c r="I67" s="41">
        <f t="shared" si="64"/>
        <v>-78.776665121842555</v>
      </c>
      <c r="J67" s="41">
        <f t="shared" si="64"/>
        <v>-78.776665121842555</v>
      </c>
      <c r="K67" s="41">
        <f t="shared" si="64"/>
        <v>-376.13226917197579</v>
      </c>
      <c r="L67" s="41">
        <f t="shared" si="64"/>
        <v>1728.1195715886879</v>
      </c>
      <c r="M67" s="41">
        <f t="shared" si="64"/>
        <v>4010.663996351213</v>
      </c>
      <c r="N67" s="41">
        <f t="shared" si="64"/>
        <v>4010.663996351213</v>
      </c>
      <c r="O67" s="41">
        <f t="shared" si="64"/>
        <v>3896.3746625829299</v>
      </c>
      <c r="P67" s="41">
        <f t="shared" si="64"/>
        <v>3896.3746625829299</v>
      </c>
    </row>
    <row r="68" spans="1:16">
      <c r="A68" s="46" t="s">
        <v>119</v>
      </c>
      <c r="B68" s="41" t="e">
        <f t="shared" ref="B68:D68" si="65">B53-B61</f>
        <v>#REF!</v>
      </c>
      <c r="C68" s="41" t="e">
        <f t="shared" si="65"/>
        <v>#REF!</v>
      </c>
      <c r="D68" s="41" t="e">
        <f t="shared" si="65"/>
        <v>#REF!</v>
      </c>
      <c r="E68" s="41">
        <f t="shared" ref="E68:P68" si="66">E53-E61</f>
        <v>-1973.0749002888281</v>
      </c>
      <c r="F68" s="41">
        <f t="shared" si="66"/>
        <v>-2426.2408231793806</v>
      </c>
      <c r="G68" s="41">
        <f t="shared" si="66"/>
        <v>-3528.5436028416389</v>
      </c>
      <c r="H68" s="41">
        <f t="shared" si="66"/>
        <v>-3528.5436028416389</v>
      </c>
      <c r="I68" s="41">
        <f t="shared" si="66"/>
        <v>-3534.7103292969668</v>
      </c>
      <c r="J68" s="41">
        <f t="shared" si="66"/>
        <v>-3534.7103292969668</v>
      </c>
      <c r="K68" s="41">
        <f t="shared" si="66"/>
        <v>-3629.0278935971764</v>
      </c>
      <c r="L68" s="41">
        <f t="shared" si="66"/>
        <v>-4320.960812955007</v>
      </c>
      <c r="M68" s="41">
        <f t="shared" si="66"/>
        <v>-4309.507278956673</v>
      </c>
      <c r="N68" s="41">
        <f t="shared" si="66"/>
        <v>-4309.507278956673</v>
      </c>
      <c r="O68" s="41">
        <f t="shared" si="66"/>
        <v>-4339.343934473035</v>
      </c>
      <c r="P68" s="41">
        <f t="shared" si="66"/>
        <v>-4339.343934473035</v>
      </c>
    </row>
    <row r="69" spans="1:16">
      <c r="A69" s="49" t="s">
        <v>74</v>
      </c>
      <c r="B69" s="41" t="e">
        <f t="shared" ref="B69:D69" si="67">SUM(B65:B68)</f>
        <v>#REF!</v>
      </c>
      <c r="C69" s="41" t="e">
        <f t="shared" si="67"/>
        <v>#REF!</v>
      </c>
      <c r="D69" s="41" t="e">
        <f t="shared" si="67"/>
        <v>#REF!</v>
      </c>
      <c r="E69" s="41">
        <f t="shared" ref="E69:P69" si="68">SUM(E65:E68)</f>
        <v>0</v>
      </c>
      <c r="F69" s="41">
        <f t="shared" si="68"/>
        <v>0</v>
      </c>
      <c r="G69" s="41">
        <f t="shared" si="68"/>
        <v>0</v>
      </c>
      <c r="H69" s="41">
        <f t="shared" si="68"/>
        <v>0</v>
      </c>
      <c r="I69" s="41">
        <f t="shared" si="68"/>
        <v>0</v>
      </c>
      <c r="J69" s="41">
        <f t="shared" si="68"/>
        <v>0</v>
      </c>
      <c r="K69" s="41">
        <f t="shared" si="68"/>
        <v>0</v>
      </c>
      <c r="L69" s="41">
        <f t="shared" si="68"/>
        <v>0</v>
      </c>
      <c r="M69" s="41">
        <f t="shared" si="68"/>
        <v>0</v>
      </c>
      <c r="N69" s="41">
        <f t="shared" si="68"/>
        <v>0</v>
      </c>
      <c r="O69" s="41">
        <f t="shared" si="68"/>
        <v>0</v>
      </c>
      <c r="P69" s="41">
        <f t="shared" si="68"/>
        <v>0</v>
      </c>
    </row>
    <row r="72" spans="1:16" ht="13.5">
      <c r="A72" s="51"/>
    </row>
    <row r="73" spans="1:16">
      <c r="A73" s="45"/>
    </row>
    <row r="74" spans="1:16" ht="13.5">
      <c r="A74" s="44"/>
    </row>
    <row r="75" spans="1:16" ht="13.5">
      <c r="A75" s="52"/>
    </row>
    <row r="76" spans="1:16">
      <c r="A76" s="53"/>
    </row>
    <row r="77" spans="1:16">
      <c r="A77" s="43"/>
    </row>
    <row r="78" spans="1:16">
      <c r="A78" s="54"/>
    </row>
    <row r="79" spans="1:16">
      <c r="A79" s="55"/>
    </row>
    <row r="80" spans="1:16">
      <c r="A80" s="55"/>
    </row>
    <row r="81" spans="1:4">
      <c r="A81" s="55"/>
    </row>
    <row r="82" spans="1:4">
      <c r="A82" s="55"/>
    </row>
    <row r="83" spans="1:4">
      <c r="A83" s="55"/>
    </row>
    <row r="90" spans="1:4">
      <c r="A90" s="46"/>
    </row>
    <row r="91" spans="1:4">
      <c r="A91" s="46"/>
    </row>
    <row r="92" spans="1:4">
      <c r="A92" s="46"/>
    </row>
    <row r="93" spans="1:4">
      <c r="A93" s="46"/>
      <c r="D93" s="77"/>
    </row>
    <row r="94" spans="1:4">
      <c r="A94" s="46"/>
      <c r="C94" s="46"/>
    </row>
    <row r="95" spans="1:4">
      <c r="C95" s="46"/>
    </row>
    <row r="96" spans="1:4">
      <c r="C96" s="46"/>
    </row>
    <row r="97" spans="1:3">
      <c r="C97" s="46"/>
    </row>
    <row r="98" spans="1:3">
      <c r="A98" s="46"/>
    </row>
    <row r="99" spans="1:3">
      <c r="A99" s="46"/>
    </row>
    <row r="100" spans="1:3">
      <c r="A100" s="46"/>
    </row>
    <row r="101" spans="1:3">
      <c r="A101" s="46"/>
    </row>
    <row r="102" spans="1:3">
      <c r="A102" s="46"/>
    </row>
    <row r="104" spans="1:3">
      <c r="C104" s="46"/>
    </row>
    <row r="105" spans="1:3">
      <c r="A105" s="46"/>
    </row>
    <row r="106" spans="1:3">
      <c r="A106" s="46"/>
    </row>
    <row r="107" spans="1:3">
      <c r="A107" s="46"/>
    </row>
    <row r="108" spans="1:3">
      <c r="A108" s="46"/>
    </row>
    <row r="109" spans="1:3">
      <c r="A109" s="46"/>
    </row>
    <row r="111" spans="1:3" ht="13.5" customHeight="1"/>
    <row r="113" spans="1:4">
      <c r="A113" s="46"/>
    </row>
    <row r="114" spans="1:4">
      <c r="A114" s="46"/>
    </row>
    <row r="115" spans="1:4">
      <c r="A115" s="46"/>
    </row>
    <row r="116" spans="1:4">
      <c r="A116" s="46"/>
      <c r="D116" s="77"/>
    </row>
    <row r="117" spans="1:4" ht="15" customHeight="1">
      <c r="A117" s="46"/>
      <c r="C117" s="46"/>
    </row>
    <row r="118" spans="1:4" ht="15" customHeight="1"/>
    <row r="119" spans="1:4" ht="15" customHeight="1"/>
    <row r="120" spans="1:4" ht="15" customHeight="1"/>
    <row r="121" spans="1:4" ht="15" customHeight="1"/>
    <row r="122" spans="1:4" ht="15" customHeight="1"/>
    <row r="123" spans="1:4" ht="15" customHeight="1"/>
    <row r="124" spans="1:4" ht="15" customHeight="1"/>
    <row r="125" spans="1:4" ht="15" customHeight="1"/>
    <row r="126" spans="1:4" ht="15" customHeight="1"/>
    <row r="127" spans="1:4" ht="15" customHeight="1"/>
    <row r="128" spans="1:4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</sheetData>
  <phoneticPr fontId="0" type="noConversion"/>
  <printOptions verticalCentered="1"/>
  <pageMargins left="0.75" right="0.75" top="0.68" bottom="0.5" header="0" footer="0"/>
  <pageSetup scale="58" fitToWidth="12" orientation="landscape" verticalDpi="300" r:id="rId1"/>
  <headerFooter alignWithMargins="0">
    <oddHeader>&amp;C&amp;"LinePrinter,Bold"&amp;14AEP EAST SYSTEM
CAPACITY EQUALIZATION SETTLEMENT</oddHeader>
    <oddFooter>&amp;C&amp;"Arial,Regular"&amp;10&amp;F&amp;R&amp;"Arial,Regular"&amp;10&amp;D</oddFooter>
  </headerFooter>
  <colBreaks count="1" manualBreakCount="1">
    <brk id="4" min="5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 enableFormatConditionsCalculation="0">
    <tabColor rgb="FFCCFFCC"/>
    <pageSetUpPr fitToPage="1"/>
  </sheetPr>
  <dimension ref="A1:I114"/>
  <sheetViews>
    <sheetView showGridLines="0" zoomScale="75" zoomScaleNormal="85" workbookViewId="0">
      <pane xSplit="3" ySplit="7" topLeftCell="D70" activePane="bottomRight" state="frozen"/>
      <selection activeCell="B10" sqref="B10"/>
      <selection pane="topRight" activeCell="B10" sqref="B10"/>
      <selection pane="bottomLeft" activeCell="B10" sqref="B10"/>
      <selection pane="bottomRight" activeCell="D5" sqref="D1:H1048576"/>
    </sheetView>
  </sheetViews>
  <sheetFormatPr defaultRowHeight="13.5" customHeight="1"/>
  <cols>
    <col min="1" max="1" width="37.83203125" style="59" customWidth="1"/>
    <col min="2" max="3" width="5.1640625" style="59" customWidth="1"/>
    <col min="4" max="4" width="17.6640625" style="59" hidden="1" customWidth="1"/>
    <col min="5" max="5" width="16.83203125" style="59" hidden="1" customWidth="1"/>
    <col min="6" max="6" width="19.6640625" style="59" hidden="1" customWidth="1"/>
    <col min="7" max="8" width="18" style="59" hidden="1" customWidth="1"/>
    <col min="9" max="9" width="18" style="59" bestFit="1" customWidth="1"/>
    <col min="10" max="16384" width="9.33203125" style="59"/>
  </cols>
  <sheetData>
    <row r="1" spans="1:9" s="133" customFormat="1" ht="18">
      <c r="A1" s="132" t="s">
        <v>85</v>
      </c>
      <c r="B1" s="132"/>
      <c r="C1" s="132"/>
      <c r="D1" s="132"/>
      <c r="E1" s="132"/>
      <c r="F1" s="132"/>
      <c r="G1" s="132"/>
      <c r="H1" s="132"/>
      <c r="I1" s="132"/>
    </row>
    <row r="2" spans="1:9" s="133" customFormat="1" ht="18">
      <c r="A2" s="132"/>
      <c r="B2" s="132"/>
      <c r="C2" s="132"/>
      <c r="D2" s="132"/>
      <c r="E2" s="132"/>
      <c r="F2" s="132"/>
      <c r="G2" s="132"/>
      <c r="H2" s="132"/>
      <c r="I2" s="132"/>
    </row>
    <row r="3" spans="1:9" s="133" customFormat="1" ht="18">
      <c r="A3" s="132" t="s">
        <v>153</v>
      </c>
      <c r="B3" s="132"/>
      <c r="C3" s="132"/>
      <c r="D3" s="132"/>
      <c r="E3" s="132"/>
      <c r="F3" s="132"/>
      <c r="G3" s="132"/>
      <c r="H3" s="132"/>
      <c r="I3" s="132"/>
    </row>
    <row r="4" spans="1:9" ht="11.25" customHeight="1">
      <c r="A4" s="134"/>
      <c r="B4" s="134"/>
      <c r="C4" s="134"/>
      <c r="D4" s="134"/>
      <c r="E4" s="134"/>
      <c r="F4" s="134"/>
      <c r="G4" s="134"/>
      <c r="H4" s="134"/>
      <c r="I4" s="134"/>
    </row>
    <row r="5" spans="1:9" ht="13.5" customHeight="1">
      <c r="A5" s="127"/>
      <c r="B5" s="128"/>
      <c r="C5" s="128"/>
      <c r="D5" s="128"/>
    </row>
    <row r="6" spans="1:9" ht="13.5" customHeight="1">
      <c r="A6" s="127"/>
      <c r="B6" s="128"/>
      <c r="C6" s="128"/>
      <c r="D6" s="128"/>
      <c r="H6" s="113"/>
    </row>
    <row r="7" spans="1:9" ht="18">
      <c r="C7" s="62"/>
      <c r="D7" s="62">
        <v>2008</v>
      </c>
      <c r="E7" s="62">
        <f>D7+1</f>
        <v>2009</v>
      </c>
      <c r="F7" s="62">
        <f t="shared" ref="F7:H7" si="0">E7+1</f>
        <v>2010</v>
      </c>
      <c r="G7" s="62">
        <f t="shared" si="0"/>
        <v>2011</v>
      </c>
      <c r="H7" s="62">
        <f t="shared" si="0"/>
        <v>2012</v>
      </c>
      <c r="I7" s="62">
        <v>2013</v>
      </c>
    </row>
    <row r="8" spans="1:9" ht="15">
      <c r="A8" s="135" t="s">
        <v>122</v>
      </c>
      <c r="E8" s="115"/>
    </row>
    <row r="9" spans="1:9" ht="13.5" customHeight="1">
      <c r="A9" s="59" t="s">
        <v>271</v>
      </c>
      <c r="C9" s="56"/>
      <c r="D9" s="56" t="str">
        <f>'Plant Detail - Book'!B15</f>
        <v>Total APCo</v>
      </c>
      <c r="E9" s="56">
        <f>'Plant Detail - Book'!D15</f>
        <v>0</v>
      </c>
      <c r="F9" s="56">
        <f>'Plant Detail - Book'!E15</f>
        <v>0</v>
      </c>
      <c r="G9" s="56">
        <f>'Plant Detail - Book'!F15</f>
        <v>5175020.0929174516</v>
      </c>
      <c r="H9" s="56">
        <f>'Plant Detail - Book'!G15</f>
        <v>5342496.0997502636</v>
      </c>
      <c r="I9" s="56">
        <f>'Plant Detail - Book'!H15</f>
        <v>7505300.8926129965</v>
      </c>
    </row>
    <row r="10" spans="1:9" ht="13.5" customHeight="1">
      <c r="A10" s="59" t="s">
        <v>77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</row>
    <row r="11" spans="1:9" ht="13.5" customHeight="1">
      <c r="A11" s="59" t="s">
        <v>154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</row>
    <row r="12" spans="1:9" ht="13.5" customHeight="1">
      <c r="A12" s="59" t="s">
        <v>126</v>
      </c>
      <c r="C12" s="129"/>
      <c r="D12" s="136">
        <v>0</v>
      </c>
      <c r="E12" s="136">
        <v>0</v>
      </c>
      <c r="F12" s="136">
        <v>0</v>
      </c>
      <c r="G12" s="136">
        <v>0</v>
      </c>
      <c r="H12" s="136">
        <v>0</v>
      </c>
      <c r="I12" s="136">
        <v>0</v>
      </c>
    </row>
    <row r="13" spans="1:9" ht="13.5" customHeight="1">
      <c r="A13" s="59" t="s">
        <v>127</v>
      </c>
      <c r="C13" s="137"/>
      <c r="D13" s="137">
        <f>SUM(D9:D12)</f>
        <v>0</v>
      </c>
      <c r="E13" s="137">
        <f t="shared" ref="E13:I13" si="1">SUM(E9:E12)</f>
        <v>0</v>
      </c>
      <c r="F13" s="137">
        <f t="shared" si="1"/>
        <v>0</v>
      </c>
      <c r="G13" s="137">
        <f t="shared" si="1"/>
        <v>5175020.0929174516</v>
      </c>
      <c r="H13" s="137">
        <f t="shared" si="1"/>
        <v>5342496.0997502636</v>
      </c>
      <c r="I13" s="137">
        <f t="shared" si="1"/>
        <v>7505300.8926129965</v>
      </c>
    </row>
    <row r="14" spans="1:9" ht="13.5" customHeight="1">
      <c r="A14" s="59" t="s">
        <v>76</v>
      </c>
      <c r="C14" s="130"/>
      <c r="D14" s="131">
        <v>0.16439999999999999</v>
      </c>
      <c r="E14" s="131">
        <v>0.16439999999999999</v>
      </c>
      <c r="F14" s="131">
        <v>0.16439999999999999</v>
      </c>
      <c r="G14" s="131">
        <v>0.16439999999999999</v>
      </c>
      <c r="H14" s="131">
        <v>0.16439999999999999</v>
      </c>
      <c r="I14" s="131">
        <v>0.16439999999999999</v>
      </c>
    </row>
    <row r="15" spans="1:9" ht="13.5" customHeight="1">
      <c r="A15" s="59" t="s">
        <v>128</v>
      </c>
      <c r="C15" s="137"/>
      <c r="D15" s="137">
        <f>D13*D14</f>
        <v>0</v>
      </c>
      <c r="E15" s="137">
        <f t="shared" ref="E15:I15" si="2">E13*E14</f>
        <v>0</v>
      </c>
      <c r="F15" s="137">
        <f t="shared" si="2"/>
        <v>0</v>
      </c>
      <c r="G15" s="137">
        <f t="shared" si="2"/>
        <v>850773.30327562895</v>
      </c>
      <c r="H15" s="137">
        <f t="shared" si="2"/>
        <v>878306.35879894334</v>
      </c>
      <c r="I15" s="137">
        <f t="shared" si="2"/>
        <v>1233871.4667455766</v>
      </c>
    </row>
    <row r="16" spans="1:9" ht="13.5" customHeight="1">
      <c r="C16" s="62"/>
      <c r="D16" s="62"/>
      <c r="E16" s="62"/>
      <c r="F16" s="138">
        <v>5699.2666666666664</v>
      </c>
      <c r="G16" s="138">
        <v>5709.4666666666662</v>
      </c>
      <c r="H16" s="138">
        <v>5733.4666666666662</v>
      </c>
      <c r="I16" s="138">
        <v>6170.3416666666662</v>
      </c>
    </row>
    <row r="17" spans="1:9" ht="13.5" customHeight="1">
      <c r="A17" s="59" t="s">
        <v>291</v>
      </c>
      <c r="C17" s="56"/>
      <c r="D17" s="56">
        <v>5559</v>
      </c>
      <c r="E17" s="56">
        <f>+'Capacity Calcs. '!B39</f>
        <v>5647</v>
      </c>
      <c r="F17" s="137">
        <f>+'Capacity Calcs. '!N39</f>
        <v>5681.1</v>
      </c>
      <c r="G17" s="137">
        <f>'Capacity Calcs. '!Z39</f>
        <v>5677</v>
      </c>
      <c r="H17" s="137">
        <f>'Capacity Calcs. '!AL39</f>
        <v>6254.7</v>
      </c>
      <c r="I17" s="137">
        <f>'Capacity Calcs. '!AX39</f>
        <v>6251.9666670000006</v>
      </c>
    </row>
    <row r="18" spans="1:9" ht="13.5" customHeight="1">
      <c r="A18" s="59" t="s">
        <v>129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</row>
    <row r="19" spans="1:9" ht="13.5" customHeight="1">
      <c r="A19" s="59" t="s">
        <v>155</v>
      </c>
      <c r="C19" s="129"/>
      <c r="D19" s="136">
        <v>0</v>
      </c>
      <c r="E19" s="136">
        <v>0</v>
      </c>
      <c r="F19" s="136">
        <v>0</v>
      </c>
      <c r="G19" s="136">
        <v>0</v>
      </c>
      <c r="H19" s="136">
        <v>0</v>
      </c>
      <c r="I19" s="136">
        <v>0</v>
      </c>
    </row>
    <row r="20" spans="1:9" ht="13.5" customHeight="1">
      <c r="A20" s="59" t="s">
        <v>130</v>
      </c>
      <c r="C20" s="56"/>
      <c r="D20" s="56">
        <f>SUM(D17:D19)</f>
        <v>5559</v>
      </c>
      <c r="E20" s="56">
        <f t="shared" ref="E20:I20" si="3">SUM(E17:E19)</f>
        <v>5647</v>
      </c>
      <c r="F20" s="137">
        <f t="shared" si="3"/>
        <v>5681.1</v>
      </c>
      <c r="G20" s="137">
        <f t="shared" si="3"/>
        <v>5677</v>
      </c>
      <c r="H20" s="137">
        <f t="shared" si="3"/>
        <v>6254.7</v>
      </c>
      <c r="I20" s="137">
        <f t="shared" si="3"/>
        <v>6251.9666670000006</v>
      </c>
    </row>
    <row r="21" spans="1:9" ht="13.5" customHeight="1">
      <c r="C21" s="62"/>
      <c r="D21" s="62"/>
      <c r="E21" s="62"/>
      <c r="F21" s="62"/>
      <c r="G21" s="62"/>
      <c r="H21" s="62"/>
    </row>
    <row r="22" spans="1:9" ht="13.5" customHeight="1">
      <c r="A22" s="113" t="s">
        <v>131</v>
      </c>
      <c r="C22" s="139"/>
      <c r="D22" s="140">
        <f>D15/D20</f>
        <v>0</v>
      </c>
      <c r="E22" s="140">
        <f t="shared" ref="E22:I22" si="4">E15/E20</f>
        <v>0</v>
      </c>
      <c r="F22" s="140">
        <f t="shared" si="4"/>
        <v>0</v>
      </c>
      <c r="G22" s="140">
        <f t="shared" si="4"/>
        <v>149.86318535769402</v>
      </c>
      <c r="H22" s="140">
        <f t="shared" si="4"/>
        <v>140.4234189967454</v>
      </c>
      <c r="I22" s="140">
        <f t="shared" si="4"/>
        <v>197.35733289468232</v>
      </c>
    </row>
    <row r="23" spans="1:9" ht="25.5">
      <c r="A23" s="141" t="s">
        <v>292</v>
      </c>
      <c r="C23" s="142"/>
      <c r="D23" s="143">
        <f>+D22/12</f>
        <v>0</v>
      </c>
      <c r="E23" s="142">
        <f t="shared" ref="E23:F23" si="5">+D22/12</f>
        <v>0</v>
      </c>
      <c r="F23" s="142">
        <f t="shared" si="5"/>
        <v>0</v>
      </c>
      <c r="G23" s="142">
        <v>10.59</v>
      </c>
      <c r="H23" s="142">
        <v>11.69</v>
      </c>
      <c r="I23" s="142">
        <v>11.55</v>
      </c>
    </row>
    <row r="24" spans="1:9" ht="9.9499999999999993" customHeight="1">
      <c r="F24" s="59" t="s">
        <v>266</v>
      </c>
    </row>
    <row r="25" spans="1:9" ht="9.9499999999999993" customHeight="1"/>
    <row r="26" spans="1:9" ht="15">
      <c r="A26" s="135" t="s">
        <v>123</v>
      </c>
      <c r="D26" s="56"/>
    </row>
    <row r="27" spans="1:9" ht="13.5" customHeight="1">
      <c r="A27" s="59" t="s">
        <v>293</v>
      </c>
      <c r="D27" s="56" t="str">
        <f>'Plant Detail - Book'!B20</f>
        <v>Total CSP</v>
      </c>
      <c r="E27" s="56">
        <f>'Plant Detail - Book'!D17+'Plant Detail - Book'!D18</f>
        <v>0</v>
      </c>
      <c r="F27" s="56">
        <f>'Plant Detail - Book'!E17+'Plant Detail - Book'!E18</f>
        <v>0</v>
      </c>
      <c r="G27" s="56">
        <f>'Plant Detail - Book'!F17+'Plant Detail - Book'!F18</f>
        <v>2807250.2873223606</v>
      </c>
      <c r="H27" s="56">
        <f>'Plant Detail - Book'!G17+'Plant Detail - Book'!G18</f>
        <v>0</v>
      </c>
      <c r="I27" s="56">
        <f>'Plant Detail - Book'!H17+'Plant Detail - Book'!H18</f>
        <v>0</v>
      </c>
    </row>
    <row r="28" spans="1:9" ht="13.5" customHeight="1">
      <c r="A28" s="59" t="s">
        <v>77</v>
      </c>
      <c r="D28" s="59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</row>
    <row r="29" spans="1:9" ht="13.5" customHeight="1">
      <c r="A29" s="59" t="s">
        <v>154</v>
      </c>
      <c r="D29" s="59">
        <v>0</v>
      </c>
      <c r="E29" s="59">
        <v>0</v>
      </c>
      <c r="F29" s="59">
        <v>0</v>
      </c>
      <c r="G29" s="59">
        <v>0</v>
      </c>
      <c r="H29" s="59">
        <v>0</v>
      </c>
      <c r="I29" s="59">
        <v>0</v>
      </c>
    </row>
    <row r="30" spans="1:9" ht="13.5" customHeight="1">
      <c r="A30" s="59" t="s">
        <v>126</v>
      </c>
      <c r="D30" s="136">
        <v>0</v>
      </c>
      <c r="E30" s="144">
        <f>+'Plant Detail - Book'!D19</f>
        <v>0</v>
      </c>
      <c r="F30" s="144">
        <f>+'Plant Detail - Book'!E19</f>
        <v>0</v>
      </c>
      <c r="G30" s="144">
        <f>+'Plant Detail - Book'!F19</f>
        <v>710476.5985508333</v>
      </c>
      <c r="H30" s="144">
        <f>+'Plant Detail - Book'!G19</f>
        <v>725482.42220083333</v>
      </c>
      <c r="I30" s="144">
        <f>+'Plant Detail - Book'!H19</f>
        <v>735129.58606999996</v>
      </c>
    </row>
    <row r="31" spans="1:9" ht="13.5" customHeight="1">
      <c r="A31" s="59" t="s">
        <v>127</v>
      </c>
      <c r="D31" s="137">
        <f>SUM(D27:D30)</f>
        <v>0</v>
      </c>
      <c r="E31" s="137">
        <f t="shared" ref="E31:I31" si="6">SUM(E27:E30)</f>
        <v>0</v>
      </c>
      <c r="F31" s="137">
        <f t="shared" si="6"/>
        <v>0</v>
      </c>
      <c r="G31" s="137">
        <f t="shared" si="6"/>
        <v>3517726.8858731939</v>
      </c>
      <c r="H31" s="137">
        <f t="shared" si="6"/>
        <v>725482.42220083333</v>
      </c>
      <c r="I31" s="137">
        <f t="shared" si="6"/>
        <v>735129.58606999996</v>
      </c>
    </row>
    <row r="32" spans="1:9" ht="13.5" customHeight="1">
      <c r="A32" s="59" t="s">
        <v>76</v>
      </c>
      <c r="C32" s="130"/>
      <c r="D32" s="131">
        <v>0.16439999999999999</v>
      </c>
      <c r="E32" s="131">
        <v>0.16439999999999999</v>
      </c>
      <c r="F32" s="131">
        <v>0.16439999999999999</v>
      </c>
      <c r="G32" s="131">
        <v>0.16439999999999999</v>
      </c>
      <c r="H32" s="131">
        <v>0.16439999999999999</v>
      </c>
      <c r="I32" s="131">
        <v>0.16439999999999999</v>
      </c>
    </row>
    <row r="33" spans="1:9" ht="13.5" customHeight="1">
      <c r="A33" s="59" t="s">
        <v>128</v>
      </c>
      <c r="D33" s="137">
        <f>D31*D32</f>
        <v>0</v>
      </c>
      <c r="E33" s="137">
        <f t="shared" ref="E33:I33" si="7">E31*E32</f>
        <v>0</v>
      </c>
      <c r="F33" s="137">
        <f t="shared" si="7"/>
        <v>0</v>
      </c>
      <c r="G33" s="137">
        <f t="shared" si="7"/>
        <v>578314.30003755307</v>
      </c>
      <c r="H33" s="137">
        <f t="shared" si="7"/>
        <v>119269.31020981699</v>
      </c>
      <c r="I33" s="137">
        <f t="shared" si="7"/>
        <v>120855.30394990799</v>
      </c>
    </row>
    <row r="34" spans="1:9" ht="13.5" customHeight="1">
      <c r="D34" s="62"/>
    </row>
    <row r="35" spans="1:9" ht="13.5" customHeight="1">
      <c r="A35" s="59" t="s">
        <v>291</v>
      </c>
      <c r="C35" s="56"/>
      <c r="D35" s="56">
        <v>4841</v>
      </c>
      <c r="E35" s="56">
        <f>+'Capacity Calcs. '!B79</f>
        <v>4858</v>
      </c>
      <c r="F35" s="137">
        <f>+'Capacity Calcs. '!N79</f>
        <v>4857</v>
      </c>
      <c r="G35" s="137">
        <f>'Capacity Calcs. '!Z79</f>
        <v>4857</v>
      </c>
      <c r="H35" s="137">
        <f>'Capacity Calcs. '!AL79</f>
        <v>4694</v>
      </c>
      <c r="I35" s="137">
        <f>'Capacity Calcs. '!AX79</f>
        <v>4699</v>
      </c>
    </row>
    <row r="36" spans="1:9" ht="13.5" customHeight="1">
      <c r="A36" s="59" t="s">
        <v>129</v>
      </c>
      <c r="D36" s="59">
        <v>0</v>
      </c>
      <c r="E36" s="59">
        <v>0</v>
      </c>
      <c r="F36" s="59">
        <v>0</v>
      </c>
      <c r="G36" s="59">
        <v>0</v>
      </c>
      <c r="H36" s="59">
        <v>0</v>
      </c>
      <c r="I36" s="59">
        <v>0</v>
      </c>
    </row>
    <row r="37" spans="1:9" ht="13.5" customHeight="1">
      <c r="A37" s="59" t="s">
        <v>155</v>
      </c>
      <c r="D37" s="136">
        <v>0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</row>
    <row r="38" spans="1:9" ht="13.5" customHeight="1">
      <c r="A38" s="59" t="s">
        <v>130</v>
      </c>
      <c r="D38" s="56">
        <f>SUM(D35:D37)</f>
        <v>4841</v>
      </c>
      <c r="E38" s="56">
        <f>SUM(E35:E37)</f>
        <v>4858</v>
      </c>
      <c r="F38" s="56">
        <f t="shared" ref="F38:I38" si="8">SUM(F35:F37)</f>
        <v>4857</v>
      </c>
      <c r="G38" s="56">
        <f t="shared" si="8"/>
        <v>4857</v>
      </c>
      <c r="H38" s="56">
        <f t="shared" si="8"/>
        <v>4694</v>
      </c>
      <c r="I38" s="56">
        <f t="shared" si="8"/>
        <v>4699</v>
      </c>
    </row>
    <row r="39" spans="1:9" ht="13.5" customHeight="1">
      <c r="D39" s="62"/>
      <c r="E39" s="62"/>
      <c r="F39" s="62"/>
      <c r="G39" s="62"/>
      <c r="H39" s="62"/>
      <c r="I39" s="62"/>
    </row>
    <row r="40" spans="1:9" ht="13.5" customHeight="1">
      <c r="A40" s="113" t="s">
        <v>131</v>
      </c>
      <c r="D40" s="140">
        <f>D33/D38</f>
        <v>0</v>
      </c>
      <c r="E40" s="140">
        <f t="shared" ref="E40:I40" si="9">E33/E38</f>
        <v>0</v>
      </c>
      <c r="F40" s="140">
        <f t="shared" si="9"/>
        <v>0</v>
      </c>
      <c r="G40" s="140">
        <f t="shared" si="9"/>
        <v>119.06821083746203</v>
      </c>
      <c r="H40" s="140">
        <f t="shared" si="9"/>
        <v>25.408885856373452</v>
      </c>
      <c r="I40" s="140">
        <f t="shared" si="9"/>
        <v>25.719366663100232</v>
      </c>
    </row>
    <row r="41" spans="1:9" ht="25.5">
      <c r="A41" s="141" t="s">
        <v>292</v>
      </c>
      <c r="D41" s="143">
        <f>+D40/12</f>
        <v>0</v>
      </c>
      <c r="E41" s="142">
        <f>+D40/12</f>
        <v>0</v>
      </c>
      <c r="F41" s="142">
        <f t="shared" ref="F41:H41" si="10">+E40/12</f>
        <v>0</v>
      </c>
      <c r="G41" s="142">
        <v>9.66</v>
      </c>
      <c r="H41" s="142">
        <f t="shared" si="10"/>
        <v>9.9223509031218367</v>
      </c>
      <c r="I41" s="142">
        <f>+H40/12</f>
        <v>2.1174071546977875</v>
      </c>
    </row>
    <row r="42" spans="1:9" ht="9.9499999999999993" customHeight="1">
      <c r="F42" s="59" t="s">
        <v>266</v>
      </c>
    </row>
    <row r="43" spans="1:9" ht="9.9499999999999993" customHeight="1"/>
    <row r="44" spans="1:9" ht="13.5" customHeight="1">
      <c r="A44" s="135" t="s">
        <v>68</v>
      </c>
      <c r="E44" s="115"/>
    </row>
    <row r="45" spans="1:9" ht="13.5" customHeight="1">
      <c r="A45" s="59" t="s">
        <v>293</v>
      </c>
      <c r="D45" s="56" t="str">
        <f>'Plant Detail - Book'!B26</f>
        <v>Total I&amp;M</v>
      </c>
      <c r="E45" s="56">
        <f>'Plant Detail - Book'!D26</f>
        <v>0</v>
      </c>
      <c r="F45" s="56">
        <f>'Plant Detail - Book'!E26</f>
        <v>0</v>
      </c>
      <c r="G45" s="56">
        <f>'Plant Detail - Book'!F26</f>
        <v>3698761.6343890931</v>
      </c>
      <c r="H45" s="56">
        <f>'Plant Detail - Book'!G26</f>
        <v>3687890.1545171561</v>
      </c>
      <c r="I45" s="56">
        <f>'Plant Detail - Book'!H26</f>
        <v>3882577.2291722959</v>
      </c>
    </row>
    <row r="46" spans="1:9" ht="13.5" customHeight="1">
      <c r="A46" s="59" t="s">
        <v>77</v>
      </c>
      <c r="D46" s="59">
        <v>0</v>
      </c>
      <c r="E46" s="59">
        <v>0</v>
      </c>
      <c r="F46" s="59">
        <v>0</v>
      </c>
      <c r="G46" s="59">
        <v>0</v>
      </c>
      <c r="H46" s="59">
        <v>0</v>
      </c>
      <c r="I46" s="59">
        <v>0</v>
      </c>
    </row>
    <row r="47" spans="1:9" ht="13.5" customHeight="1">
      <c r="A47" s="59" t="s">
        <v>154</v>
      </c>
      <c r="D47" s="59">
        <v>0</v>
      </c>
      <c r="E47" s="59">
        <v>0</v>
      </c>
      <c r="F47" s="59">
        <v>0</v>
      </c>
      <c r="G47" s="59">
        <v>0</v>
      </c>
      <c r="H47" s="59">
        <v>0</v>
      </c>
      <c r="I47" s="59">
        <v>0</v>
      </c>
    </row>
    <row r="48" spans="1:9" ht="13.5" customHeight="1">
      <c r="A48" s="59" t="s">
        <v>126</v>
      </c>
      <c r="D48" s="58" t="e">
        <f>'Plant Detail - Book'!B10*455/650</f>
        <v>#VALUE!</v>
      </c>
      <c r="E48" s="58">
        <f>'Plant Detail - Book'!D10*455/650</f>
        <v>0</v>
      </c>
      <c r="F48" s="58">
        <f>'Plant Detail - Book'!E10*455/650</f>
        <v>0</v>
      </c>
      <c r="G48" s="58">
        <f>'Plant Detail - Book'!F10*455/650</f>
        <v>533591.39148487756</v>
      </c>
      <c r="H48" s="58">
        <f>'Plant Detail - Book'!G10*455/650</f>
        <v>538767.25166491105</v>
      </c>
      <c r="I48" s="58">
        <f>'Plant Detail - Book'!H10*455/650</f>
        <v>559676.44039220293</v>
      </c>
    </row>
    <row r="49" spans="1:9" ht="13.5" customHeight="1">
      <c r="A49" s="59" t="s">
        <v>127</v>
      </c>
      <c r="D49" s="137" t="e">
        <f>SUM(D45:D48)</f>
        <v>#VALUE!</v>
      </c>
      <c r="E49" s="137">
        <f t="shared" ref="E49:I49" si="11">SUM(E45:E48)</f>
        <v>0</v>
      </c>
      <c r="F49" s="137">
        <f t="shared" si="11"/>
        <v>0</v>
      </c>
      <c r="G49" s="137">
        <f t="shared" si="11"/>
        <v>4232353.0258739702</v>
      </c>
      <c r="H49" s="137">
        <f t="shared" si="11"/>
        <v>4226657.4061820675</v>
      </c>
      <c r="I49" s="137">
        <f t="shared" si="11"/>
        <v>4442253.6695644986</v>
      </c>
    </row>
    <row r="50" spans="1:9" ht="13.5" customHeight="1">
      <c r="A50" s="59" t="s">
        <v>76</v>
      </c>
      <c r="C50" s="130"/>
      <c r="D50" s="131">
        <v>0.16439999999999999</v>
      </c>
      <c r="E50" s="131">
        <v>0.16439999999999999</v>
      </c>
      <c r="F50" s="131">
        <v>0.16439999999999999</v>
      </c>
      <c r="G50" s="131">
        <v>0.16439999999999999</v>
      </c>
      <c r="H50" s="131">
        <v>0.16439999999999999</v>
      </c>
      <c r="I50" s="131">
        <v>0.16439999999999999</v>
      </c>
    </row>
    <row r="51" spans="1:9" ht="13.5" customHeight="1">
      <c r="A51" s="59" t="s">
        <v>128</v>
      </c>
      <c r="D51" s="137" t="e">
        <f>D49*D50</f>
        <v>#VALUE!</v>
      </c>
      <c r="E51" s="137">
        <f t="shared" ref="E51:I51" si="12">E49*E50</f>
        <v>0</v>
      </c>
      <c r="F51" s="137">
        <f t="shared" si="12"/>
        <v>0</v>
      </c>
      <c r="G51" s="137">
        <f t="shared" si="12"/>
        <v>695798.8374536807</v>
      </c>
      <c r="H51" s="137">
        <f t="shared" si="12"/>
        <v>694862.47757633182</v>
      </c>
      <c r="I51" s="137">
        <f t="shared" si="12"/>
        <v>730306.50327640353</v>
      </c>
    </row>
    <row r="52" spans="1:9" ht="13.5" customHeight="1">
      <c r="D52" s="62"/>
    </row>
    <row r="53" spans="1:9" ht="13.5" customHeight="1">
      <c r="A53" s="59" t="s">
        <v>291</v>
      </c>
      <c r="C53" s="56"/>
      <c r="D53" s="56">
        <f>4191+259</f>
        <v>4450</v>
      </c>
      <c r="E53" s="56">
        <f>+'Capacity Calcs. '!B104</f>
        <v>5142</v>
      </c>
      <c r="F53" s="56">
        <f>+'Capacity Calcs. '!N104</f>
        <v>5430</v>
      </c>
      <c r="G53" s="56">
        <f>'Capacity Calcs. '!Z104</f>
        <v>5414</v>
      </c>
      <c r="H53" s="56">
        <f>'Capacity Calcs. '!AL104</f>
        <v>5413</v>
      </c>
      <c r="I53" s="56">
        <f>'Capacity Calcs. '!AX104</f>
        <v>5434</v>
      </c>
    </row>
    <row r="54" spans="1:9" ht="13.5" customHeight="1">
      <c r="A54" s="59" t="s">
        <v>129</v>
      </c>
      <c r="D54" s="145">
        <v>916</v>
      </c>
      <c r="E54" s="145">
        <v>0</v>
      </c>
      <c r="F54" s="145">
        <v>0</v>
      </c>
      <c r="G54" s="145">
        <v>0</v>
      </c>
      <c r="H54" s="145">
        <v>0</v>
      </c>
      <c r="I54" s="145">
        <v>0</v>
      </c>
    </row>
    <row r="55" spans="1:9" ht="13.5" customHeight="1">
      <c r="A55" s="59" t="s">
        <v>155</v>
      </c>
      <c r="D55" s="63">
        <v>-259</v>
      </c>
      <c r="E55" s="63">
        <v>259</v>
      </c>
      <c r="F55" s="63">
        <f>'Capacity Calcs.  Summary'!C78</f>
        <v>0</v>
      </c>
      <c r="G55" s="63">
        <f>'Capacity Calcs.  Summary'!C78</f>
        <v>0</v>
      </c>
      <c r="H55" s="63">
        <f>'Capacity Calcs.  Summary'!D78</f>
        <v>0</v>
      </c>
      <c r="I55" s="63">
        <f>'Capacity Calcs.  Summary'!E78</f>
        <v>0</v>
      </c>
    </row>
    <row r="56" spans="1:9" ht="13.5" customHeight="1">
      <c r="A56" s="59" t="s">
        <v>130</v>
      </c>
      <c r="D56" s="56">
        <f>SUM(D53:D55)</f>
        <v>5107</v>
      </c>
      <c r="E56" s="56">
        <f>+E53+E54+E55</f>
        <v>5401</v>
      </c>
      <c r="F56" s="56">
        <f t="shared" ref="F56:I56" si="13">SUM(F53:F55)</f>
        <v>5430</v>
      </c>
      <c r="G56" s="56">
        <f t="shared" si="13"/>
        <v>5414</v>
      </c>
      <c r="H56" s="56">
        <f t="shared" si="13"/>
        <v>5413</v>
      </c>
      <c r="I56" s="56">
        <f t="shared" si="13"/>
        <v>5434</v>
      </c>
    </row>
    <row r="57" spans="1:9" ht="13.5" customHeight="1">
      <c r="D57" s="62"/>
      <c r="E57" s="62"/>
      <c r="F57" s="62"/>
      <c r="G57" s="62"/>
      <c r="H57" s="62"/>
      <c r="I57" s="62"/>
    </row>
    <row r="58" spans="1:9" ht="13.5" customHeight="1">
      <c r="A58" s="113" t="s">
        <v>131</v>
      </c>
      <c r="D58" s="140" t="e">
        <f>D51/D56</f>
        <v>#VALUE!</v>
      </c>
      <c r="E58" s="140">
        <f t="shared" ref="E58:I58" si="14">E51/E56</f>
        <v>0</v>
      </c>
      <c r="F58" s="140">
        <f t="shared" si="14"/>
        <v>0</v>
      </c>
      <c r="G58" s="140">
        <f t="shared" si="14"/>
        <v>128.51844060836362</v>
      </c>
      <c r="H58" s="140">
        <f t="shared" si="14"/>
        <v>128.36919962614664</v>
      </c>
      <c r="I58" s="140">
        <f t="shared" si="14"/>
        <v>134.39574959079931</v>
      </c>
    </row>
    <row r="59" spans="1:9" ht="25.5">
      <c r="A59" s="141" t="s">
        <v>292</v>
      </c>
      <c r="D59" s="143" t="e">
        <f>+D58/12</f>
        <v>#VALUE!</v>
      </c>
      <c r="E59" s="142" t="e">
        <f>+D58/12</f>
        <v>#VALUE!</v>
      </c>
      <c r="F59" s="142">
        <f t="shared" ref="F59" si="15">+E58/12</f>
        <v>0</v>
      </c>
      <c r="G59" s="142">
        <v>10.220000000000001</v>
      </c>
      <c r="H59" s="142">
        <v>10.65</v>
      </c>
      <c r="I59" s="142">
        <v>10.63</v>
      </c>
    </row>
    <row r="60" spans="1:9" ht="9.9499999999999993" customHeight="1">
      <c r="F60" s="59" t="s">
        <v>266</v>
      </c>
    </row>
    <row r="61" spans="1:9" ht="9.9499999999999993" customHeight="1"/>
    <row r="62" spans="1:9" ht="13.5" customHeight="1">
      <c r="A62" s="135" t="s">
        <v>160</v>
      </c>
      <c r="E62" s="115"/>
    </row>
    <row r="63" spans="1:9" ht="13.5" customHeight="1">
      <c r="A63" s="59" t="s">
        <v>271</v>
      </c>
      <c r="D63" s="56" t="str">
        <f>'Plant Detail - Book'!B28</f>
        <v>KyPCO - Steam </v>
      </c>
      <c r="E63" s="56">
        <f>'Plant Detail - Book'!D28</f>
        <v>0</v>
      </c>
      <c r="F63" s="56">
        <f>'Plant Detail - Book'!E28</f>
        <v>0</v>
      </c>
      <c r="G63" s="56">
        <f>'Plant Detail - Book'!F28</f>
        <v>545906.31125186104</v>
      </c>
      <c r="H63" s="56">
        <f>'Plant Detail - Book'!G28</f>
        <v>543024.4760201961</v>
      </c>
      <c r="I63" s="56">
        <f>'Plant Detail - Book'!H28</f>
        <v>1532211.4432715806</v>
      </c>
    </row>
    <row r="64" spans="1:9" ht="13.5" customHeight="1">
      <c r="A64" s="59" t="s">
        <v>77</v>
      </c>
      <c r="D64" s="59">
        <v>0</v>
      </c>
      <c r="E64" s="59">
        <v>0</v>
      </c>
      <c r="F64" s="59">
        <v>0</v>
      </c>
      <c r="G64" s="59">
        <v>0</v>
      </c>
      <c r="H64" s="59">
        <v>0</v>
      </c>
      <c r="I64" s="59">
        <v>0</v>
      </c>
    </row>
    <row r="65" spans="1:9" ht="13.5" customHeight="1">
      <c r="A65" s="59" t="s">
        <v>154</v>
      </c>
      <c r="D65" s="59">
        <v>0</v>
      </c>
      <c r="E65" s="59">
        <v>0</v>
      </c>
      <c r="F65" s="59">
        <v>0</v>
      </c>
      <c r="G65" s="59">
        <v>0</v>
      </c>
      <c r="H65" s="59">
        <v>0</v>
      </c>
      <c r="I65" s="59">
        <v>0</v>
      </c>
    </row>
    <row r="66" spans="1:9" ht="13.5" customHeight="1">
      <c r="A66" s="59" t="s">
        <v>126</v>
      </c>
      <c r="D66" s="58" t="e">
        <f>'Plant Detail - Book'!B10*195/650</f>
        <v>#VALUE!</v>
      </c>
      <c r="E66" s="58">
        <f>'Plant Detail - Book'!D10*195/650</f>
        <v>0</v>
      </c>
      <c r="F66" s="58">
        <f>'Plant Detail - Book'!E10*195/650</f>
        <v>0</v>
      </c>
      <c r="G66" s="58">
        <f>'Plant Detail - Book'!F10*195/650</f>
        <v>228682.02492209035</v>
      </c>
      <c r="H66" s="58">
        <f>'Plant Detail - Book'!G10*195/650</f>
        <v>230900.25071353331</v>
      </c>
      <c r="I66" s="58">
        <f>'Plant Detail - Book'!H10*195/650</f>
        <v>239861.33159665836</v>
      </c>
    </row>
    <row r="67" spans="1:9" ht="13.5" customHeight="1">
      <c r="A67" s="59" t="s">
        <v>127</v>
      </c>
      <c r="D67" s="115" t="e">
        <f>SUM(D63:D66)</f>
        <v>#VALUE!</v>
      </c>
      <c r="E67" s="115">
        <f t="shared" ref="E67:I67" si="16">SUM(E63:E66)</f>
        <v>0</v>
      </c>
      <c r="F67" s="115">
        <f t="shared" si="16"/>
        <v>0</v>
      </c>
      <c r="G67" s="115">
        <f t="shared" si="16"/>
        <v>774588.33617395139</v>
      </c>
      <c r="H67" s="115">
        <f t="shared" si="16"/>
        <v>773924.72673372948</v>
      </c>
      <c r="I67" s="115">
        <f t="shared" si="16"/>
        <v>1772072.774868239</v>
      </c>
    </row>
    <row r="68" spans="1:9" ht="13.5" customHeight="1">
      <c r="A68" s="59" t="s">
        <v>76</v>
      </c>
      <c r="C68" s="130"/>
      <c r="D68" s="131">
        <v>0.16439999999999999</v>
      </c>
      <c r="E68" s="131">
        <v>0.16439999999999999</v>
      </c>
      <c r="F68" s="131">
        <v>0.16439999999999999</v>
      </c>
      <c r="G68" s="131">
        <v>0.16439999999999999</v>
      </c>
      <c r="H68" s="131">
        <v>0.16439999999999999</v>
      </c>
      <c r="I68" s="131">
        <v>0.16439999999999999</v>
      </c>
    </row>
    <row r="69" spans="1:9" ht="13.5" customHeight="1">
      <c r="A69" s="59" t="s">
        <v>128</v>
      </c>
      <c r="D69" s="137" t="e">
        <f>D67*D68</f>
        <v>#VALUE!</v>
      </c>
      <c r="E69" s="137">
        <f t="shared" ref="E69:I69" si="17">E67*E68</f>
        <v>0</v>
      </c>
      <c r="F69" s="137">
        <f t="shared" si="17"/>
        <v>0</v>
      </c>
      <c r="G69" s="137">
        <f t="shared" si="17"/>
        <v>127342.3224669976</v>
      </c>
      <c r="H69" s="137">
        <f t="shared" si="17"/>
        <v>127233.22507502511</v>
      </c>
      <c r="I69" s="137">
        <f t="shared" si="17"/>
        <v>291328.76418833848</v>
      </c>
    </row>
    <row r="70" spans="1:9" ht="13.5" customHeight="1">
      <c r="D70" s="62"/>
      <c r="E70" s="56"/>
    </row>
    <row r="71" spans="1:9" ht="13.5" customHeight="1">
      <c r="A71" s="59" t="s">
        <v>272</v>
      </c>
      <c r="C71" s="56"/>
      <c r="D71" s="56">
        <v>1060</v>
      </c>
      <c r="E71" s="56">
        <f>+'Capacity Calcs. '!B124+17</f>
        <v>1470</v>
      </c>
      <c r="F71" s="56">
        <f>+'Capacity Calcs. '!N124</f>
        <v>1470</v>
      </c>
      <c r="G71" s="56">
        <f>'Capacity Calcs. '!Z124</f>
        <v>1471</v>
      </c>
      <c r="H71" s="56">
        <f>'Capacity Calcs. '!AL124</f>
        <v>1471</v>
      </c>
      <c r="I71" s="56">
        <f>'Capacity Calcs. '!AX124</f>
        <v>1471</v>
      </c>
    </row>
    <row r="72" spans="1:9" ht="13.5" customHeight="1">
      <c r="A72" s="59" t="s">
        <v>129</v>
      </c>
      <c r="G72" s="59">
        <f t="shared" ref="G72:H72" si="18">F72</f>
        <v>0</v>
      </c>
      <c r="H72" s="59">
        <f t="shared" si="18"/>
        <v>0</v>
      </c>
      <c r="I72" s="59">
        <f>H72</f>
        <v>0</v>
      </c>
    </row>
    <row r="73" spans="1:9" ht="13.5" customHeight="1">
      <c r="A73" s="59" t="s">
        <v>155</v>
      </c>
      <c r="D73" s="136">
        <v>0</v>
      </c>
      <c r="E73" s="136">
        <v>0</v>
      </c>
      <c r="F73" s="136">
        <v>0</v>
      </c>
      <c r="G73" s="136">
        <v>0</v>
      </c>
      <c r="H73" s="136">
        <v>0</v>
      </c>
      <c r="I73" s="136">
        <v>0</v>
      </c>
    </row>
    <row r="74" spans="1:9" ht="13.5" customHeight="1">
      <c r="A74" s="59" t="s">
        <v>130</v>
      </c>
      <c r="D74" s="56">
        <f>SUM(D71:D73)</f>
        <v>1060</v>
      </c>
      <c r="E74" s="56">
        <f t="shared" ref="E74:I74" si="19">SUM(E71:E73)</f>
        <v>1470</v>
      </c>
      <c r="F74" s="56">
        <f t="shared" si="19"/>
        <v>1470</v>
      </c>
      <c r="G74" s="56">
        <f t="shared" si="19"/>
        <v>1471</v>
      </c>
      <c r="H74" s="56">
        <f t="shared" si="19"/>
        <v>1471</v>
      </c>
      <c r="I74" s="56">
        <f t="shared" si="19"/>
        <v>1471</v>
      </c>
    </row>
    <row r="75" spans="1:9" ht="13.5" customHeight="1">
      <c r="D75" s="62"/>
      <c r="E75" s="62"/>
      <c r="F75" s="62"/>
      <c r="G75" s="62"/>
      <c r="H75" s="62"/>
      <c r="I75" s="62"/>
    </row>
    <row r="76" spans="1:9" ht="13.5" customHeight="1">
      <c r="A76" s="113" t="s">
        <v>131</v>
      </c>
      <c r="D76" s="140" t="e">
        <f>D69/D74</f>
        <v>#VALUE!</v>
      </c>
      <c r="E76" s="140">
        <f t="shared" ref="E76:I76" si="20">E69/E74</f>
        <v>0</v>
      </c>
      <c r="F76" s="140">
        <f t="shared" si="20"/>
        <v>0</v>
      </c>
      <c r="G76" s="140">
        <f t="shared" si="20"/>
        <v>86.568540086334195</v>
      </c>
      <c r="H76" s="140">
        <f t="shared" si="20"/>
        <v>86.494374626121768</v>
      </c>
      <c r="I76" s="140">
        <f t="shared" si="20"/>
        <v>198.04810617834022</v>
      </c>
    </row>
    <row r="77" spans="1:9" ht="25.5">
      <c r="A77" s="141" t="s">
        <v>292</v>
      </c>
      <c r="D77" s="143" t="e">
        <f>+D76/12</f>
        <v>#VALUE!</v>
      </c>
      <c r="E77" s="142" t="e">
        <f>+D76/12</f>
        <v>#VALUE!</v>
      </c>
      <c r="F77" s="142">
        <f t="shared" ref="F77" si="21">+E76/12</f>
        <v>0</v>
      </c>
      <c r="G77" s="142">
        <v>7.12</v>
      </c>
      <c r="H77" s="142">
        <v>7.18</v>
      </c>
      <c r="I77" s="142">
        <v>7.23</v>
      </c>
    </row>
    <row r="78" spans="1:9" ht="9.9499999999999993" customHeight="1">
      <c r="F78" s="59" t="s">
        <v>266</v>
      </c>
    </row>
    <row r="79" spans="1:9" ht="9.9499999999999993" customHeight="1">
      <c r="D79" s="56"/>
      <c r="E79" s="56"/>
    </row>
    <row r="80" spans="1:9" ht="13.5" customHeight="1">
      <c r="A80" s="135" t="s">
        <v>125</v>
      </c>
      <c r="E80" s="115"/>
    </row>
    <row r="81" spans="1:9" ht="13.5" customHeight="1">
      <c r="A81" s="59" t="s">
        <v>293</v>
      </c>
      <c r="D81" s="56" t="str">
        <f>'Plant Detail - Book'!B30</f>
        <v xml:space="preserve"> OPCO Corp - Steam </v>
      </c>
      <c r="E81" s="56">
        <f>'Plant Detail - Book'!D30</f>
        <v>0</v>
      </c>
      <c r="F81" s="56">
        <f>'Plant Detail - Book'!E30</f>
        <v>0</v>
      </c>
      <c r="G81" s="56">
        <f>'Plant Detail - Book'!F30</f>
        <v>6505720.0797474356</v>
      </c>
      <c r="H81" s="56">
        <f>'Plant Detail - Book'!G30</f>
        <v>9030437.1757899988</v>
      </c>
      <c r="I81" s="56">
        <f>'Plant Detail - Book'!H30</f>
        <v>6199123.199903327</v>
      </c>
    </row>
    <row r="82" spans="1:9" ht="13.5" customHeight="1">
      <c r="A82" s="59" t="s">
        <v>77</v>
      </c>
      <c r="D82" s="59">
        <v>0</v>
      </c>
      <c r="E82" s="59">
        <v>0</v>
      </c>
      <c r="F82" s="59">
        <v>0</v>
      </c>
      <c r="G82" s="59">
        <v>0</v>
      </c>
      <c r="H82" s="59">
        <v>0</v>
      </c>
      <c r="I82" s="59">
        <v>0</v>
      </c>
    </row>
    <row r="83" spans="1:9" ht="13.5" customHeight="1">
      <c r="A83" s="59" t="s">
        <v>154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</row>
    <row r="84" spans="1:9" ht="13.5" customHeight="1">
      <c r="A84" s="59" t="s">
        <v>126</v>
      </c>
      <c r="D84" s="136">
        <v>0</v>
      </c>
      <c r="E84" s="136">
        <v>0</v>
      </c>
      <c r="F84" s="136">
        <v>0</v>
      </c>
      <c r="G84" s="136">
        <v>0</v>
      </c>
      <c r="H84" s="136">
        <v>0</v>
      </c>
      <c r="I84" s="136">
        <v>0</v>
      </c>
    </row>
    <row r="85" spans="1:9" ht="13.5" customHeight="1">
      <c r="A85" s="59" t="s">
        <v>127</v>
      </c>
      <c r="D85" s="137">
        <f>SUM(D81:D84)</f>
        <v>0</v>
      </c>
      <c r="E85" s="137">
        <f t="shared" ref="E85:I85" si="22">SUM(E81:E84)</f>
        <v>0</v>
      </c>
      <c r="F85" s="137">
        <f t="shared" si="22"/>
        <v>0</v>
      </c>
      <c r="G85" s="137">
        <f t="shared" si="22"/>
        <v>6505720.0797474356</v>
      </c>
      <c r="H85" s="137">
        <f t="shared" si="22"/>
        <v>9030437.1757899988</v>
      </c>
      <c r="I85" s="137">
        <f t="shared" si="22"/>
        <v>6199123.199903327</v>
      </c>
    </row>
    <row r="86" spans="1:9" ht="13.5" customHeight="1">
      <c r="A86" s="59" t="s">
        <v>76</v>
      </c>
      <c r="C86" s="130"/>
      <c r="D86" s="131">
        <v>0.16439999999999999</v>
      </c>
      <c r="E86" s="131">
        <v>0.16439999999999999</v>
      </c>
      <c r="F86" s="131">
        <v>0.16439999999999999</v>
      </c>
      <c r="G86" s="131">
        <v>0.16439999999999999</v>
      </c>
      <c r="H86" s="131">
        <v>0.16439999999999999</v>
      </c>
      <c r="I86" s="131">
        <v>0.16439999999999999</v>
      </c>
    </row>
    <row r="87" spans="1:9" ht="13.5" customHeight="1">
      <c r="A87" s="59" t="s">
        <v>128</v>
      </c>
      <c r="D87" s="137">
        <f>D85*D86</f>
        <v>0</v>
      </c>
      <c r="E87" s="137">
        <f t="shared" ref="E87:I87" si="23">E85*E86</f>
        <v>0</v>
      </c>
      <c r="F87" s="137">
        <f t="shared" si="23"/>
        <v>0</v>
      </c>
      <c r="G87" s="137">
        <f t="shared" si="23"/>
        <v>1069540.3811104784</v>
      </c>
      <c r="H87" s="137">
        <f t="shared" si="23"/>
        <v>1484603.8716998757</v>
      </c>
      <c r="I87" s="137">
        <f t="shared" si="23"/>
        <v>1019135.8540641069</v>
      </c>
    </row>
    <row r="88" spans="1:9" ht="13.5" customHeight="1">
      <c r="D88" s="62"/>
    </row>
    <row r="89" spans="1:9" ht="13.5" customHeight="1">
      <c r="A89" s="59" t="s">
        <v>291</v>
      </c>
      <c r="C89" s="56"/>
      <c r="D89" s="56">
        <v>8418</v>
      </c>
      <c r="E89" s="56">
        <f>+'Capacity Calcs. '!B158</f>
        <v>8458</v>
      </c>
      <c r="F89" s="56">
        <f>+'Capacity Calcs. '!N158</f>
        <v>8453</v>
      </c>
      <c r="G89" s="56">
        <f>'Capacity Calcs. '!Z158</f>
        <v>8003.0000000000009</v>
      </c>
      <c r="H89" s="56">
        <f>'Capacity Calcs. '!AL158</f>
        <v>7992.8</v>
      </c>
      <c r="I89" s="56">
        <f>'Capacity Calcs. '!AX158</f>
        <v>8008.8999999999987</v>
      </c>
    </row>
    <row r="90" spans="1:9" ht="13.5" customHeight="1">
      <c r="A90" s="59" t="s">
        <v>129</v>
      </c>
      <c r="D90" s="59">
        <v>0</v>
      </c>
      <c r="E90" s="59">
        <v>0</v>
      </c>
      <c r="F90" s="59">
        <v>0</v>
      </c>
      <c r="G90" s="59">
        <v>0</v>
      </c>
      <c r="H90" s="59">
        <v>0</v>
      </c>
      <c r="I90" s="59">
        <v>0</v>
      </c>
    </row>
    <row r="91" spans="1:9" ht="13.5" customHeight="1">
      <c r="A91" s="59" t="s">
        <v>155</v>
      </c>
      <c r="D91" s="136">
        <v>0</v>
      </c>
      <c r="E91" s="136">
        <v>0</v>
      </c>
      <c r="F91" s="136">
        <v>0</v>
      </c>
      <c r="G91" s="136">
        <v>0</v>
      </c>
      <c r="H91" s="136">
        <v>0</v>
      </c>
      <c r="I91" s="136">
        <v>0</v>
      </c>
    </row>
    <row r="92" spans="1:9" ht="13.5" customHeight="1">
      <c r="A92" s="59" t="s">
        <v>130</v>
      </c>
      <c r="D92" s="56">
        <f>SUM(D89:D91)</f>
        <v>8418</v>
      </c>
      <c r="E92" s="56">
        <f t="shared" ref="E92:I92" si="24">SUM(E89:E91)</f>
        <v>8458</v>
      </c>
      <c r="F92" s="56">
        <f t="shared" si="24"/>
        <v>8453</v>
      </c>
      <c r="G92" s="56">
        <f t="shared" si="24"/>
        <v>8003.0000000000009</v>
      </c>
      <c r="H92" s="56">
        <f t="shared" si="24"/>
        <v>7992.8</v>
      </c>
      <c r="I92" s="56">
        <f t="shared" si="24"/>
        <v>8008.8999999999987</v>
      </c>
    </row>
    <row r="93" spans="1:9" ht="13.5" customHeight="1">
      <c r="D93" s="62"/>
      <c r="E93" s="62"/>
      <c r="F93" s="62"/>
      <c r="G93" s="62"/>
      <c r="H93" s="62"/>
      <c r="I93" s="62"/>
    </row>
    <row r="94" spans="1:9" ht="13.5" customHeight="1">
      <c r="A94" s="113" t="s">
        <v>131</v>
      </c>
      <c r="D94" s="140">
        <f>D87/D92</f>
        <v>0</v>
      </c>
      <c r="E94" s="140">
        <f t="shared" ref="E94:I94" si="25">E87/E92</f>
        <v>0</v>
      </c>
      <c r="F94" s="140">
        <f t="shared" si="25"/>
        <v>0</v>
      </c>
      <c r="G94" s="140">
        <f t="shared" si="25"/>
        <v>133.64243172691221</v>
      </c>
      <c r="H94" s="140">
        <f t="shared" si="25"/>
        <v>185.7426523495991</v>
      </c>
      <c r="I94" s="140">
        <f t="shared" si="25"/>
        <v>127.25041567057987</v>
      </c>
    </row>
    <row r="95" spans="1:9" ht="25.5">
      <c r="A95" s="141" t="s">
        <v>292</v>
      </c>
      <c r="D95" s="143">
        <f>+D94/12</f>
        <v>0</v>
      </c>
      <c r="E95" s="142">
        <f>+D94/12</f>
        <v>0</v>
      </c>
      <c r="F95" s="142">
        <f t="shared" ref="F95:H95" si="26">+E94/12</f>
        <v>0</v>
      </c>
      <c r="G95" s="142">
        <v>10.8</v>
      </c>
      <c r="H95" s="142">
        <f t="shared" si="26"/>
        <v>11.136869310576017</v>
      </c>
      <c r="I95" s="142">
        <f>+H94/12</f>
        <v>15.478554362466591</v>
      </c>
    </row>
    <row r="99" spans="1:9" ht="13.5" customHeight="1">
      <c r="A99" s="135" t="s">
        <v>301</v>
      </c>
    </row>
    <row r="100" spans="1:9" ht="13.5" customHeight="1">
      <c r="A100" s="59" t="s">
        <v>293</v>
      </c>
    </row>
    <row r="101" spans="1:9" ht="13.5" customHeight="1">
      <c r="A101" s="59" t="s">
        <v>77</v>
      </c>
    </row>
    <row r="102" spans="1:9" ht="13.5" customHeight="1">
      <c r="A102" s="59" t="s">
        <v>154</v>
      </c>
    </row>
    <row r="103" spans="1:9" ht="13.5" customHeight="1">
      <c r="A103" s="59" t="s">
        <v>126</v>
      </c>
    </row>
    <row r="104" spans="1:9" ht="13.5" customHeight="1">
      <c r="A104" s="59" t="s">
        <v>127</v>
      </c>
    </row>
    <row r="105" spans="1:9" ht="13.5" customHeight="1">
      <c r="A105" s="59" t="s">
        <v>76</v>
      </c>
    </row>
    <row r="106" spans="1:9" ht="13.5" customHeight="1">
      <c r="A106" s="59" t="s">
        <v>128</v>
      </c>
      <c r="E106" s="121">
        <f>E87+E33</f>
        <v>0</v>
      </c>
      <c r="F106" s="121">
        <f t="shared" ref="F106:I106" si="27">F87+F33</f>
        <v>0</v>
      </c>
      <c r="G106" s="121">
        <f t="shared" si="27"/>
        <v>1647854.6811480315</v>
      </c>
      <c r="H106" s="121">
        <f t="shared" si="27"/>
        <v>1603873.1819096927</v>
      </c>
      <c r="I106" s="121">
        <f t="shared" si="27"/>
        <v>1139991.1580140148</v>
      </c>
    </row>
    <row r="108" spans="1:9" ht="13.5" customHeight="1">
      <c r="A108" s="59" t="s">
        <v>291</v>
      </c>
    </row>
    <row r="109" spans="1:9" ht="13.5" customHeight="1">
      <c r="A109" s="59" t="s">
        <v>129</v>
      </c>
    </row>
    <row r="110" spans="1:9" ht="13.5" customHeight="1">
      <c r="A110" s="59" t="s">
        <v>155</v>
      </c>
    </row>
    <row r="111" spans="1:9" ht="13.5" customHeight="1">
      <c r="A111" s="59" t="s">
        <v>130</v>
      </c>
      <c r="E111" s="56">
        <f>E92+E38</f>
        <v>13316</v>
      </c>
      <c r="F111" s="56">
        <f t="shared" ref="F111:I111" si="28">F92+F38</f>
        <v>13310</v>
      </c>
      <c r="G111" s="56">
        <f t="shared" si="28"/>
        <v>12860</v>
      </c>
      <c r="H111" s="56">
        <f t="shared" si="28"/>
        <v>12686.8</v>
      </c>
      <c r="I111" s="56">
        <f t="shared" si="28"/>
        <v>12707.899999999998</v>
      </c>
    </row>
    <row r="113" spans="1:9" ht="13.5" customHeight="1">
      <c r="A113" s="113" t="s">
        <v>131</v>
      </c>
      <c r="E113" s="122">
        <f>E106/E111</f>
        <v>0</v>
      </c>
      <c r="F113" s="122">
        <f t="shared" ref="F113:I113" si="29">F106/F111</f>
        <v>0</v>
      </c>
      <c r="G113" s="122">
        <f t="shared" si="29"/>
        <v>128.13800008927149</v>
      </c>
      <c r="H113" s="122">
        <f t="shared" si="29"/>
        <v>126.42062473671002</v>
      </c>
      <c r="I113" s="122">
        <f t="shared" si="29"/>
        <v>89.707281141181085</v>
      </c>
    </row>
    <row r="114" spans="1:9" ht="25.5" customHeight="1">
      <c r="A114" s="141" t="s">
        <v>292</v>
      </c>
      <c r="F114" s="146">
        <f>E113/12</f>
        <v>0</v>
      </c>
      <c r="G114" s="146">
        <f t="shared" ref="G114" si="30">F113/12</f>
        <v>0</v>
      </c>
      <c r="H114" s="146">
        <v>10.64</v>
      </c>
      <c r="I114" s="146">
        <v>10.87</v>
      </c>
    </row>
  </sheetData>
  <mergeCells count="4">
    <mergeCell ref="A3:I3"/>
    <mergeCell ref="A1:I1"/>
    <mergeCell ref="A4:I4"/>
    <mergeCell ref="A2:I2"/>
  </mergeCells>
  <phoneticPr fontId="2" type="noConversion"/>
  <printOptions horizontalCentered="1"/>
  <pageMargins left="0.42" right="0.41" top="0.32" bottom="0.47" header="0" footer="0"/>
  <pageSetup scale="45" orientation="portrait" verticalDpi="300" r:id="rId1"/>
  <headerFooter alignWithMargins="0">
    <oddFooter>&amp;C&amp;"Arial,Regular"&amp;10&amp;F&amp;R&amp;"Arial,Regular"&amp;10&amp;D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rgb="FFCCFFCC"/>
    <pageSetUpPr fitToPage="1"/>
  </sheetPr>
  <dimension ref="A1:G527"/>
  <sheetViews>
    <sheetView showGridLines="0" zoomScale="85" zoomScaleNormal="85" workbookViewId="0">
      <selection activeCell="O21" sqref="O21"/>
    </sheetView>
  </sheetViews>
  <sheetFormatPr defaultRowHeight="12.75"/>
  <cols>
    <col min="1" max="1" width="51.6640625" style="59" customWidth="1"/>
    <col min="2" max="2" width="15.83203125" style="59" hidden="1" customWidth="1"/>
    <col min="3" max="3" width="16" style="59" hidden="1" customWidth="1"/>
    <col min="4" max="6" width="14.6640625" style="59" hidden="1" customWidth="1"/>
    <col min="7" max="7" width="14.6640625" style="59" customWidth="1"/>
    <col min="8" max="16384" width="9.33203125" style="59"/>
  </cols>
  <sheetData>
    <row r="1" spans="1:7" ht="18">
      <c r="A1" s="132" t="s">
        <v>132</v>
      </c>
      <c r="B1" s="132"/>
      <c r="C1" s="132"/>
      <c r="D1" s="132"/>
      <c r="E1" s="132"/>
      <c r="F1" s="132"/>
      <c r="G1" s="132"/>
    </row>
    <row r="2" spans="1:7" ht="18">
      <c r="A2" s="132" t="s">
        <v>86</v>
      </c>
      <c r="B2" s="132"/>
      <c r="C2" s="132"/>
      <c r="D2" s="132"/>
      <c r="E2" s="132"/>
      <c r="F2" s="132"/>
      <c r="G2" s="132"/>
    </row>
    <row r="3" spans="1:7" ht="18">
      <c r="A3" s="132" t="s">
        <v>144</v>
      </c>
      <c r="B3" s="132"/>
      <c r="C3" s="132"/>
      <c r="D3" s="132"/>
      <c r="E3" s="132"/>
      <c r="F3" s="132"/>
      <c r="G3" s="132"/>
    </row>
    <row r="4" spans="1:7" s="148" customFormat="1" ht="15">
      <c r="A4" s="147" t="s">
        <v>145</v>
      </c>
      <c r="B4" s="147"/>
      <c r="C4" s="147"/>
      <c r="D4" s="147"/>
      <c r="E4" s="147"/>
      <c r="F4" s="147"/>
      <c r="G4" s="147"/>
    </row>
    <row r="7" spans="1:7">
      <c r="F7" s="113"/>
      <c r="G7" s="113"/>
    </row>
    <row r="8" spans="1:7">
      <c r="B8" s="149">
        <v>2008</v>
      </c>
      <c r="C8" s="149">
        <f>B8+1</f>
        <v>2009</v>
      </c>
      <c r="D8" s="149">
        <f t="shared" ref="D8:F8" si="0">C8+1</f>
        <v>2010</v>
      </c>
      <c r="E8" s="149">
        <f>D8+1</f>
        <v>2011</v>
      </c>
      <c r="F8" s="149">
        <f t="shared" si="0"/>
        <v>2012</v>
      </c>
      <c r="G8" s="149">
        <f>F8+1</f>
        <v>2013</v>
      </c>
    </row>
    <row r="9" spans="1:7" ht="15">
      <c r="A9" s="150" t="s">
        <v>122</v>
      </c>
    </row>
    <row r="10" spans="1:7">
      <c r="A10" s="59" t="s">
        <v>146</v>
      </c>
      <c r="B10" s="56" t="str">
        <f>'O&amp;M Data Smry'!A48</f>
        <v>Total APCo Steam Operations (excl. Removal Costs)</v>
      </c>
      <c r="C10" s="56">
        <f>'O&amp;M Data Smry'!B48</f>
        <v>0</v>
      </c>
      <c r="D10" s="56">
        <f>'O&amp;M Data Smry'!D48</f>
        <v>171343.22654799998</v>
      </c>
      <c r="E10" s="56">
        <f>'O&amp;M Data Smry'!E48</f>
        <v>97907.890500000023</v>
      </c>
      <c r="F10" s="56">
        <f>'O&amp;M Data Smry'!F48</f>
        <v>87075.099057782121</v>
      </c>
      <c r="G10" s="56">
        <f>'O&amp;M Data Smry'!G48</f>
        <v>115184.69690293507</v>
      </c>
    </row>
    <row r="11" spans="1:7">
      <c r="A11" s="59" t="s">
        <v>148</v>
      </c>
      <c r="B11" s="59">
        <v>0</v>
      </c>
      <c r="C11" s="59">
        <v>0</v>
      </c>
      <c r="D11" s="137">
        <f>+'O&amp;M Data Smry'!D191</f>
        <v>3607.6198300000001</v>
      </c>
      <c r="E11" s="137">
        <f>+'O&amp;M Data Smry'!E191</f>
        <v>628.40033999999991</v>
      </c>
      <c r="F11" s="137">
        <f>+'O&amp;M Data Smry'!F191</f>
        <v>-0.43557999999999997</v>
      </c>
      <c r="G11" s="137">
        <f>+'O&amp;M Data Smry'!G191</f>
        <v>0</v>
      </c>
    </row>
    <row r="12" spans="1:7">
      <c r="A12" s="59" t="s">
        <v>147</v>
      </c>
      <c r="B12" s="56" t="str">
        <f>'O&amp;M Data Smry'!A53</f>
        <v>1/2 Steam Maintenance</v>
      </c>
      <c r="C12" s="56">
        <f>'O&amp;M Data Smry'!B53</f>
        <v>0</v>
      </c>
      <c r="D12" s="56">
        <f>'O&amp;M Data Smry'!D53</f>
        <v>60124.818829999989</v>
      </c>
      <c r="E12" s="56">
        <f>'O&amp;M Data Smry'!E53</f>
        <v>50200.915704999992</v>
      </c>
      <c r="F12" s="56">
        <f>'O&amp;M Data Smry'!F53</f>
        <v>40590.945947765504</v>
      </c>
      <c r="G12" s="56">
        <f>'O&amp;M Data Smry'!G53</f>
        <v>48219.306998675005</v>
      </c>
    </row>
    <row r="13" spans="1:7">
      <c r="A13" s="59" t="s">
        <v>149</v>
      </c>
      <c r="B13" s="136">
        <v>0</v>
      </c>
      <c r="C13" s="136">
        <v>0</v>
      </c>
      <c r="D13" s="154">
        <f>+'O&amp;M Data Smry'!D196</f>
        <v>18.401455000000006</v>
      </c>
      <c r="E13" s="154">
        <f>+'O&amp;M Data Smry'!E196</f>
        <v>11.579655000000001</v>
      </c>
      <c r="F13" s="154">
        <f>+'O&amp;M Data Smry'!F196</f>
        <v>0</v>
      </c>
      <c r="G13" s="154">
        <f>+'O&amp;M Data Smry'!G196</f>
        <v>0</v>
      </c>
    </row>
    <row r="14" spans="1:7">
      <c r="A14" s="59" t="s">
        <v>150</v>
      </c>
      <c r="B14" s="151">
        <f>SUM(B10:B13)</f>
        <v>0</v>
      </c>
      <c r="C14" s="151">
        <f t="shared" ref="C14:F14" si="1">SUM(C10:C13)</f>
        <v>0</v>
      </c>
      <c r="D14" s="151">
        <f t="shared" si="1"/>
        <v>235094.06666300001</v>
      </c>
      <c r="E14" s="151">
        <f t="shared" si="1"/>
        <v>148748.78620000003</v>
      </c>
      <c r="F14" s="151">
        <f t="shared" si="1"/>
        <v>127665.60942554762</v>
      </c>
      <c r="G14" s="151">
        <f>SUM(G10:G13)</f>
        <v>163404.00390161009</v>
      </c>
    </row>
    <row r="15" spans="1:7">
      <c r="A15" s="59" t="s">
        <v>151</v>
      </c>
      <c r="B15" s="151" t="e">
        <f>'Capacity Calcs.  Summary'!#REF!</f>
        <v>#REF!</v>
      </c>
      <c r="C15" s="151">
        <f>'Capacity Calcs.  Summary'!B36</f>
        <v>5645</v>
      </c>
      <c r="D15" s="151">
        <f>'Capacity Calcs.  Summary'!C36</f>
        <v>5651.083333333333</v>
      </c>
      <c r="E15" s="151">
        <f>'Capacity Calcs.  Summary'!D36</f>
        <v>5682.0249999999996</v>
      </c>
      <c r="F15" s="151">
        <f>'Capacity Calcs.  Summary'!E36</f>
        <v>6210.583333333333</v>
      </c>
      <c r="G15" s="151">
        <f>'Capacity Calcs.  Summary'!F36</f>
        <v>6255.9666669999997</v>
      </c>
    </row>
    <row r="17" spans="1:7">
      <c r="A17" s="113" t="s">
        <v>152</v>
      </c>
      <c r="B17" s="114" t="e">
        <f>B14/B15/12</f>
        <v>#REF!</v>
      </c>
      <c r="C17" s="57">
        <f>C14/C15/12</f>
        <v>0</v>
      </c>
      <c r="D17" s="57">
        <f t="shared" ref="D17:F17" si="2">D14/D15/12</f>
        <v>3.4667993845280409</v>
      </c>
      <c r="E17" s="57">
        <f t="shared" si="2"/>
        <v>2.1815694551385003</v>
      </c>
      <c r="F17" s="57">
        <f t="shared" si="2"/>
        <v>1.713011518316149</v>
      </c>
      <c r="G17" s="57">
        <f>G14/G15/12</f>
        <v>2.1766420842622716</v>
      </c>
    </row>
    <row r="18" spans="1:7">
      <c r="A18" s="113"/>
    </row>
    <row r="19" spans="1:7">
      <c r="B19" s="155"/>
    </row>
    <row r="20" spans="1:7" ht="15">
      <c r="A20" s="150" t="s">
        <v>123</v>
      </c>
      <c r="B20" s="56"/>
    </row>
    <row r="21" spans="1:7">
      <c r="A21" s="59" t="s">
        <v>146</v>
      </c>
      <c r="B21" s="137" t="str">
        <f>'O&amp;M Data Smry'!A122</f>
        <v>CSP Steam Maintenance</v>
      </c>
      <c r="C21" s="137">
        <f>'O&amp;M Data Smry'!B122</f>
        <v>0</v>
      </c>
      <c r="D21" s="137">
        <f>'O&amp;M Data Smry'!D120</f>
        <v>64015.333400000003</v>
      </c>
      <c r="E21" s="137">
        <f>'O&amp;M Data Smry'!E120</f>
        <v>62122.970788999992</v>
      </c>
      <c r="F21" s="137">
        <f>'O&amp;M Data Smry'!F120</f>
        <v>0</v>
      </c>
      <c r="G21" s="137">
        <f>'O&amp;M Data Smry'!G120</f>
        <v>6130.4336747480002</v>
      </c>
    </row>
    <row r="22" spans="1:7">
      <c r="A22" s="59" t="s">
        <v>264</v>
      </c>
      <c r="B22" s="137">
        <v>0</v>
      </c>
      <c r="C22" s="137">
        <f>+'O&amp;M Data Smry'!C167</f>
        <v>8462.7145299999993</v>
      </c>
      <c r="D22" s="137">
        <f>+'O&amp;M Data Smry'!D167</f>
        <v>10221.96133</v>
      </c>
      <c r="E22" s="137">
        <f>+'O&amp;M Data Smry'!E167</f>
        <v>10960.870760000002</v>
      </c>
      <c r="F22" s="137">
        <f>+'O&amp;M Data Smry'!F167</f>
        <v>10391.678497236999</v>
      </c>
      <c r="G22" s="137">
        <f>+'O&amp;M Data Smry'!G167</f>
        <v>9657.3136899159999</v>
      </c>
    </row>
    <row r="23" spans="1:7">
      <c r="A23" s="59" t="s">
        <v>147</v>
      </c>
      <c r="B23" s="137" t="str">
        <f>'O&amp;M Data Smry'!A125</f>
        <v>1/2 Steam Maintenance</v>
      </c>
      <c r="C23" s="137" t="e">
        <f>'O&amp;M Data Smry'!B125</f>
        <v>#REF!</v>
      </c>
      <c r="D23" s="137">
        <f>'O&amp;M Data Smry'!D125</f>
        <v>30374.655565000005</v>
      </c>
      <c r="E23" s="137">
        <f>'O&amp;M Data Smry'!E125</f>
        <v>39335.838810000001</v>
      </c>
      <c r="F23" s="137">
        <f>'O&amp;M Data Smry'!F125</f>
        <v>0</v>
      </c>
      <c r="G23" s="137">
        <f>'O&amp;M Data Smry'!G125</f>
        <v>0</v>
      </c>
    </row>
    <row r="24" spans="1:7">
      <c r="A24" s="59" t="s">
        <v>265</v>
      </c>
      <c r="B24" s="154">
        <v>0</v>
      </c>
      <c r="C24" s="154">
        <f>+'O&amp;M Data Smry'!B172</f>
        <v>0</v>
      </c>
      <c r="D24" s="154">
        <f>+'O&amp;M Data Smry'!D172</f>
        <v>1936.9775599999998</v>
      </c>
      <c r="E24" s="154">
        <f>+'O&amp;M Data Smry'!E172</f>
        <v>2523.1095450000003</v>
      </c>
      <c r="F24" s="154">
        <f>+'O&amp;M Data Smry'!F172</f>
        <v>2346.2840082414996</v>
      </c>
      <c r="G24" s="154">
        <f>+'O&amp;M Data Smry'!G172</f>
        <v>5943.5920372475002</v>
      </c>
    </row>
    <row r="25" spans="1:7">
      <c r="A25" s="59" t="s">
        <v>150</v>
      </c>
      <c r="B25" s="152">
        <f>SUM(B21:B24)</f>
        <v>0</v>
      </c>
      <c r="C25" s="152" t="e">
        <f t="shared" ref="C25:F25" si="3">SUM(C21:C24)</f>
        <v>#REF!</v>
      </c>
      <c r="D25" s="152">
        <f t="shared" si="3"/>
        <v>106548.92785500002</v>
      </c>
      <c r="E25" s="152">
        <f t="shared" si="3"/>
        <v>114942.78990399999</v>
      </c>
      <c r="F25" s="151">
        <f t="shared" si="3"/>
        <v>12737.962505478499</v>
      </c>
      <c r="G25" s="151">
        <f>SUM(G21:G24)</f>
        <v>21731.3394019115</v>
      </c>
    </row>
    <row r="26" spans="1:7">
      <c r="A26" s="59" t="s">
        <v>151</v>
      </c>
      <c r="B26" s="152" t="e">
        <f>'Capacity Calcs.  Summary'!#REF!</f>
        <v>#REF!</v>
      </c>
      <c r="C26" s="152">
        <f>'Capacity Calcs.  Summary'!B71</f>
        <v>4858</v>
      </c>
      <c r="D26" s="152">
        <f>'Capacity Calcs.  Summary'!C71</f>
        <v>4857.0833333333321</v>
      </c>
      <c r="E26" s="152">
        <f>'Capacity Calcs.  Summary'!D71</f>
        <v>4857</v>
      </c>
      <c r="F26" s="151">
        <f>'Capacity Calcs.  Summary'!E71</f>
        <v>4845.25</v>
      </c>
      <c r="G26" s="151">
        <f>'Capacity Calcs.  Summary'!F71</f>
        <v>4696.666666666667</v>
      </c>
    </row>
    <row r="28" spans="1:7">
      <c r="A28" s="113" t="s">
        <v>152</v>
      </c>
      <c r="B28" s="114" t="e">
        <f>B25/B26/12</f>
        <v>#REF!</v>
      </c>
      <c r="C28" s="57" t="e">
        <f>C25/C26/12</f>
        <v>#REF!</v>
      </c>
      <c r="D28" s="57">
        <f t="shared" ref="D28:F28" si="4">D25/D26/12</f>
        <v>1.8280677336364424</v>
      </c>
      <c r="E28" s="57">
        <f t="shared" si="4"/>
        <v>1.9721156733237251</v>
      </c>
      <c r="F28" s="57">
        <f t="shared" si="4"/>
        <v>0.21907989793231342</v>
      </c>
      <c r="G28" s="57">
        <f>G25/G26/12</f>
        <v>0.38558089783377397</v>
      </c>
    </row>
    <row r="30" spans="1:7">
      <c r="B30" s="155"/>
    </row>
    <row r="31" spans="1:7" ht="15">
      <c r="A31" s="150" t="s">
        <v>124</v>
      </c>
      <c r="B31" s="56"/>
    </row>
    <row r="32" spans="1:7">
      <c r="A32" s="59" t="s">
        <v>146</v>
      </c>
      <c r="B32" s="56" t="str">
        <f>+'O&amp;M Data Smry'!A67</f>
        <v>Steam Operations</v>
      </c>
      <c r="C32" s="56">
        <f>+'O&amp;M Data Smry'!B72</f>
        <v>0</v>
      </c>
      <c r="D32" s="56">
        <f>+'O&amp;M Data Smry'!D72</f>
        <v>216513.12175299998</v>
      </c>
      <c r="E32" s="56">
        <f>+'O&amp;M Data Smry'!E72</f>
        <v>193020.28975</v>
      </c>
      <c r="F32" s="56">
        <f>+'O&amp;M Data Smry'!F72</f>
        <v>212051.39558223198</v>
      </c>
      <c r="G32" s="56">
        <f>+'O&amp;M Data Smry'!G72</f>
        <v>226482.02295833803</v>
      </c>
    </row>
    <row r="33" spans="1:7">
      <c r="A33" s="59" t="s">
        <v>148</v>
      </c>
      <c r="B33" s="56" t="str">
        <f>'O&amp;M Data Smry'!A23</f>
        <v>70% AEG Portion of Operations Expense (I&amp;M)</v>
      </c>
      <c r="C33" s="56">
        <f>'O&amp;M Data Smry'!B23</f>
        <v>0</v>
      </c>
      <c r="D33" s="56">
        <f>'O&amp;M Data Smry'!D23</f>
        <v>57568.880756099992</v>
      </c>
      <c r="E33" s="56">
        <f>'O&amp;M Data Smry'!E23</f>
        <v>55199.935006999993</v>
      </c>
      <c r="F33" s="56">
        <f>'O&amp;M Data Smry'!F23</f>
        <v>57882.1168437491</v>
      </c>
      <c r="G33" s="56">
        <f>'O&amp;M Data Smry'!G23</f>
        <v>60026.8068313228</v>
      </c>
    </row>
    <row r="34" spans="1:7">
      <c r="A34" s="59" t="s">
        <v>248</v>
      </c>
      <c r="B34" s="56">
        <f>-1116*12-1046*12</f>
        <v>-25944</v>
      </c>
      <c r="C34" s="56"/>
      <c r="D34" s="56">
        <f>C34</f>
        <v>0</v>
      </c>
      <c r="E34" s="56">
        <f>D34</f>
        <v>0</v>
      </c>
      <c r="F34" s="56">
        <f t="shared" ref="F34" si="5">E34</f>
        <v>0</v>
      </c>
      <c r="G34" s="56">
        <f>F34</f>
        <v>0</v>
      </c>
    </row>
    <row r="35" spans="1:7">
      <c r="A35" s="59" t="s">
        <v>260</v>
      </c>
      <c r="B35" s="56">
        <f>-2468*12-189*12*0.5</f>
        <v>-30750</v>
      </c>
      <c r="C35" s="56">
        <v>-30750</v>
      </c>
      <c r="D35" s="56">
        <v>0</v>
      </c>
      <c r="E35" s="56">
        <v>0</v>
      </c>
      <c r="F35" s="56">
        <v>0</v>
      </c>
      <c r="G35" s="56">
        <v>0</v>
      </c>
    </row>
    <row r="36" spans="1:7">
      <c r="A36" s="59" t="s">
        <v>147</v>
      </c>
      <c r="B36" s="56">
        <f>'O&amp;M Data Smry'!A80</f>
        <v>0</v>
      </c>
      <c r="C36" s="56">
        <f>+'O&amp;M Data Smry'!B75/2+'O&amp;M Data Smry'!B76/2</f>
        <v>0</v>
      </c>
      <c r="D36" s="56">
        <f>+'O&amp;M Data Smry'!D79</f>
        <v>82328.201130000001</v>
      </c>
      <c r="E36" s="56">
        <f>+'O&amp;M Data Smry'!E79</f>
        <v>87447.484265000006</v>
      </c>
      <c r="F36" s="56">
        <f>+'O&amp;M Data Smry'!F79</f>
        <v>69647.029647343996</v>
      </c>
      <c r="G36" s="56">
        <f>+'O&amp;M Data Smry'!G79</f>
        <v>77433.516928489</v>
      </c>
    </row>
    <row r="37" spans="1:7">
      <c r="A37" s="59" t="s">
        <v>149</v>
      </c>
      <c r="B37" s="58" t="str">
        <f>'O&amp;M Data Smry'!A31</f>
        <v>70% of 1/2 AEG Portion of Maint. Expense (I&amp;M)</v>
      </c>
      <c r="C37" s="58">
        <f>'O&amp;M Data Smry'!B31</f>
        <v>0</v>
      </c>
      <c r="D37" s="58">
        <f>'O&amp;M Data Smry'!D31</f>
        <v>4217.9599244999999</v>
      </c>
      <c r="E37" s="58">
        <f>'O&amp;M Data Smry'!E31</f>
        <v>6155.9612169999991</v>
      </c>
      <c r="F37" s="58">
        <f>'O&amp;M Data Smry'!F31</f>
        <v>4673.3233930123988</v>
      </c>
      <c r="G37" s="58">
        <f>'O&amp;M Data Smry'!G31</f>
        <v>6211.8867456887501</v>
      </c>
    </row>
    <row r="38" spans="1:7">
      <c r="A38" s="59" t="s">
        <v>150</v>
      </c>
      <c r="B38" s="151">
        <f>SUM(B32:B36)</f>
        <v>-56694</v>
      </c>
      <c r="C38" s="151">
        <f>SUM(C32:C37)</f>
        <v>-30750</v>
      </c>
      <c r="D38" s="151">
        <f t="shared" ref="D38:F38" si="6">SUM(D32:D36)</f>
        <v>356410.20363909996</v>
      </c>
      <c r="E38" s="151">
        <f t="shared" si="6"/>
        <v>335667.70902199997</v>
      </c>
      <c r="F38" s="151">
        <f t="shared" si="6"/>
        <v>339580.54207332514</v>
      </c>
      <c r="G38" s="151">
        <f>SUM(G32:G36)</f>
        <v>363942.34671814984</v>
      </c>
    </row>
    <row r="39" spans="1:7">
      <c r="A39" s="59" t="s">
        <v>151</v>
      </c>
      <c r="B39" s="151" t="e">
        <f>'Capacity Calcs.  Summary'!#REF!</f>
        <v>#REF!</v>
      </c>
      <c r="C39" s="151">
        <f>'Capacity Calcs.  Summary'!B91</f>
        <v>5108</v>
      </c>
      <c r="D39" s="151">
        <f>'Capacity Calcs.  Summary'!C91-14</f>
        <v>5418.25</v>
      </c>
      <c r="E39" s="151">
        <f>'Capacity Calcs.  Summary'!D91-14</f>
        <v>5414.5</v>
      </c>
      <c r="F39" s="151">
        <f>'Capacity Calcs.  Summary'!E91-14</f>
        <v>5413</v>
      </c>
      <c r="G39" s="151">
        <f>'Capacity Calcs.  Summary'!F91-14</f>
        <v>5434</v>
      </c>
    </row>
    <row r="41" spans="1:7">
      <c r="A41" s="113" t="s">
        <v>152</v>
      </c>
      <c r="B41" s="114" t="e">
        <f>B38/B39/12</f>
        <v>#REF!</v>
      </c>
      <c r="C41" s="57">
        <f>C38/C39/12</f>
        <v>-0.50166405638214562</v>
      </c>
      <c r="D41" s="57">
        <f t="shared" ref="D41:F41" si="7">D38/D39/12</f>
        <v>5.4816315790630421</v>
      </c>
      <c r="E41" s="57">
        <f t="shared" si="7"/>
        <v>5.1661850743682081</v>
      </c>
      <c r="F41" s="57">
        <f t="shared" si="7"/>
        <v>5.2278548875134723</v>
      </c>
      <c r="G41" s="57">
        <f>G38/G39/12</f>
        <v>5.5812530167793808</v>
      </c>
    </row>
    <row r="42" spans="1:7">
      <c r="A42" s="113"/>
      <c r="C42" s="57"/>
    </row>
    <row r="44" spans="1:7" ht="15">
      <c r="A44" s="150" t="s">
        <v>160</v>
      </c>
    </row>
    <row r="45" spans="1:7">
      <c r="A45" s="59" t="s">
        <v>146</v>
      </c>
      <c r="B45" s="56" t="str">
        <f>'O&amp;M Data Smry'!A96</f>
        <v>Total KPCo Steam Operations (excl. Removal Costs)</v>
      </c>
      <c r="C45" s="56">
        <f>'O&amp;M Data Smry'!B96</f>
        <v>12058.7061895389</v>
      </c>
      <c r="D45" s="56">
        <f>'O&amp;M Data Smry'!D96</f>
        <v>19256.116190000001</v>
      </c>
      <c r="E45" s="56">
        <f>'O&amp;M Data Smry'!E96</f>
        <v>14116.26874</v>
      </c>
      <c r="F45" s="56">
        <f>'O&amp;M Data Smry'!F96</f>
        <v>11652.5502236295</v>
      </c>
      <c r="G45" s="56">
        <f>'O&amp;M Data Smry'!G96</f>
        <v>14162.122103057203</v>
      </c>
    </row>
    <row r="46" spans="1:7">
      <c r="A46" s="59" t="s">
        <v>148</v>
      </c>
      <c r="B46" s="115" t="str">
        <f>'O&amp;M Data Smry'!A24</f>
        <v>30% AEG Portion of Operations Expense (KPCo)</v>
      </c>
      <c r="C46" s="115">
        <f>+'O&amp;M Data Smry'!B17*0.3</f>
        <v>0</v>
      </c>
      <c r="D46" s="115">
        <f>'O&amp;M Data Smry'!D24</f>
        <v>24672.377466899998</v>
      </c>
      <c r="E46" s="115">
        <f>'O&amp;M Data Smry'!E24</f>
        <v>23657.115002999995</v>
      </c>
      <c r="F46" s="115">
        <f>'O&amp;M Data Smry'!F24</f>
        <v>24806.621504463903</v>
      </c>
      <c r="G46" s="115">
        <f>'O&amp;M Data Smry'!G24</f>
        <v>25725.774356281203</v>
      </c>
    </row>
    <row r="47" spans="1:7">
      <c r="A47" s="59" t="s">
        <v>147</v>
      </c>
      <c r="B47" s="56" t="e">
        <f>'O&amp;M Data Smry'!A99/2</f>
        <v>#VALUE!</v>
      </c>
      <c r="C47" s="56">
        <f>'O&amp;M Data Smry'!B99/2</f>
        <v>0</v>
      </c>
      <c r="D47" s="56">
        <f>'O&amp;M Data Smry'!D101</f>
        <v>8684.2682400000012</v>
      </c>
      <c r="E47" s="56">
        <f>'O&amp;M Data Smry'!E101</f>
        <v>5691.7159300000003</v>
      </c>
      <c r="F47" s="56">
        <f>'O&amp;M Data Smry'!F101</f>
        <v>4408.8623254664999</v>
      </c>
      <c r="G47" s="56">
        <f>'O&amp;M Data Smry'!G101</f>
        <v>4470.5382623944997</v>
      </c>
    </row>
    <row r="48" spans="1:7">
      <c r="A48" s="59" t="s">
        <v>149</v>
      </c>
      <c r="B48" s="144" t="str">
        <f>'O&amp;M Data Smry'!A32</f>
        <v>30% of 1/2 AEG Portion of Maint. Expense (KPCo)</v>
      </c>
      <c r="C48" s="144">
        <f>'O&amp;M Data Smry'!B32</f>
        <v>0</v>
      </c>
      <c r="D48" s="144">
        <f>'O&amp;M Data Smry'!D32</f>
        <v>1807.6971105</v>
      </c>
      <c r="E48" s="144">
        <f>'O&amp;M Data Smry'!E32</f>
        <v>2638.2690929999994</v>
      </c>
      <c r="F48" s="144">
        <f>'O&amp;M Data Smry'!F32</f>
        <v>2002.8528827195996</v>
      </c>
      <c r="G48" s="144">
        <f>'O&amp;M Data Smry'!G32</f>
        <v>2662.2371767237501</v>
      </c>
    </row>
    <row r="49" spans="1:7">
      <c r="A49" s="59" t="s">
        <v>150</v>
      </c>
      <c r="B49" s="151" t="e">
        <f>SUM(B45:B47)</f>
        <v>#VALUE!</v>
      </c>
      <c r="C49" s="151">
        <f>SUM(C45:C48)</f>
        <v>12058.7061895389</v>
      </c>
      <c r="D49" s="151">
        <f t="shared" ref="D49:F49" si="8">SUM(D45:D47)</f>
        <v>52612.761896900003</v>
      </c>
      <c r="E49" s="151">
        <f t="shared" si="8"/>
        <v>43465.099672999997</v>
      </c>
      <c r="F49" s="151">
        <f t="shared" si="8"/>
        <v>40868.034053559903</v>
      </c>
      <c r="G49" s="151">
        <f>SUM(G45:G47)</f>
        <v>44358.434721732905</v>
      </c>
    </row>
    <row r="50" spans="1:7">
      <c r="A50" s="59" t="s">
        <v>151</v>
      </c>
      <c r="B50" s="153" t="e">
        <f>'Capacity Calcs.  Summary'!#REF!</f>
        <v>#REF!</v>
      </c>
      <c r="C50" s="153">
        <f>'Capacity Calcs.  Summary'!B109</f>
        <v>1453</v>
      </c>
      <c r="D50" s="153">
        <f>'Capacity Calcs.  Summary'!C109</f>
        <v>1468.5833333333333</v>
      </c>
      <c r="E50" s="153">
        <f>'Capacity Calcs.  Summary'!D109</f>
        <v>1470.75</v>
      </c>
      <c r="F50" s="153">
        <f>'Capacity Calcs.  Summary'!E109</f>
        <v>1471</v>
      </c>
      <c r="G50" s="153">
        <f>'Capacity Calcs.  Summary'!F109</f>
        <v>1471</v>
      </c>
    </row>
    <row r="52" spans="1:7">
      <c r="A52" s="113" t="s">
        <v>152</v>
      </c>
      <c r="B52" s="114" t="e">
        <f>B49/B50/12</f>
        <v>#VALUE!</v>
      </c>
      <c r="C52" s="57">
        <f t="shared" ref="C52:F52" si="9">C49/C50/12</f>
        <v>0.69159819852826898</v>
      </c>
      <c r="D52" s="57">
        <f t="shared" si="9"/>
        <v>2.9854600179821826</v>
      </c>
      <c r="E52" s="57">
        <f t="shared" si="9"/>
        <v>2.462751412147997</v>
      </c>
      <c r="F52" s="57">
        <f t="shared" si="9"/>
        <v>2.3152070050736406</v>
      </c>
      <c r="G52" s="57">
        <f>G49/G50/12</f>
        <v>2.5129410107485217</v>
      </c>
    </row>
    <row r="54" spans="1:7">
      <c r="B54" s="155"/>
    </row>
    <row r="55" spans="1:7" ht="15">
      <c r="A55" s="150" t="s">
        <v>125</v>
      </c>
      <c r="B55" s="56"/>
    </row>
    <row r="56" spans="1:7">
      <c r="A56" s="59" t="s">
        <v>146</v>
      </c>
      <c r="B56" s="56" t="str">
        <f>'O&amp;M Data Smry'!A143</f>
        <v>Total OPCo Steam Operations (excl. Removal Costs)</v>
      </c>
      <c r="C56" s="56">
        <f>'O&amp;M Data Smry'!B143</f>
        <v>0</v>
      </c>
      <c r="D56" s="56">
        <f>'O&amp;M Data Smry'!D143</f>
        <v>194393.49382200002</v>
      </c>
      <c r="E56" s="56">
        <f>'O&amp;M Data Smry'!E143</f>
        <v>185412.10624600004</v>
      </c>
      <c r="F56" s="56">
        <f>'O&amp;M Data Smry'!F143</f>
        <v>259958.79994457879</v>
      </c>
      <c r="G56" s="56">
        <f>'O&amp;M Data Smry'!G143</f>
        <v>318799.4124924338</v>
      </c>
    </row>
    <row r="57" spans="1:7">
      <c r="A57" s="59" t="s">
        <v>148</v>
      </c>
      <c r="B57" s="59">
        <v>0</v>
      </c>
      <c r="C57" s="59">
        <v>0</v>
      </c>
      <c r="D57" s="59">
        <v>0</v>
      </c>
      <c r="E57" s="59">
        <v>1</v>
      </c>
      <c r="F57" s="59">
        <v>2</v>
      </c>
      <c r="G57" s="59">
        <v>3</v>
      </c>
    </row>
    <row r="58" spans="1:7">
      <c r="A58" s="59" t="s">
        <v>147</v>
      </c>
      <c r="B58" s="56" t="str">
        <f>'O&amp;M Data Smry'!A148</f>
        <v>1/2 Steam Maintenance</v>
      </c>
      <c r="C58" s="56">
        <f>'O&amp;M Data Smry'!B148</f>
        <v>0</v>
      </c>
      <c r="D58" s="56">
        <f>'O&amp;M Data Smry'!D148</f>
        <v>80492.990519999992</v>
      </c>
      <c r="E58" s="56">
        <f>'O&amp;M Data Smry'!E148</f>
        <v>98369.97729200001</v>
      </c>
      <c r="F58" s="56">
        <f>'O&amp;M Data Smry'!F148</f>
        <v>86581.287151469995</v>
      </c>
      <c r="G58" s="56">
        <f>'O&amp;M Data Smry'!G148</f>
        <v>82737.288327262504</v>
      </c>
    </row>
    <row r="59" spans="1:7">
      <c r="A59" s="59" t="s">
        <v>149</v>
      </c>
      <c r="B59" s="136">
        <v>0</v>
      </c>
      <c r="C59" s="136">
        <v>0</v>
      </c>
      <c r="D59" s="136">
        <v>0</v>
      </c>
      <c r="E59" s="136">
        <v>1</v>
      </c>
      <c r="F59" s="136">
        <v>2</v>
      </c>
      <c r="G59" s="136">
        <v>3</v>
      </c>
    </row>
    <row r="60" spans="1:7">
      <c r="A60" s="59" t="s">
        <v>150</v>
      </c>
      <c r="B60" s="151">
        <f>SUM(B56:B59)</f>
        <v>0</v>
      </c>
      <c r="C60" s="151">
        <f t="shared" ref="C60:F60" si="10">SUM(C56:C59)</f>
        <v>0</v>
      </c>
      <c r="D60" s="151">
        <f t="shared" si="10"/>
        <v>274886.48434199998</v>
      </c>
      <c r="E60" s="151">
        <f t="shared" si="10"/>
        <v>283784.08353800006</v>
      </c>
      <c r="F60" s="151">
        <f t="shared" si="10"/>
        <v>346544.08709604875</v>
      </c>
      <c r="G60" s="151">
        <f>SUM(G56:G59)</f>
        <v>401542.7008196963</v>
      </c>
    </row>
    <row r="61" spans="1:7">
      <c r="A61" s="59" t="s">
        <v>151</v>
      </c>
      <c r="B61" s="151" t="e">
        <f>'Capacity Calcs.  Summary'!#REF!</f>
        <v>#REF!</v>
      </c>
      <c r="C61" s="151">
        <f>'Capacity Calcs.  Summary'!B137-25</f>
        <v>8475</v>
      </c>
      <c r="D61" s="151">
        <f>'Capacity Calcs.  Summary'!C137-25</f>
        <v>8455.4166666666679</v>
      </c>
      <c r="E61" s="151">
        <f>'Capacity Calcs.  Summary'!D137-25</f>
        <v>8297.5833333333339</v>
      </c>
      <c r="F61" s="151">
        <f>'Capacity Calcs.  Summary'!E137-25</f>
        <v>7992.8</v>
      </c>
      <c r="G61" s="151">
        <f>'Capacity Calcs.  Summary'!F137-25</f>
        <v>7978.8999999999987</v>
      </c>
    </row>
    <row r="63" spans="1:7">
      <c r="A63" s="113" t="s">
        <v>152</v>
      </c>
      <c r="B63" s="114" t="e">
        <f>B60/B61/12</f>
        <v>#REF!</v>
      </c>
      <c r="C63" s="57">
        <f>C60/C61/12</f>
        <v>0</v>
      </c>
      <c r="D63" s="57">
        <f t="shared" ref="D63:F63" si="11">D60/D61/12</f>
        <v>2.7091754234662191</v>
      </c>
      <c r="E63" s="57">
        <f t="shared" si="11"/>
        <v>2.850067625493367</v>
      </c>
      <c r="F63" s="57">
        <f t="shared" si="11"/>
        <v>3.613086018000041</v>
      </c>
      <c r="G63" s="57">
        <f>G60/G61/12</f>
        <v>4.193797608063103</v>
      </c>
    </row>
    <row r="64" spans="1:7" ht="19.5">
      <c r="A64" s="156"/>
      <c r="B64" s="56"/>
    </row>
    <row r="65" spans="1:7" ht="15" customHeight="1"/>
    <row r="66" spans="1:7" ht="15" customHeight="1">
      <c r="A66" s="150" t="s">
        <v>300</v>
      </c>
    </row>
    <row r="67" spans="1:7" ht="15" customHeight="1">
      <c r="A67" s="59" t="s">
        <v>146</v>
      </c>
    </row>
    <row r="68" spans="1:7" ht="15" customHeight="1">
      <c r="A68" s="59" t="s">
        <v>148</v>
      </c>
    </row>
    <row r="69" spans="1:7" ht="15" customHeight="1">
      <c r="A69" s="59" t="s">
        <v>147</v>
      </c>
    </row>
    <row r="70" spans="1:7" ht="15" customHeight="1">
      <c r="A70" s="59" t="s">
        <v>149</v>
      </c>
    </row>
    <row r="71" spans="1:7" ht="15" customHeight="1">
      <c r="A71" s="59" t="s">
        <v>150</v>
      </c>
      <c r="D71" s="56">
        <f>D60+D25</f>
        <v>381435.412197</v>
      </c>
      <c r="E71" s="56">
        <f t="shared" ref="E71:F71" si="12">E60+E25</f>
        <v>398726.87344200007</v>
      </c>
      <c r="F71" s="56">
        <f t="shared" si="12"/>
        <v>359282.04960152728</v>
      </c>
      <c r="G71" s="56">
        <f>G60+G25</f>
        <v>423274.04022160778</v>
      </c>
    </row>
    <row r="72" spans="1:7" ht="15" customHeight="1">
      <c r="A72" s="59" t="s">
        <v>151</v>
      </c>
      <c r="D72" s="56">
        <f>D61+D26</f>
        <v>13312.5</v>
      </c>
      <c r="E72" s="56">
        <f t="shared" ref="E72:F72" si="13">E61+E26</f>
        <v>13154.583333333334</v>
      </c>
      <c r="F72" s="56">
        <f t="shared" si="13"/>
        <v>12838.05</v>
      </c>
      <c r="G72" s="56">
        <f>G61+G26</f>
        <v>12675.566666666666</v>
      </c>
    </row>
    <row r="73" spans="1:7" ht="15" customHeight="1"/>
    <row r="74" spans="1:7" ht="15" customHeight="1">
      <c r="A74" s="113" t="s">
        <v>152</v>
      </c>
      <c r="D74" s="146">
        <f>D71/D72/12</f>
        <v>2.3877021107793426</v>
      </c>
      <c r="E74" s="146">
        <f t="shared" ref="E74" si="14">E71/E72/12</f>
        <v>2.5259058847803368</v>
      </c>
      <c r="F74" s="146">
        <f>F71/F72/12</f>
        <v>2.3321431837488773</v>
      </c>
      <c r="G74" s="146">
        <f>G71/G72/12</f>
        <v>2.7827423903573529</v>
      </c>
    </row>
    <row r="75" spans="1:7" ht="15" customHeight="1"/>
    <row r="76" spans="1:7" ht="15" customHeight="1"/>
    <row r="77" spans="1:7" ht="15" customHeight="1"/>
    <row r="78" spans="1:7" ht="15" customHeight="1"/>
    <row r="79" spans="1:7" ht="15" customHeight="1"/>
    <row r="80" spans="1:7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</sheetData>
  <mergeCells count="4">
    <mergeCell ref="A1:G1"/>
    <mergeCell ref="A2:G2"/>
    <mergeCell ref="A3:G3"/>
    <mergeCell ref="A4:G4"/>
  </mergeCells>
  <phoneticPr fontId="2" type="noConversion"/>
  <printOptions horizontalCentered="1"/>
  <pageMargins left="0.5" right="0.36" top="0.75" bottom="0.5" header="0" footer="0"/>
  <pageSetup scale="69" orientation="portrait" verticalDpi="300" r:id="rId1"/>
  <headerFooter alignWithMargins="0">
    <oddFooter>&amp;C&amp;"Arial,Regular"&amp;10&amp;F&amp;R&amp;"Arial,Regular"&amp;10&amp;D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rgb="FFCCFFCC"/>
    <pageSetUpPr fitToPage="1"/>
  </sheetPr>
  <dimension ref="A1:G470"/>
  <sheetViews>
    <sheetView workbookViewId="0">
      <pane ySplit="3" topLeftCell="A4" activePane="bottomLeft" state="frozen"/>
      <selection pane="bottomLeft" activeCell="B1" sqref="B1:F1048576"/>
    </sheetView>
  </sheetViews>
  <sheetFormatPr defaultRowHeight="11.25"/>
  <cols>
    <col min="1" max="1" width="47.83203125" style="168" bestFit="1" customWidth="1"/>
    <col min="2" max="6" width="9.33203125" style="168" hidden="1" customWidth="1"/>
    <col min="7" max="16384" width="9.33203125" style="168"/>
  </cols>
  <sheetData>
    <row r="1" spans="1:7">
      <c r="A1" s="166" t="s">
        <v>241</v>
      </c>
      <c r="B1" s="167" t="s">
        <v>242</v>
      </c>
      <c r="C1" s="167" t="s">
        <v>242</v>
      </c>
      <c r="D1" s="167" t="s">
        <v>242</v>
      </c>
      <c r="E1" s="167" t="s">
        <v>242</v>
      </c>
      <c r="F1" s="167" t="s">
        <v>242</v>
      </c>
      <c r="G1" s="167" t="s">
        <v>242</v>
      </c>
    </row>
    <row r="2" spans="1:7" ht="12" thickBot="1">
      <c r="A2" s="166"/>
      <c r="B2" s="157">
        <v>2008</v>
      </c>
      <c r="C2" s="157">
        <v>2009</v>
      </c>
      <c r="D2" s="157">
        <v>2010</v>
      </c>
      <c r="E2" s="157">
        <v>2011</v>
      </c>
      <c r="F2" s="157">
        <v>2012</v>
      </c>
      <c r="G2" s="157">
        <v>2013</v>
      </c>
    </row>
    <row r="3" spans="1:7" ht="12.75" thickTop="1" thickBot="1">
      <c r="A3" s="169" t="s">
        <v>55</v>
      </c>
      <c r="B3" s="170">
        <v>1</v>
      </c>
      <c r="C3" s="170">
        <v>2</v>
      </c>
      <c r="D3" s="170">
        <v>3</v>
      </c>
      <c r="E3" s="170">
        <v>4</v>
      </c>
      <c r="F3" s="170">
        <v>5</v>
      </c>
      <c r="G3" s="170">
        <v>6</v>
      </c>
    </row>
    <row r="4" spans="1:7" ht="12" thickTop="1">
      <c r="A4" s="171"/>
      <c r="B4" s="171"/>
      <c r="C4" s="171"/>
      <c r="D4" s="171"/>
      <c r="E4" s="171"/>
      <c r="F4" s="171"/>
      <c r="G4" s="171"/>
    </row>
    <row r="5" spans="1:7" ht="15.75">
      <c r="A5" s="158" t="s">
        <v>50</v>
      </c>
      <c r="B5" s="171"/>
      <c r="C5" s="171"/>
      <c r="D5" s="171"/>
      <c r="E5" s="171"/>
      <c r="F5" s="171"/>
      <c r="G5" s="171"/>
    </row>
    <row r="6" spans="1:7">
      <c r="A6" s="172"/>
      <c r="B6" s="172"/>
      <c r="C6" s="172"/>
      <c r="D6" s="172"/>
      <c r="E6" s="172"/>
      <c r="F6" s="172"/>
      <c r="G6" s="172"/>
    </row>
    <row r="7" spans="1:7">
      <c r="A7" s="67" t="s">
        <v>297</v>
      </c>
      <c r="B7" s="171"/>
      <c r="C7" s="171"/>
      <c r="D7" s="171"/>
      <c r="E7" s="171"/>
      <c r="F7" s="171"/>
      <c r="G7" s="171"/>
    </row>
    <row r="8" spans="1:7">
      <c r="A8" s="173" t="s">
        <v>60</v>
      </c>
      <c r="B8" s="66">
        <v>0</v>
      </c>
      <c r="C8" s="108">
        <v>2.2870000000000001E-2</v>
      </c>
      <c r="D8" s="108">
        <v>0</v>
      </c>
      <c r="E8" s="108">
        <v>0</v>
      </c>
      <c r="F8" s="108">
        <v>0</v>
      </c>
      <c r="G8" s="108">
        <v>0</v>
      </c>
    </row>
    <row r="9" spans="1:7">
      <c r="A9" s="173" t="s">
        <v>62</v>
      </c>
      <c r="B9" s="66">
        <v>0</v>
      </c>
      <c r="C9" s="108">
        <v>2.1369999999999986E-2</v>
      </c>
      <c r="D9" s="108">
        <v>0</v>
      </c>
      <c r="E9" s="108">
        <v>0</v>
      </c>
      <c r="F9" s="108">
        <v>0</v>
      </c>
      <c r="G9" s="108">
        <v>132.92166067400001</v>
      </c>
    </row>
    <row r="10" spans="1:7">
      <c r="A10" s="173" t="s">
        <v>63</v>
      </c>
      <c r="B10" s="66">
        <v>0</v>
      </c>
      <c r="C10" s="108">
        <v>2.2530000000000008E-2</v>
      </c>
      <c r="D10" s="108">
        <v>0</v>
      </c>
      <c r="E10" s="108">
        <v>0</v>
      </c>
      <c r="F10" s="108">
        <v>1.0110000000000001E-2</v>
      </c>
      <c r="G10" s="108">
        <v>0</v>
      </c>
    </row>
    <row r="11" spans="1:7">
      <c r="A11" s="173" t="s">
        <v>61</v>
      </c>
      <c r="B11" s="66">
        <v>0</v>
      </c>
      <c r="C11" s="108">
        <v>5.8160000000000017E-2</v>
      </c>
      <c r="D11" s="108">
        <v>0</v>
      </c>
      <c r="E11" s="108">
        <v>0</v>
      </c>
      <c r="F11" s="108">
        <v>0</v>
      </c>
      <c r="G11" s="108">
        <v>0</v>
      </c>
    </row>
    <row r="12" spans="1:7">
      <c r="A12" s="173" t="s">
        <v>45</v>
      </c>
      <c r="B12" s="66">
        <v>0</v>
      </c>
      <c r="C12" s="108">
        <v>0</v>
      </c>
      <c r="D12" s="108">
        <v>0</v>
      </c>
      <c r="E12" s="108">
        <v>0</v>
      </c>
      <c r="F12" s="108">
        <v>0</v>
      </c>
      <c r="G12" s="108">
        <v>0</v>
      </c>
    </row>
    <row r="13" spans="1:7">
      <c r="A13" s="173" t="s">
        <v>46</v>
      </c>
      <c r="B13" s="66">
        <v>0</v>
      </c>
      <c r="C13" s="108">
        <v>0</v>
      </c>
      <c r="D13" s="108">
        <v>0</v>
      </c>
      <c r="E13" s="108">
        <v>0</v>
      </c>
      <c r="F13" s="108">
        <v>0</v>
      </c>
      <c r="G13" s="108">
        <v>0</v>
      </c>
    </row>
    <row r="14" spans="1:7">
      <c r="A14" s="173" t="s">
        <v>64</v>
      </c>
      <c r="B14" s="66">
        <v>0</v>
      </c>
      <c r="C14" s="108">
        <v>0</v>
      </c>
      <c r="D14" s="108">
        <v>0</v>
      </c>
      <c r="E14" s="108">
        <v>0</v>
      </c>
      <c r="F14" s="108">
        <v>0</v>
      </c>
      <c r="G14" s="108">
        <v>0</v>
      </c>
    </row>
    <row r="15" spans="1:7">
      <c r="A15" s="173" t="s">
        <v>3</v>
      </c>
      <c r="B15" s="66">
        <v>0</v>
      </c>
      <c r="C15" s="108">
        <v>238.27373000000003</v>
      </c>
      <c r="D15" s="108">
        <v>3670.9017000000003</v>
      </c>
      <c r="E15" s="108">
        <v>2834.9767300000003</v>
      </c>
      <c r="F15" s="108">
        <v>5061.0755827899993</v>
      </c>
      <c r="G15" s="108">
        <v>6990.8016561200002</v>
      </c>
    </row>
    <row r="16" spans="1:7">
      <c r="A16" s="65" t="s">
        <v>4</v>
      </c>
      <c r="B16" s="66">
        <v>0</v>
      </c>
      <c r="C16" s="159">
        <v>-1.3092800000000024</v>
      </c>
      <c r="D16" s="159">
        <v>0.31181999999999921</v>
      </c>
      <c r="E16" s="159">
        <v>1.3236200000000002</v>
      </c>
      <c r="F16" s="159">
        <v>4.0949099999999996</v>
      </c>
      <c r="G16" s="159">
        <v>0</v>
      </c>
    </row>
    <row r="17" spans="1:7">
      <c r="A17" s="65" t="s">
        <v>110</v>
      </c>
      <c r="B17" s="108">
        <v>0</v>
      </c>
      <c r="C17" s="108">
        <v>76725.29041999999</v>
      </c>
      <c r="D17" s="108">
        <v>78570.668342999998</v>
      </c>
      <c r="E17" s="108">
        <v>76023.396899999992</v>
      </c>
      <c r="F17" s="108">
        <v>77631.747565423007</v>
      </c>
      <c r="G17" s="108">
        <v>78628.85787081001</v>
      </c>
    </row>
    <row r="18" spans="1:7">
      <c r="A18" s="174" t="s">
        <v>6</v>
      </c>
      <c r="B18" s="159">
        <v>0</v>
      </c>
      <c r="C18" s="108">
        <v>0</v>
      </c>
      <c r="D18" s="108">
        <v>0</v>
      </c>
      <c r="E18" s="108">
        <v>0</v>
      </c>
      <c r="F18" s="108">
        <v>0</v>
      </c>
      <c r="G18" s="108">
        <v>0</v>
      </c>
    </row>
    <row r="19" spans="1:7">
      <c r="A19" s="174" t="s">
        <v>7</v>
      </c>
      <c r="B19" s="159">
        <v>0</v>
      </c>
      <c r="C19" s="108">
        <v>0</v>
      </c>
      <c r="D19" s="108">
        <v>0</v>
      </c>
      <c r="E19" s="108">
        <v>0</v>
      </c>
      <c r="F19" s="108">
        <v>0</v>
      </c>
      <c r="G19" s="108">
        <v>0</v>
      </c>
    </row>
    <row r="20" spans="1:7">
      <c r="A20" s="174" t="s">
        <v>8</v>
      </c>
      <c r="B20" s="159">
        <v>0</v>
      </c>
      <c r="C20" s="108">
        <v>0</v>
      </c>
      <c r="D20" s="108">
        <v>0</v>
      </c>
      <c r="E20" s="108">
        <v>0</v>
      </c>
      <c r="F20" s="108">
        <v>0</v>
      </c>
      <c r="G20" s="108">
        <v>0</v>
      </c>
    </row>
    <row r="21" spans="1:7">
      <c r="A21" s="98" t="s">
        <v>5</v>
      </c>
      <c r="B21" s="65">
        <f t="shared" ref="B21:C21" si="0">SUM(B8:B15)-B16+SUM(B17:B20)</f>
        <v>0</v>
      </c>
      <c r="C21" s="65">
        <f t="shared" si="0"/>
        <v>76964.998359999983</v>
      </c>
      <c r="D21" s="65">
        <v>82241.258222999997</v>
      </c>
      <c r="E21" s="65">
        <v>78857.050009999992</v>
      </c>
      <c r="F21" s="65">
        <v>82688.73834821301</v>
      </c>
      <c r="G21" s="65">
        <v>85752.58118760401</v>
      </c>
    </row>
    <row r="22" spans="1:7">
      <c r="A22" s="175"/>
      <c r="B22" s="65"/>
      <c r="C22" s="65"/>
      <c r="D22" s="65"/>
      <c r="E22" s="65"/>
      <c r="F22" s="65"/>
      <c r="G22" s="65"/>
    </row>
    <row r="23" spans="1:7">
      <c r="A23" s="175" t="s">
        <v>18</v>
      </c>
      <c r="B23" s="65">
        <f t="shared" ref="B23:C23" si="1">+B21*0.7</f>
        <v>0</v>
      </c>
      <c r="C23" s="65">
        <f t="shared" si="1"/>
        <v>53875.498851999982</v>
      </c>
      <c r="D23" s="65">
        <v>57568.880756099992</v>
      </c>
      <c r="E23" s="65">
        <v>55199.935006999993</v>
      </c>
      <c r="F23" s="65">
        <v>57882.1168437491</v>
      </c>
      <c r="G23" s="65">
        <v>60026.8068313228</v>
      </c>
    </row>
    <row r="24" spans="1:7">
      <c r="A24" s="175" t="s">
        <v>19</v>
      </c>
      <c r="B24" s="65">
        <f t="shared" ref="B24:C24" si="2">+B21*0.3</f>
        <v>0</v>
      </c>
      <c r="C24" s="65">
        <f t="shared" si="2"/>
        <v>23089.499507999994</v>
      </c>
      <c r="D24" s="65">
        <v>24672.377466899998</v>
      </c>
      <c r="E24" s="65">
        <v>23657.115002999995</v>
      </c>
      <c r="F24" s="65">
        <v>24806.621504463903</v>
      </c>
      <c r="G24" s="65">
        <v>25725.774356281203</v>
      </c>
    </row>
    <row r="25" spans="1:7">
      <c r="A25" s="175"/>
      <c r="B25" s="65"/>
      <c r="C25" s="65"/>
      <c r="D25" s="65"/>
      <c r="E25" s="65"/>
      <c r="F25" s="65"/>
      <c r="G25" s="65"/>
    </row>
    <row r="26" spans="1:7">
      <c r="A26" s="67" t="s">
        <v>25</v>
      </c>
      <c r="B26" s="65"/>
      <c r="C26" s="65"/>
      <c r="D26" s="65"/>
      <c r="E26" s="65"/>
      <c r="F26" s="65"/>
      <c r="G26" s="65"/>
    </row>
    <row r="27" spans="1:7">
      <c r="A27" s="65" t="s">
        <v>221</v>
      </c>
      <c r="B27" s="108">
        <v>0</v>
      </c>
      <c r="C27" s="108">
        <v>16792.060129999998</v>
      </c>
      <c r="D27" s="108">
        <v>12051.31407</v>
      </c>
      <c r="E27" s="108">
        <v>17588.460619999998</v>
      </c>
      <c r="F27" s="108">
        <v>13352.352551463999</v>
      </c>
      <c r="G27" s="108">
        <v>17748.247844825</v>
      </c>
    </row>
    <row r="28" spans="1:7">
      <c r="A28" s="66" t="s">
        <v>26</v>
      </c>
      <c r="B28" s="65">
        <v>2</v>
      </c>
      <c r="C28" s="65">
        <v>2</v>
      </c>
      <c r="D28" s="65">
        <v>2</v>
      </c>
      <c r="E28" s="65">
        <v>2</v>
      </c>
      <c r="F28" s="65">
        <v>2</v>
      </c>
      <c r="G28" s="65">
        <v>2</v>
      </c>
    </row>
    <row r="29" spans="1:7">
      <c r="A29" s="65" t="s">
        <v>27</v>
      </c>
      <c r="B29" s="65">
        <f t="shared" ref="B29:C29" si="3">+B27/2</f>
        <v>0</v>
      </c>
      <c r="C29" s="65">
        <f t="shared" si="3"/>
        <v>8396.030064999999</v>
      </c>
      <c r="D29" s="65">
        <v>6025.6570350000002</v>
      </c>
      <c r="E29" s="65">
        <v>8794.230309999999</v>
      </c>
      <c r="F29" s="65">
        <v>6676.1762757319993</v>
      </c>
      <c r="G29" s="65">
        <v>8874.1239224125002</v>
      </c>
    </row>
    <row r="30" spans="1:7">
      <c r="A30" s="65"/>
      <c r="B30" s="65"/>
      <c r="C30" s="65"/>
      <c r="D30" s="65"/>
      <c r="E30" s="65"/>
      <c r="F30" s="65"/>
      <c r="G30" s="65"/>
    </row>
    <row r="31" spans="1:7">
      <c r="A31" s="65" t="s">
        <v>20</v>
      </c>
      <c r="B31" s="160">
        <f t="shared" ref="B31:C31" si="4">+B29*0.7</f>
        <v>0</v>
      </c>
      <c r="C31" s="160">
        <f t="shared" si="4"/>
        <v>5877.2210454999986</v>
      </c>
      <c r="D31" s="160">
        <v>4217.9599244999999</v>
      </c>
      <c r="E31" s="160">
        <v>6155.9612169999991</v>
      </c>
      <c r="F31" s="160">
        <v>4673.3233930123988</v>
      </c>
      <c r="G31" s="160">
        <v>6211.8867456887501</v>
      </c>
    </row>
    <row r="32" spans="1:7">
      <c r="A32" s="65" t="s">
        <v>21</v>
      </c>
      <c r="B32" s="160">
        <f t="shared" ref="B32:C32" si="5">+B29*0.3</f>
        <v>0</v>
      </c>
      <c r="C32" s="160">
        <f t="shared" si="5"/>
        <v>2518.8090194999995</v>
      </c>
      <c r="D32" s="160">
        <v>1807.6971105</v>
      </c>
      <c r="E32" s="160">
        <v>2638.2690929999994</v>
      </c>
      <c r="F32" s="160">
        <v>2002.8528827195996</v>
      </c>
      <c r="G32" s="160">
        <v>2662.2371767237501</v>
      </c>
    </row>
    <row r="33" spans="1:7">
      <c r="A33" s="171"/>
      <c r="B33" s="171"/>
      <c r="C33" s="171"/>
      <c r="D33" s="171"/>
      <c r="E33" s="171"/>
      <c r="F33" s="171"/>
      <c r="G33" s="171"/>
    </row>
    <row r="34" spans="1:7">
      <c r="A34" s="67" t="s">
        <v>10</v>
      </c>
      <c r="B34" s="171"/>
      <c r="C34" s="171"/>
      <c r="D34" s="171"/>
      <c r="E34" s="171"/>
      <c r="F34" s="171"/>
      <c r="G34" s="171"/>
    </row>
    <row r="35" spans="1:7">
      <c r="A35" s="173" t="s">
        <v>60</v>
      </c>
      <c r="B35" s="159">
        <v>0</v>
      </c>
      <c r="C35" s="159">
        <v>0.13305</v>
      </c>
      <c r="D35" s="159">
        <v>0</v>
      </c>
      <c r="E35" s="159">
        <v>0</v>
      </c>
      <c r="F35" s="159">
        <v>0</v>
      </c>
      <c r="G35" s="159">
        <v>0</v>
      </c>
    </row>
    <row r="36" spans="1:7">
      <c r="A36" s="173" t="s">
        <v>62</v>
      </c>
      <c r="B36" s="159">
        <v>0</v>
      </c>
      <c r="C36" s="159">
        <v>9778.5821999999989</v>
      </c>
      <c r="D36" s="159">
        <v>10309.302220000001</v>
      </c>
      <c r="E36" s="159">
        <v>13360.618120000001</v>
      </c>
      <c r="F36" s="159">
        <v>12668.597524307448</v>
      </c>
      <c r="G36" s="159">
        <v>20866.567935161587</v>
      </c>
    </row>
    <row r="37" spans="1:7">
      <c r="A37" s="173" t="s">
        <v>63</v>
      </c>
      <c r="B37" s="159">
        <v>0</v>
      </c>
      <c r="C37" s="159">
        <v>2379.8686799999996</v>
      </c>
      <c r="D37" s="159">
        <v>2974.2330499999998</v>
      </c>
      <c r="E37" s="159">
        <v>4500.19373</v>
      </c>
      <c r="F37" s="159">
        <v>4055.47858633644</v>
      </c>
      <c r="G37" s="159">
        <v>4364.420893943744</v>
      </c>
    </row>
    <row r="38" spans="1:7">
      <c r="A38" s="173" t="s">
        <v>61</v>
      </c>
      <c r="B38" s="159">
        <v>0</v>
      </c>
      <c r="C38" s="159">
        <v>7158.6324100000011</v>
      </c>
      <c r="D38" s="159">
        <v>11595.498550000002</v>
      </c>
      <c r="E38" s="159">
        <v>16237.939030000003</v>
      </c>
      <c r="F38" s="159">
        <v>13897.416859676878</v>
      </c>
      <c r="G38" s="159">
        <v>20146.079673576107</v>
      </c>
    </row>
    <row r="39" spans="1:7">
      <c r="A39" s="173" t="s">
        <v>45</v>
      </c>
      <c r="B39" s="159">
        <v>0</v>
      </c>
      <c r="C39" s="159">
        <v>40.571529999999996</v>
      </c>
      <c r="D39" s="159">
        <v>32.841940000000001</v>
      </c>
      <c r="E39" s="159">
        <v>38.902519999999996</v>
      </c>
      <c r="F39" s="159">
        <v>117.78114626999999</v>
      </c>
      <c r="G39" s="159">
        <v>244.97306958000001</v>
      </c>
    </row>
    <row r="40" spans="1:7">
      <c r="A40" s="173" t="s">
        <v>46</v>
      </c>
      <c r="B40" s="159">
        <v>0</v>
      </c>
      <c r="C40" s="159">
        <v>-230.27399999999994</v>
      </c>
      <c r="D40" s="159">
        <v>2732.2420000000002</v>
      </c>
      <c r="E40" s="159">
        <v>-4117.1030000000001</v>
      </c>
      <c r="F40" s="159">
        <v>2969.5506342666758</v>
      </c>
      <c r="G40" s="159">
        <v>489.26299310935502</v>
      </c>
    </row>
    <row r="41" spans="1:7">
      <c r="A41" s="173" t="s">
        <v>64</v>
      </c>
      <c r="B41" s="159">
        <v>0</v>
      </c>
      <c r="C41" s="159">
        <v>20.849119999999999</v>
      </c>
      <c r="D41" s="159">
        <v>13.062290000000003</v>
      </c>
      <c r="E41" s="159">
        <v>37.521439999999998</v>
      </c>
      <c r="F41" s="159">
        <v>46.118433547672453</v>
      </c>
      <c r="G41" s="159">
        <v>118.71009433290912</v>
      </c>
    </row>
    <row r="42" spans="1:7">
      <c r="A42" s="173" t="s">
        <v>3</v>
      </c>
      <c r="B42" s="159">
        <v>0</v>
      </c>
      <c r="C42" s="159">
        <v>0</v>
      </c>
      <c r="D42" s="159">
        <v>1.6640000000000002E-2</v>
      </c>
      <c r="E42" s="159">
        <v>9.6619999999999984E-2</v>
      </c>
      <c r="F42" s="159">
        <v>0.3044</v>
      </c>
      <c r="G42" s="159">
        <v>0</v>
      </c>
    </row>
    <row r="43" spans="1:7">
      <c r="A43" s="65"/>
      <c r="B43" s="159">
        <v>0</v>
      </c>
      <c r="C43" s="159"/>
      <c r="D43" s="159"/>
      <c r="E43" s="159"/>
      <c r="F43" s="159"/>
      <c r="G43" s="159"/>
    </row>
    <row r="44" spans="1:7">
      <c r="A44" s="65" t="s">
        <v>110</v>
      </c>
      <c r="B44" s="161">
        <v>0</v>
      </c>
      <c r="C44" s="161">
        <v>52149.865509999996</v>
      </c>
      <c r="D44" s="161">
        <v>142860.68311799999</v>
      </c>
      <c r="E44" s="161">
        <v>67399.451380000013</v>
      </c>
      <c r="F44" s="161">
        <v>52601.963771926996</v>
      </c>
      <c r="G44" s="161">
        <v>68208.45920878138</v>
      </c>
    </row>
    <row r="45" spans="1:7">
      <c r="A45" s="174" t="s">
        <v>6</v>
      </c>
      <c r="B45" s="159">
        <v>0</v>
      </c>
      <c r="C45" s="159">
        <v>5.9354199999999997</v>
      </c>
      <c r="D45" s="159">
        <v>152.27132999999998</v>
      </c>
      <c r="E45" s="162">
        <v>150.60624000000001</v>
      </c>
      <c r="F45" s="162">
        <v>97.956420000000008</v>
      </c>
      <c r="G45" s="162">
        <v>0</v>
      </c>
    </row>
    <row r="46" spans="1:7">
      <c r="A46" s="174" t="s">
        <v>7</v>
      </c>
      <c r="B46" s="159">
        <v>0</v>
      </c>
      <c r="C46" s="159">
        <v>29.93394</v>
      </c>
      <c r="D46" s="159">
        <v>253.17635000000001</v>
      </c>
      <c r="E46" s="159">
        <v>245.15759000000003</v>
      </c>
      <c r="F46" s="159">
        <v>590.56720144999997</v>
      </c>
      <c r="G46" s="159">
        <v>746.22303445</v>
      </c>
    </row>
    <row r="47" spans="1:7">
      <c r="A47" s="174" t="s">
        <v>8</v>
      </c>
      <c r="B47" s="159">
        <v>0</v>
      </c>
      <c r="C47" s="159">
        <v>223.81899000000001</v>
      </c>
      <c r="D47" s="159">
        <v>419.89906000000002</v>
      </c>
      <c r="E47" s="159">
        <v>54.506830000000001</v>
      </c>
      <c r="F47" s="159">
        <v>29.364080000000001</v>
      </c>
      <c r="G47" s="159">
        <v>0</v>
      </c>
    </row>
    <row r="48" spans="1:7">
      <c r="A48" s="98" t="s">
        <v>9</v>
      </c>
      <c r="B48" s="65">
        <f t="shared" ref="B48:C48" si="6">SUM(B35:B42)-B43+SUM(B44:B47)</f>
        <v>0</v>
      </c>
      <c r="C48" s="65">
        <f t="shared" si="6"/>
        <v>71557.916849999994</v>
      </c>
      <c r="D48" s="65">
        <v>171343.22654799998</v>
      </c>
      <c r="E48" s="65">
        <v>97907.890500000023</v>
      </c>
      <c r="F48" s="65">
        <v>87075.099057782121</v>
      </c>
      <c r="G48" s="65">
        <v>115184.69690293507</v>
      </c>
    </row>
    <row r="49" spans="1:7">
      <c r="A49" s="175"/>
      <c r="B49" s="176"/>
      <c r="C49" s="176"/>
      <c r="D49" s="176"/>
      <c r="E49" s="176"/>
      <c r="F49" s="176"/>
      <c r="G49" s="176"/>
    </row>
    <row r="50" spans="1:7">
      <c r="A50" s="67" t="s">
        <v>104</v>
      </c>
      <c r="B50" s="176"/>
      <c r="C50" s="176"/>
      <c r="D50" s="176"/>
      <c r="E50" s="176"/>
      <c r="F50" s="176"/>
      <c r="G50" s="176"/>
    </row>
    <row r="51" spans="1:7">
      <c r="A51" s="66" t="s">
        <v>221</v>
      </c>
      <c r="B51" s="108">
        <v>0</v>
      </c>
      <c r="C51" s="108">
        <v>113924.67260000001</v>
      </c>
      <c r="D51" s="108">
        <v>120249.63765999998</v>
      </c>
      <c r="E51" s="108">
        <v>100401.83140999998</v>
      </c>
      <c r="F51" s="108">
        <v>81181.891895531007</v>
      </c>
      <c r="G51" s="108">
        <v>96438.61399735001</v>
      </c>
    </row>
    <row r="52" spans="1:7">
      <c r="A52" s="66" t="s">
        <v>30</v>
      </c>
      <c r="B52" s="65">
        <v>2</v>
      </c>
      <c r="C52" s="65">
        <v>2</v>
      </c>
      <c r="D52" s="65">
        <v>2</v>
      </c>
      <c r="E52" s="65">
        <v>2</v>
      </c>
      <c r="F52" s="65">
        <v>2</v>
      </c>
      <c r="G52" s="65">
        <v>2</v>
      </c>
    </row>
    <row r="53" spans="1:7">
      <c r="A53" s="66" t="s">
        <v>31</v>
      </c>
      <c r="B53" s="66">
        <f t="shared" ref="B53:C53" si="7">+B51/2</f>
        <v>0</v>
      </c>
      <c r="C53" s="66">
        <f t="shared" si="7"/>
        <v>56962.336300000003</v>
      </c>
      <c r="D53" s="66">
        <v>60124.818829999989</v>
      </c>
      <c r="E53" s="66">
        <v>50200.915704999992</v>
      </c>
      <c r="F53" s="66">
        <v>40590.945947765504</v>
      </c>
      <c r="G53" s="66">
        <v>48219.306998675005</v>
      </c>
    </row>
    <row r="54" spans="1:7">
      <c r="A54" s="177"/>
      <c r="B54" s="163"/>
      <c r="C54" s="164">
        <f t="shared" ref="C54" si="8">+C53+C48</f>
        <v>128520.25315</v>
      </c>
      <c r="D54" s="164">
        <v>231468.04537799995</v>
      </c>
      <c r="E54" s="164">
        <v>148108.80620500003</v>
      </c>
      <c r="F54" s="164">
        <v>127666.04500554762</v>
      </c>
      <c r="G54" s="164">
        <v>163404.00390161009</v>
      </c>
    </row>
    <row r="55" spans="1:7">
      <c r="A55" s="177"/>
      <c r="B55" s="163"/>
      <c r="C55" s="163"/>
      <c r="D55" s="163"/>
      <c r="E55" s="163"/>
      <c r="F55" s="163"/>
      <c r="G55" s="163"/>
    </row>
    <row r="56" spans="1:7">
      <c r="A56" s="177"/>
      <c r="B56" s="165"/>
      <c r="C56" s="163"/>
      <c r="D56" s="163"/>
      <c r="E56" s="163"/>
      <c r="F56" s="163"/>
      <c r="G56" s="163"/>
    </row>
    <row r="57" spans="1:7">
      <c r="A57" s="67" t="s">
        <v>24</v>
      </c>
      <c r="B57" s="178"/>
      <c r="C57" s="178"/>
      <c r="D57" s="178"/>
      <c r="E57" s="178"/>
      <c r="F57" s="178"/>
      <c r="G57" s="178"/>
    </row>
    <row r="58" spans="1:7">
      <c r="A58" s="173" t="s">
        <v>60</v>
      </c>
      <c r="B58" s="159">
        <v>0</v>
      </c>
      <c r="C58" s="159">
        <v>8.6680000000000007E-2</v>
      </c>
      <c r="D58" s="159">
        <v>0</v>
      </c>
      <c r="E58" s="159">
        <v>0</v>
      </c>
      <c r="F58" s="159">
        <v>0</v>
      </c>
      <c r="G58" s="159">
        <v>0</v>
      </c>
    </row>
    <row r="59" spans="1:7">
      <c r="A59" s="173" t="s">
        <v>62</v>
      </c>
      <c r="B59" s="159">
        <v>0</v>
      </c>
      <c r="C59" s="159">
        <v>9.9508399999999995</v>
      </c>
      <c r="D59" s="159">
        <v>0</v>
      </c>
      <c r="E59" s="159">
        <v>27.05275</v>
      </c>
      <c r="F59" s="159">
        <v>6.8651999999999997</v>
      </c>
      <c r="G59" s="159">
        <v>75.397999999999996</v>
      </c>
    </row>
    <row r="60" spans="1:7">
      <c r="A60" s="173" t="s">
        <v>63</v>
      </c>
      <c r="B60" s="159">
        <v>0</v>
      </c>
      <c r="C60" s="159">
        <v>7.8689999999999996E-2</v>
      </c>
      <c r="D60" s="159">
        <v>0</v>
      </c>
      <c r="E60" s="159">
        <v>0</v>
      </c>
      <c r="F60" s="159">
        <v>1.7770000000000001E-2</v>
      </c>
      <c r="G60" s="159">
        <v>0</v>
      </c>
    </row>
    <row r="61" spans="1:7">
      <c r="A61" s="173" t="s">
        <v>61</v>
      </c>
      <c r="B61" s="159">
        <v>0</v>
      </c>
      <c r="C61" s="159">
        <v>0.13091</v>
      </c>
      <c r="D61" s="159">
        <v>0</v>
      </c>
      <c r="E61" s="159">
        <v>0</v>
      </c>
      <c r="F61" s="159">
        <v>0</v>
      </c>
      <c r="G61" s="159">
        <v>0</v>
      </c>
    </row>
    <row r="62" spans="1:7">
      <c r="A62" s="173" t="s">
        <v>45</v>
      </c>
      <c r="B62" s="159">
        <v>0</v>
      </c>
      <c r="C62" s="159">
        <v>0</v>
      </c>
      <c r="D62" s="159">
        <v>0</v>
      </c>
      <c r="E62" s="159">
        <v>0</v>
      </c>
      <c r="F62" s="159">
        <v>0</v>
      </c>
      <c r="G62" s="159">
        <v>0</v>
      </c>
    </row>
    <row r="63" spans="1:7">
      <c r="A63" s="173" t="s">
        <v>46</v>
      </c>
      <c r="B63" s="159">
        <v>0</v>
      </c>
      <c r="C63" s="159">
        <v>0</v>
      </c>
      <c r="D63" s="159">
        <v>0</v>
      </c>
      <c r="E63" s="159">
        <v>0</v>
      </c>
      <c r="F63" s="159">
        <v>0</v>
      </c>
      <c r="G63" s="159">
        <v>0</v>
      </c>
    </row>
    <row r="64" spans="1:7">
      <c r="A64" s="173" t="s">
        <v>64</v>
      </c>
      <c r="B64" s="159">
        <v>0</v>
      </c>
      <c r="C64" s="159">
        <v>0</v>
      </c>
      <c r="D64" s="159">
        <v>0</v>
      </c>
      <c r="E64" s="159">
        <v>0</v>
      </c>
      <c r="F64" s="159">
        <v>0</v>
      </c>
      <c r="G64" s="159">
        <v>0</v>
      </c>
    </row>
    <row r="65" spans="1:7">
      <c r="A65" s="173" t="s">
        <v>3</v>
      </c>
      <c r="B65" s="159">
        <v>0</v>
      </c>
      <c r="C65" s="159">
        <v>238.22962000000001</v>
      </c>
      <c r="D65" s="159">
        <v>3672.2072800000001</v>
      </c>
      <c r="E65" s="159">
        <v>2835.4494600000003</v>
      </c>
      <c r="F65" s="159">
        <v>5090.9651927899995</v>
      </c>
      <c r="G65" s="159">
        <v>6990.8016561200002</v>
      </c>
    </row>
    <row r="66" spans="1:7">
      <c r="A66" s="65" t="s">
        <v>4</v>
      </c>
      <c r="B66" s="159">
        <v>0</v>
      </c>
      <c r="C66" s="159">
        <v>-4.4441700000000033</v>
      </c>
      <c r="D66" s="159">
        <v>-0.27244999999999753</v>
      </c>
      <c r="E66" s="159">
        <v>5.3708500000000008</v>
      </c>
      <c r="F66" s="159">
        <v>7.1485500000000002</v>
      </c>
      <c r="G66" s="159">
        <v>0</v>
      </c>
    </row>
    <row r="67" spans="1:7">
      <c r="A67" s="65" t="s">
        <v>110</v>
      </c>
      <c r="B67" s="108">
        <v>0</v>
      </c>
      <c r="C67" s="108">
        <v>102118.01145000002</v>
      </c>
      <c r="D67" s="108">
        <v>100568.747573</v>
      </c>
      <c r="E67" s="108">
        <v>74345.062079999989</v>
      </c>
      <c r="F67" s="108">
        <v>92459.826293468985</v>
      </c>
      <c r="G67" s="108">
        <v>96884.822218918009</v>
      </c>
    </row>
    <row r="68" spans="1:7">
      <c r="A68" s="65" t="s">
        <v>111</v>
      </c>
      <c r="B68" s="108">
        <v>0</v>
      </c>
      <c r="C68" s="108">
        <v>95461.188879999987</v>
      </c>
      <c r="D68" s="108">
        <v>112226.17945</v>
      </c>
      <c r="E68" s="108">
        <v>115774.41593</v>
      </c>
      <c r="F68" s="108">
        <v>114457.18929597299</v>
      </c>
      <c r="G68" s="108">
        <v>122487.32070330001</v>
      </c>
    </row>
    <row r="69" spans="1:7">
      <c r="A69" s="174" t="s">
        <v>6</v>
      </c>
      <c r="B69" s="159">
        <v>0</v>
      </c>
      <c r="C69" s="108">
        <v>29.958679999999998</v>
      </c>
      <c r="D69" s="108">
        <v>23.869950000000003</v>
      </c>
      <c r="E69" s="108">
        <v>33.34883</v>
      </c>
      <c r="F69" s="108">
        <v>33.34883</v>
      </c>
      <c r="G69" s="108">
        <v>33.34883</v>
      </c>
    </row>
    <row r="70" spans="1:7">
      <c r="A70" s="174" t="s">
        <v>7</v>
      </c>
      <c r="B70" s="159">
        <v>0</v>
      </c>
      <c r="C70" s="108">
        <v>4.6837533851373792E-17</v>
      </c>
      <c r="D70" s="108">
        <v>-1.3200000000000045E-2</v>
      </c>
      <c r="E70" s="108">
        <v>2.7570000000000011E-2</v>
      </c>
      <c r="F70" s="108">
        <v>2.7570000000000011E-2</v>
      </c>
      <c r="G70" s="108">
        <v>2.7570000000000011E-2</v>
      </c>
    </row>
    <row r="71" spans="1:7">
      <c r="A71" s="174" t="s">
        <v>8</v>
      </c>
      <c r="B71" s="159">
        <v>0</v>
      </c>
      <c r="C71" s="108">
        <v>20.881369999999997</v>
      </c>
      <c r="D71" s="108">
        <v>21.858250000000002</v>
      </c>
      <c r="E71" s="108">
        <v>10.303980000000001</v>
      </c>
      <c r="F71" s="108">
        <v>10.303980000000001</v>
      </c>
      <c r="G71" s="108">
        <v>10.303980000000001</v>
      </c>
    </row>
    <row r="72" spans="1:7">
      <c r="A72" s="98" t="s">
        <v>13</v>
      </c>
      <c r="B72" s="65">
        <f t="shared" ref="B72:C72" si="9">SUM(B58:B65)-B66+SUM(B67:B71)</f>
        <v>0</v>
      </c>
      <c r="C72" s="65">
        <f t="shared" si="9"/>
        <v>197882.96129000001</v>
      </c>
      <c r="D72" s="65">
        <v>216513.12175299998</v>
      </c>
      <c r="E72" s="65">
        <v>193020.28975</v>
      </c>
      <c r="F72" s="65">
        <v>212051.39558223198</v>
      </c>
      <c r="G72" s="65">
        <v>226482.02295833803</v>
      </c>
    </row>
    <row r="73" spans="1:7">
      <c r="A73" s="97"/>
      <c r="B73" s="179"/>
      <c r="C73" s="179"/>
      <c r="D73" s="179"/>
      <c r="E73" s="179"/>
      <c r="F73" s="179"/>
      <c r="G73" s="179"/>
    </row>
    <row r="74" spans="1:7">
      <c r="A74" s="67" t="s">
        <v>103</v>
      </c>
      <c r="B74" s="178"/>
      <c r="C74" s="178"/>
      <c r="D74" s="178"/>
      <c r="E74" s="178"/>
      <c r="F74" s="178"/>
      <c r="G74" s="178"/>
    </row>
    <row r="75" spans="1:7">
      <c r="A75" s="65" t="s">
        <v>221</v>
      </c>
      <c r="B75" s="159">
        <v>0</v>
      </c>
      <c r="C75" s="108">
        <v>41755.372609999999</v>
      </c>
      <c r="D75" s="108">
        <v>32089.038589999996</v>
      </c>
      <c r="E75" s="108">
        <v>40873.160890000006</v>
      </c>
      <c r="F75" s="108">
        <v>26053.937577287001</v>
      </c>
      <c r="G75" s="108">
        <v>34120.877624257002</v>
      </c>
    </row>
    <row r="76" spans="1:7">
      <c r="A76" s="65" t="s">
        <v>222</v>
      </c>
      <c r="B76" s="159">
        <v>0</v>
      </c>
      <c r="C76" s="108">
        <v>120553.73224</v>
      </c>
      <c r="D76" s="108">
        <v>132567.36367000002</v>
      </c>
      <c r="E76" s="108">
        <v>134021.80764000001</v>
      </c>
      <c r="F76" s="108">
        <v>113240.12171740099</v>
      </c>
      <c r="G76" s="108">
        <v>120746.15623272101</v>
      </c>
    </row>
    <row r="77" spans="1:7">
      <c r="A77" s="178"/>
      <c r="B77" s="65">
        <f t="shared" ref="B77:C77" si="10">SUM(B75:B76)</f>
        <v>0</v>
      </c>
      <c r="C77" s="65">
        <f t="shared" si="10"/>
        <v>162309.10485</v>
      </c>
      <c r="D77" s="65">
        <v>164656.40226</v>
      </c>
      <c r="E77" s="65">
        <v>174894.96853000001</v>
      </c>
      <c r="F77" s="65">
        <v>139294.05929468799</v>
      </c>
      <c r="G77" s="65">
        <v>154867.033856978</v>
      </c>
    </row>
    <row r="78" spans="1:7">
      <c r="A78" s="66" t="s">
        <v>26</v>
      </c>
      <c r="B78" s="65">
        <v>2</v>
      </c>
      <c r="C78" s="65">
        <v>2</v>
      </c>
      <c r="D78" s="65">
        <v>2</v>
      </c>
      <c r="E78" s="65">
        <v>2</v>
      </c>
      <c r="F78" s="65">
        <v>2</v>
      </c>
      <c r="G78" s="65">
        <v>2</v>
      </c>
    </row>
    <row r="79" spans="1:7">
      <c r="A79" s="178"/>
      <c r="B79" s="65">
        <f t="shared" ref="B79:C79" si="11">+B77/2</f>
        <v>0</v>
      </c>
      <c r="C79" s="65">
        <f t="shared" si="11"/>
        <v>81154.552425000002</v>
      </c>
      <c r="D79" s="65">
        <v>82328.201130000001</v>
      </c>
      <c r="E79" s="65">
        <v>87447.484265000006</v>
      </c>
      <c r="F79" s="65">
        <v>69647.029647343996</v>
      </c>
      <c r="G79" s="65">
        <v>77433.516928489</v>
      </c>
    </row>
    <row r="80" spans="1:7">
      <c r="A80" s="171"/>
      <c r="B80" s="171"/>
      <c r="C80" s="171"/>
      <c r="D80" s="171"/>
      <c r="E80" s="171"/>
      <c r="F80" s="171"/>
      <c r="G80" s="171"/>
    </row>
    <row r="81" spans="1:7">
      <c r="A81" s="171"/>
      <c r="B81" s="171"/>
      <c r="C81" s="171"/>
      <c r="D81" s="171"/>
      <c r="E81" s="171"/>
      <c r="F81" s="171"/>
      <c r="G81" s="171"/>
    </row>
    <row r="82" spans="1:7">
      <c r="A82" s="67" t="s">
        <v>12</v>
      </c>
      <c r="B82" s="171"/>
      <c r="C82" s="171"/>
      <c r="D82" s="171"/>
      <c r="E82" s="171"/>
      <c r="F82" s="171"/>
      <c r="G82" s="171"/>
    </row>
    <row r="83" spans="1:7">
      <c r="A83" s="173" t="s">
        <v>60</v>
      </c>
      <c r="B83" s="159">
        <v>0</v>
      </c>
      <c r="C83" s="159">
        <v>1.3877787807814457E-17</v>
      </c>
      <c r="D83" s="159">
        <v>0</v>
      </c>
      <c r="E83" s="159">
        <v>0</v>
      </c>
      <c r="F83" s="159">
        <v>0</v>
      </c>
      <c r="G83" s="159">
        <v>0</v>
      </c>
    </row>
    <row r="84" spans="1:7">
      <c r="A84" s="173" t="s">
        <v>62</v>
      </c>
      <c r="B84" s="159">
        <v>0</v>
      </c>
      <c r="C84" s="159">
        <v>3364.7262900000001</v>
      </c>
      <c r="D84" s="159">
        <v>4082.8144600000001</v>
      </c>
      <c r="E84" s="159">
        <v>4119.6184899999998</v>
      </c>
      <c r="F84" s="159">
        <v>2006.7750220585001</v>
      </c>
      <c r="G84" s="159">
        <v>2307.1641903182003</v>
      </c>
    </row>
    <row r="85" spans="1:7">
      <c r="A85" s="173" t="s">
        <v>63</v>
      </c>
      <c r="B85" s="159">
        <v>0</v>
      </c>
      <c r="C85" s="159">
        <v>0</v>
      </c>
      <c r="D85" s="159">
        <v>0</v>
      </c>
      <c r="E85" s="159">
        <v>0</v>
      </c>
      <c r="F85" s="159">
        <v>4.5500000000000002E-3</v>
      </c>
      <c r="G85" s="159">
        <v>0</v>
      </c>
    </row>
    <row r="86" spans="1:7">
      <c r="A86" s="173" t="s">
        <v>61</v>
      </c>
      <c r="B86" s="159">
        <v>0</v>
      </c>
      <c r="C86" s="159">
        <v>0</v>
      </c>
      <c r="D86" s="159">
        <v>0</v>
      </c>
      <c r="E86" s="159">
        <v>0</v>
      </c>
      <c r="F86" s="159">
        <v>0</v>
      </c>
      <c r="G86" s="159">
        <v>0</v>
      </c>
    </row>
    <row r="87" spans="1:7">
      <c r="A87" s="173" t="s">
        <v>45</v>
      </c>
      <c r="B87" s="159">
        <v>0</v>
      </c>
      <c r="C87" s="159">
        <v>0</v>
      </c>
      <c r="D87" s="159">
        <v>0</v>
      </c>
      <c r="E87" s="159">
        <v>0</v>
      </c>
      <c r="F87" s="159">
        <v>0</v>
      </c>
      <c r="G87" s="159">
        <v>0</v>
      </c>
    </row>
    <row r="88" spans="1:7">
      <c r="A88" s="173" t="s">
        <v>46</v>
      </c>
      <c r="B88" s="159">
        <v>0</v>
      </c>
      <c r="C88" s="159">
        <v>0</v>
      </c>
      <c r="D88" s="159">
        <v>0</v>
      </c>
      <c r="E88" s="159">
        <v>0</v>
      </c>
      <c r="F88" s="159">
        <v>0</v>
      </c>
      <c r="G88" s="159">
        <v>0</v>
      </c>
    </row>
    <row r="89" spans="1:7">
      <c r="A89" s="173" t="s">
        <v>64</v>
      </c>
      <c r="B89" s="159">
        <v>0</v>
      </c>
      <c r="C89" s="159">
        <v>0</v>
      </c>
      <c r="D89" s="159">
        <v>0</v>
      </c>
      <c r="E89" s="159">
        <v>0</v>
      </c>
      <c r="F89" s="159">
        <v>0</v>
      </c>
      <c r="G89" s="159">
        <v>0</v>
      </c>
    </row>
    <row r="90" spans="1:7">
      <c r="A90" s="173" t="s">
        <v>3</v>
      </c>
      <c r="B90" s="159">
        <v>0</v>
      </c>
      <c r="C90" s="159">
        <v>0</v>
      </c>
      <c r="D90" s="159">
        <v>2.7799999999999995E-3</v>
      </c>
      <c r="E90" s="159">
        <v>1.705000000000001E-2</v>
      </c>
      <c r="F90" s="159">
        <v>4.1180000000000008E-2</v>
      </c>
      <c r="G90" s="159">
        <v>0</v>
      </c>
    </row>
    <row r="91" spans="1:7">
      <c r="A91" s="65" t="s">
        <v>4</v>
      </c>
      <c r="B91" s="159">
        <v>0</v>
      </c>
      <c r="C91" s="159">
        <v>0</v>
      </c>
      <c r="D91" s="159">
        <v>0</v>
      </c>
      <c r="E91" s="159">
        <v>0</v>
      </c>
      <c r="F91" s="159">
        <v>0</v>
      </c>
      <c r="G91" s="159">
        <v>0</v>
      </c>
    </row>
    <row r="92" spans="1:7">
      <c r="A92" s="65" t="s">
        <v>110</v>
      </c>
      <c r="B92" s="108">
        <v>12058.7061895389</v>
      </c>
      <c r="C92" s="108">
        <v>9628.227939999997</v>
      </c>
      <c r="D92" s="108">
        <v>15173.29895</v>
      </c>
      <c r="E92" s="108">
        <v>9996.6332000000002</v>
      </c>
      <c r="F92" s="108">
        <v>9645.7294715709995</v>
      </c>
      <c r="G92" s="108">
        <v>11854.957912739002</v>
      </c>
    </row>
    <row r="93" spans="1:7">
      <c r="A93" s="174" t="s">
        <v>6</v>
      </c>
      <c r="B93" s="159">
        <v>0</v>
      </c>
      <c r="C93" s="159">
        <v>0</v>
      </c>
      <c r="D93" s="159">
        <v>0</v>
      </c>
      <c r="E93" s="159">
        <v>0</v>
      </c>
      <c r="F93" s="159">
        <v>0</v>
      </c>
      <c r="G93" s="159">
        <v>0</v>
      </c>
    </row>
    <row r="94" spans="1:7">
      <c r="A94" s="174" t="s">
        <v>7</v>
      </c>
      <c r="B94" s="159">
        <v>0</v>
      </c>
      <c r="C94" s="159">
        <v>0</v>
      </c>
      <c r="D94" s="159">
        <v>0</v>
      </c>
      <c r="E94" s="159">
        <v>0</v>
      </c>
      <c r="F94" s="159">
        <v>0</v>
      </c>
      <c r="G94" s="159">
        <v>0</v>
      </c>
    </row>
    <row r="95" spans="1:7">
      <c r="A95" s="174" t="s">
        <v>8</v>
      </c>
      <c r="B95" s="159">
        <v>0</v>
      </c>
      <c r="C95" s="159">
        <v>0</v>
      </c>
      <c r="D95" s="159">
        <v>0</v>
      </c>
      <c r="E95" s="159">
        <v>0</v>
      </c>
      <c r="F95" s="159">
        <v>0</v>
      </c>
      <c r="G95" s="159">
        <v>0</v>
      </c>
    </row>
    <row r="96" spans="1:7">
      <c r="A96" s="98" t="s">
        <v>11</v>
      </c>
      <c r="B96" s="65">
        <f t="shared" ref="B96:C96" si="12">SUM(B83:B90)-B91+SUM(B92:B95)</f>
        <v>12058.7061895389</v>
      </c>
      <c r="C96" s="65">
        <f t="shared" si="12"/>
        <v>12992.954229999998</v>
      </c>
      <c r="D96" s="65">
        <v>19256.116190000001</v>
      </c>
      <c r="E96" s="65">
        <v>14116.26874</v>
      </c>
      <c r="F96" s="65">
        <v>11652.5502236295</v>
      </c>
      <c r="G96" s="65">
        <v>14162.122103057203</v>
      </c>
    </row>
    <row r="97" spans="1:7">
      <c r="A97" s="175"/>
      <c r="B97" s="176"/>
      <c r="C97" s="176"/>
      <c r="D97" s="176"/>
      <c r="E97" s="176"/>
      <c r="F97" s="176"/>
      <c r="G97" s="176"/>
    </row>
    <row r="98" spans="1:7">
      <c r="A98" s="67" t="s">
        <v>38</v>
      </c>
      <c r="B98" s="176"/>
      <c r="C98" s="176"/>
      <c r="D98" s="176"/>
      <c r="E98" s="176"/>
      <c r="F98" s="176"/>
      <c r="G98" s="176"/>
    </row>
    <row r="99" spans="1:7">
      <c r="A99" s="66" t="s">
        <v>221</v>
      </c>
      <c r="B99" s="108">
        <v>0</v>
      </c>
      <c r="C99" s="108">
        <v>11933.319460000002</v>
      </c>
      <c r="D99" s="108">
        <v>17368.536480000002</v>
      </c>
      <c r="E99" s="108">
        <v>11383.431860000001</v>
      </c>
      <c r="F99" s="108">
        <v>8817.7246509329998</v>
      </c>
      <c r="G99" s="108">
        <v>8941.0765247889994</v>
      </c>
    </row>
    <row r="100" spans="1:7">
      <c r="A100" s="66" t="s">
        <v>30</v>
      </c>
      <c r="B100" s="65">
        <v>2</v>
      </c>
      <c r="C100" s="65">
        <v>2</v>
      </c>
      <c r="D100" s="65">
        <v>2</v>
      </c>
      <c r="E100" s="65">
        <v>2</v>
      </c>
      <c r="F100" s="65">
        <v>2</v>
      </c>
      <c r="G100" s="65">
        <v>2</v>
      </c>
    </row>
    <row r="101" spans="1:7">
      <c r="A101" s="66" t="s">
        <v>31</v>
      </c>
      <c r="B101" s="66">
        <f t="shared" ref="B101:C101" si="13">+B99/2</f>
        <v>0</v>
      </c>
      <c r="C101" s="66">
        <f t="shared" si="13"/>
        <v>5966.6597300000012</v>
      </c>
      <c r="D101" s="66">
        <v>8684.2682400000012</v>
      </c>
      <c r="E101" s="66">
        <v>5691.7159300000003</v>
      </c>
      <c r="F101" s="66">
        <v>4408.8623254664999</v>
      </c>
      <c r="G101" s="66">
        <v>4470.5382623944997</v>
      </c>
    </row>
    <row r="102" spans="1:7">
      <c r="A102" s="171"/>
      <c r="B102" s="171"/>
      <c r="C102" s="171"/>
      <c r="D102" s="171"/>
      <c r="E102" s="171"/>
      <c r="F102" s="171"/>
      <c r="G102" s="171"/>
    </row>
    <row r="103" spans="1:7">
      <c r="A103" s="171"/>
      <c r="B103" s="171"/>
      <c r="C103" s="171"/>
      <c r="D103" s="171"/>
      <c r="E103" s="171"/>
      <c r="F103" s="171"/>
      <c r="G103" s="171"/>
    </row>
    <row r="104" spans="1:7">
      <c r="A104" s="67" t="s">
        <v>106</v>
      </c>
      <c r="B104" s="65"/>
      <c r="C104" s="65"/>
      <c r="D104" s="65"/>
      <c r="E104" s="65"/>
      <c r="F104" s="65"/>
      <c r="G104" s="65"/>
    </row>
    <row r="105" spans="1:7">
      <c r="A105" s="173" t="s">
        <v>60</v>
      </c>
      <c r="B105" s="159">
        <v>0</v>
      </c>
      <c r="C105" s="159">
        <v>16684.606159999999</v>
      </c>
      <c r="D105" s="159">
        <v>16193.834480000001</v>
      </c>
      <c r="E105" s="159">
        <v>19295.173500000001</v>
      </c>
      <c r="F105" s="159">
        <v>0</v>
      </c>
      <c r="G105" s="159">
        <v>5778.7807329999996</v>
      </c>
    </row>
    <row r="106" spans="1:7">
      <c r="A106" s="173" t="s">
        <v>62</v>
      </c>
      <c r="B106" s="159">
        <v>0</v>
      </c>
      <c r="C106" s="159">
        <v>2745.8692700000001</v>
      </c>
      <c r="D106" s="159">
        <v>2786.8724500000003</v>
      </c>
      <c r="E106" s="159">
        <v>2905.61852</v>
      </c>
      <c r="F106" s="159">
        <v>0</v>
      </c>
      <c r="G106" s="159">
        <v>0</v>
      </c>
    </row>
    <row r="107" spans="1:7">
      <c r="A107" s="173" t="s">
        <v>63</v>
      </c>
      <c r="B107" s="159">
        <v>0</v>
      </c>
      <c r="C107" s="159">
        <v>1266.18137</v>
      </c>
      <c r="D107" s="159">
        <v>1022.02252</v>
      </c>
      <c r="E107" s="159">
        <v>819.05388000000005</v>
      </c>
      <c r="F107" s="159">
        <v>0</v>
      </c>
      <c r="G107" s="159">
        <v>345.62008736000001</v>
      </c>
    </row>
    <row r="108" spans="1:7">
      <c r="A108" s="173" t="s">
        <v>61</v>
      </c>
      <c r="B108" s="159">
        <v>0</v>
      </c>
      <c r="C108" s="159">
        <v>1574.80645</v>
      </c>
      <c r="D108" s="159">
        <v>2828.9727499999999</v>
      </c>
      <c r="E108" s="159">
        <v>2765.1343999999999</v>
      </c>
      <c r="F108" s="159">
        <v>0</v>
      </c>
      <c r="G108" s="159">
        <v>0</v>
      </c>
    </row>
    <row r="109" spans="1:7">
      <c r="A109" s="173" t="s">
        <v>45</v>
      </c>
      <c r="B109" s="159">
        <v>0</v>
      </c>
      <c r="C109" s="159">
        <v>2.2228000000000003</v>
      </c>
      <c r="D109" s="159">
        <v>4.211100000000001</v>
      </c>
      <c r="E109" s="159">
        <v>1.3768899999999997</v>
      </c>
      <c r="F109" s="159">
        <v>0</v>
      </c>
      <c r="G109" s="159">
        <v>0.20801236099999998</v>
      </c>
    </row>
    <row r="110" spans="1:7">
      <c r="A110" s="173" t="s">
        <v>46</v>
      </c>
      <c r="B110" s="159">
        <v>0</v>
      </c>
      <c r="C110" s="159">
        <v>0</v>
      </c>
      <c r="D110" s="159">
        <v>0</v>
      </c>
      <c r="E110" s="159">
        <v>0</v>
      </c>
      <c r="F110" s="159">
        <v>0</v>
      </c>
      <c r="G110" s="159">
        <v>0</v>
      </c>
    </row>
    <row r="111" spans="1:7">
      <c r="A111" s="173" t="s">
        <v>64</v>
      </c>
      <c r="B111" s="159">
        <v>0</v>
      </c>
      <c r="C111" s="159">
        <v>-5.3474399999999997</v>
      </c>
      <c r="D111" s="159">
        <v>23.967559999999999</v>
      </c>
      <c r="E111" s="159">
        <v>27.75375</v>
      </c>
      <c r="F111" s="159">
        <v>0</v>
      </c>
      <c r="G111" s="159">
        <v>5.8248420270000008</v>
      </c>
    </row>
    <row r="112" spans="1:7">
      <c r="A112" s="173" t="s">
        <v>3</v>
      </c>
      <c r="B112" s="159">
        <v>0</v>
      </c>
      <c r="C112" s="159">
        <v>0</v>
      </c>
      <c r="D112" s="159">
        <v>6.2700000000000013E-3</v>
      </c>
      <c r="E112" s="159">
        <v>3.7459999999999993E-2</v>
      </c>
      <c r="F112" s="159">
        <v>0</v>
      </c>
      <c r="G112" s="159">
        <v>0</v>
      </c>
    </row>
    <row r="113" spans="1:7">
      <c r="A113" s="65" t="s">
        <v>4</v>
      </c>
      <c r="B113" s="159">
        <v>0</v>
      </c>
      <c r="C113" s="159">
        <v>10970.09921</v>
      </c>
      <c r="D113" s="159">
        <v>3723.68723</v>
      </c>
      <c r="E113" s="159">
        <v>2398.9868299999998</v>
      </c>
      <c r="F113" s="159">
        <v>0</v>
      </c>
      <c r="G113" s="159">
        <v>0</v>
      </c>
    </row>
    <row r="114" spans="1:7">
      <c r="A114" s="65" t="s">
        <v>15</v>
      </c>
      <c r="B114" s="159">
        <v>0</v>
      </c>
      <c r="C114" s="159">
        <v>0</v>
      </c>
      <c r="D114" s="159">
        <v>0</v>
      </c>
      <c r="E114" s="159">
        <v>0</v>
      </c>
      <c r="F114" s="159">
        <v>0</v>
      </c>
      <c r="G114" s="159">
        <v>0</v>
      </c>
    </row>
    <row r="115" spans="1:7">
      <c r="A115" s="65" t="s">
        <v>16</v>
      </c>
      <c r="B115" s="159">
        <v>0</v>
      </c>
      <c r="C115" s="159">
        <v>0</v>
      </c>
      <c r="D115" s="159">
        <v>0</v>
      </c>
      <c r="E115" s="159">
        <v>0</v>
      </c>
      <c r="F115" s="159">
        <v>0</v>
      </c>
      <c r="G115" s="159">
        <v>0</v>
      </c>
    </row>
    <row r="116" spans="1:7">
      <c r="A116" s="65" t="s">
        <v>110</v>
      </c>
      <c r="B116" s="108">
        <v>0</v>
      </c>
      <c r="C116" s="108">
        <v>41719.413379999998</v>
      </c>
      <c r="D116" s="108">
        <v>43852.880490000003</v>
      </c>
      <c r="E116" s="108">
        <v>38020.494208999997</v>
      </c>
      <c r="F116" s="108">
        <v>0</v>
      </c>
      <c r="G116" s="108">
        <v>0</v>
      </c>
    </row>
    <row r="117" spans="1:7">
      <c r="A117" s="174" t="s">
        <v>6</v>
      </c>
      <c r="B117" s="159">
        <v>0</v>
      </c>
      <c r="C117" s="159">
        <v>149.90495999999999</v>
      </c>
      <c r="D117" s="159">
        <v>170.99392000000003</v>
      </c>
      <c r="E117" s="159">
        <v>169.00380000000001</v>
      </c>
      <c r="F117" s="159">
        <v>0</v>
      </c>
      <c r="G117" s="159">
        <v>0</v>
      </c>
    </row>
    <row r="118" spans="1:7">
      <c r="A118" s="174" t="s">
        <v>7</v>
      </c>
      <c r="B118" s="159">
        <v>0</v>
      </c>
      <c r="C118" s="159">
        <v>130.58338000000001</v>
      </c>
      <c r="D118" s="159">
        <v>159.88814999999997</v>
      </c>
      <c r="E118" s="159">
        <v>214.00393000000003</v>
      </c>
      <c r="F118" s="159">
        <v>0</v>
      </c>
      <c r="G118" s="159">
        <v>0</v>
      </c>
    </row>
    <row r="119" spans="1:7">
      <c r="A119" s="174" t="s">
        <v>8</v>
      </c>
      <c r="B119" s="159">
        <v>0</v>
      </c>
      <c r="C119" s="159">
        <v>664.79694999999992</v>
      </c>
      <c r="D119" s="159">
        <v>695.38348000000019</v>
      </c>
      <c r="E119" s="159">
        <v>304.38220000000001</v>
      </c>
      <c r="F119" s="159">
        <v>0</v>
      </c>
      <c r="G119" s="159">
        <v>0</v>
      </c>
    </row>
    <row r="120" spans="1:7">
      <c r="A120" s="98" t="s">
        <v>14</v>
      </c>
      <c r="B120" s="65">
        <f t="shared" ref="B120:C120" si="14">SUM(B105:B111)-SUM(B112:B115)+SUM(B116:B119)</f>
        <v>0</v>
      </c>
      <c r="C120" s="65">
        <f t="shared" si="14"/>
        <v>53962.938069999989</v>
      </c>
      <c r="D120" s="65">
        <v>64015.333400000003</v>
      </c>
      <c r="E120" s="65">
        <v>62122.970788999992</v>
      </c>
      <c r="F120" s="65">
        <v>0</v>
      </c>
      <c r="G120" s="65">
        <v>6130.4336747480002</v>
      </c>
    </row>
    <row r="121" spans="1:7">
      <c r="A121" s="175"/>
      <c r="B121" s="176"/>
      <c r="C121" s="176"/>
      <c r="D121" s="176"/>
      <c r="E121" s="176"/>
      <c r="F121" s="176"/>
      <c r="G121" s="176"/>
    </row>
    <row r="122" spans="1:7">
      <c r="A122" s="67" t="s">
        <v>107</v>
      </c>
      <c r="B122" s="176"/>
      <c r="C122" s="176"/>
      <c r="D122" s="176"/>
      <c r="E122" s="176"/>
      <c r="F122" s="176"/>
      <c r="G122" s="176"/>
    </row>
    <row r="123" spans="1:7">
      <c r="A123" s="66" t="s">
        <v>221</v>
      </c>
      <c r="B123" s="108">
        <v>0</v>
      </c>
      <c r="C123" s="108">
        <v>71821.878119999994</v>
      </c>
      <c r="D123" s="108">
        <v>60749.311130000009</v>
      </c>
      <c r="E123" s="108">
        <v>78671.677620000002</v>
      </c>
      <c r="F123" s="108">
        <v>0</v>
      </c>
      <c r="G123" s="108">
        <v>0</v>
      </c>
    </row>
    <row r="124" spans="1:7">
      <c r="A124" s="66"/>
      <c r="B124" s="65">
        <v>2</v>
      </c>
      <c r="C124" s="65">
        <v>2</v>
      </c>
      <c r="D124" s="65">
        <v>2</v>
      </c>
      <c r="E124" s="65">
        <v>2</v>
      </c>
      <c r="F124" s="65">
        <v>2</v>
      </c>
      <c r="G124" s="65">
        <v>2</v>
      </c>
    </row>
    <row r="125" spans="1:7">
      <c r="A125" s="66" t="s">
        <v>31</v>
      </c>
      <c r="B125" s="66" t="e">
        <f>+#REF!/B124</f>
        <v>#REF!</v>
      </c>
      <c r="C125" s="66" t="e">
        <f>+#REF!/C124</f>
        <v>#REF!</v>
      </c>
      <c r="D125" s="66">
        <v>30374.655565000005</v>
      </c>
      <c r="E125" s="66">
        <v>39335.838810000001</v>
      </c>
      <c r="F125" s="66">
        <v>0</v>
      </c>
      <c r="G125" s="66">
        <v>0</v>
      </c>
    </row>
    <row r="126" spans="1:7">
      <c r="A126" s="171"/>
      <c r="B126" s="171"/>
      <c r="C126" s="171"/>
      <c r="D126" s="171"/>
      <c r="E126" s="171"/>
      <c r="F126" s="171"/>
      <c r="G126" s="171"/>
    </row>
    <row r="127" spans="1:7">
      <c r="A127" s="171"/>
      <c r="B127" s="180"/>
      <c r="C127" s="180"/>
      <c r="D127" s="180"/>
      <c r="E127" s="180"/>
      <c r="F127" s="180"/>
      <c r="G127" s="180"/>
    </row>
    <row r="128" spans="1:7">
      <c r="A128" s="67" t="s">
        <v>28</v>
      </c>
      <c r="B128" s="65"/>
      <c r="C128" s="65"/>
      <c r="D128" s="65"/>
      <c r="E128" s="65"/>
      <c r="F128" s="65"/>
      <c r="G128" s="65"/>
    </row>
    <row r="129" spans="1:7">
      <c r="A129" s="173" t="s">
        <v>60</v>
      </c>
      <c r="B129" s="159">
        <v>0</v>
      </c>
      <c r="C129" s="159">
        <v>35920.162150000004</v>
      </c>
      <c r="D129" s="159">
        <v>37001.510200000004</v>
      </c>
      <c r="E129" s="159">
        <v>41746.714909999995</v>
      </c>
      <c r="F129" s="159">
        <v>62096.056178061706</v>
      </c>
      <c r="G129" s="159">
        <v>70115.621495707062</v>
      </c>
    </row>
    <row r="130" spans="1:7">
      <c r="A130" s="173" t="s">
        <v>62</v>
      </c>
      <c r="B130" s="159">
        <v>0</v>
      </c>
      <c r="C130" s="159">
        <v>22142.01123</v>
      </c>
      <c r="D130" s="159">
        <v>22442.554180000006</v>
      </c>
      <c r="E130" s="159">
        <v>24601.461190000002</v>
      </c>
      <c r="F130" s="159">
        <v>33287.066893301526</v>
      </c>
      <c r="G130" s="159">
        <v>52477.112466907856</v>
      </c>
    </row>
    <row r="131" spans="1:7">
      <c r="A131" s="173" t="s">
        <v>63</v>
      </c>
      <c r="B131" s="159">
        <v>0</v>
      </c>
      <c r="C131" s="159">
        <v>11377.851739999998</v>
      </c>
      <c r="D131" s="159">
        <v>10649.071689999999</v>
      </c>
      <c r="E131" s="159">
        <v>8763.2168700000002</v>
      </c>
      <c r="F131" s="159">
        <v>11558.81846333616</v>
      </c>
      <c r="G131" s="159">
        <v>12679.501895587453</v>
      </c>
    </row>
    <row r="132" spans="1:7">
      <c r="A132" s="173" t="s">
        <v>61</v>
      </c>
      <c r="B132" s="159">
        <v>0</v>
      </c>
      <c r="C132" s="159">
        <v>12775.325879999999</v>
      </c>
      <c r="D132" s="159">
        <v>15060.68021</v>
      </c>
      <c r="E132" s="159">
        <v>14370.749540000001</v>
      </c>
      <c r="F132" s="159">
        <v>18158.962221175057</v>
      </c>
      <c r="G132" s="159">
        <v>22563.738214007004</v>
      </c>
    </row>
    <row r="133" spans="1:7">
      <c r="A133" s="173" t="s">
        <v>45</v>
      </c>
      <c r="B133" s="159">
        <v>0</v>
      </c>
      <c r="C133" s="159">
        <v>3717.5708500000001</v>
      </c>
      <c r="D133" s="159">
        <v>3871.9983299999994</v>
      </c>
      <c r="E133" s="159">
        <v>3867.6846799999998</v>
      </c>
      <c r="F133" s="159">
        <v>3514.1237028999999</v>
      </c>
      <c r="G133" s="159">
        <v>3743.3350832000006</v>
      </c>
    </row>
    <row r="134" spans="1:7">
      <c r="A134" s="173" t="s">
        <v>46</v>
      </c>
      <c r="B134" s="159">
        <v>0</v>
      </c>
      <c r="C134" s="159">
        <v>0</v>
      </c>
      <c r="D134" s="159">
        <v>0</v>
      </c>
      <c r="E134" s="159">
        <v>0</v>
      </c>
      <c r="F134" s="159">
        <v>0</v>
      </c>
      <c r="G134" s="159">
        <v>0</v>
      </c>
    </row>
    <row r="135" spans="1:7">
      <c r="A135" s="173" t="s">
        <v>64</v>
      </c>
      <c r="B135" s="159">
        <v>0</v>
      </c>
      <c r="C135" s="159">
        <v>61.327840000000002</v>
      </c>
      <c r="D135" s="159">
        <v>56.486560000000004</v>
      </c>
      <c r="E135" s="159">
        <v>42.739260000000002</v>
      </c>
      <c r="F135" s="159">
        <v>70.408912462327962</v>
      </c>
      <c r="G135" s="159">
        <v>101.11182101142762</v>
      </c>
    </row>
    <row r="136" spans="1:7">
      <c r="A136" s="173" t="s">
        <v>3</v>
      </c>
      <c r="B136" s="159">
        <v>0</v>
      </c>
      <c r="C136" s="159">
        <v>0</v>
      </c>
      <c r="D136" s="159">
        <v>2.358E-2</v>
      </c>
      <c r="E136" s="159">
        <v>0.13013000000000008</v>
      </c>
      <c r="F136" s="159">
        <v>0.38996000000000003</v>
      </c>
      <c r="G136" s="159">
        <v>0</v>
      </c>
    </row>
    <row r="137" spans="1:7">
      <c r="A137" s="65"/>
      <c r="B137" s="159">
        <v>0</v>
      </c>
      <c r="C137" s="159"/>
      <c r="D137" s="159"/>
      <c r="E137" s="159"/>
      <c r="F137" s="159"/>
      <c r="G137" s="159"/>
    </row>
    <row r="138" spans="1:7">
      <c r="A138" s="65" t="s">
        <v>110</v>
      </c>
      <c r="B138" s="108">
        <v>0</v>
      </c>
      <c r="C138" s="108">
        <v>190564.84941999998</v>
      </c>
      <c r="D138" s="108">
        <v>105311.169072</v>
      </c>
      <c r="E138" s="108">
        <v>92019.409666000007</v>
      </c>
      <c r="F138" s="108">
        <v>131272.97361334201</v>
      </c>
      <c r="G138" s="108">
        <v>157118.99151601299</v>
      </c>
    </row>
    <row r="139" spans="1:7">
      <c r="A139" s="65" t="s">
        <v>298</v>
      </c>
      <c r="B139" s="159">
        <v>0</v>
      </c>
      <c r="C139" s="159">
        <v>95189.627779999995</v>
      </c>
      <c r="D139" s="159">
        <v>0</v>
      </c>
      <c r="E139" s="159">
        <v>0</v>
      </c>
      <c r="F139" s="159">
        <v>0</v>
      </c>
      <c r="G139" s="159">
        <v>0</v>
      </c>
    </row>
    <row r="140" spans="1:7">
      <c r="A140" s="174" t="s">
        <v>6</v>
      </c>
      <c r="B140" s="159">
        <v>0</v>
      </c>
      <c r="C140" s="159">
        <v>0</v>
      </c>
      <c r="D140" s="159">
        <v>0</v>
      </c>
      <c r="E140" s="159">
        <v>0</v>
      </c>
      <c r="F140" s="159">
        <v>105.83033999999999</v>
      </c>
      <c r="G140" s="159">
        <v>0</v>
      </c>
    </row>
    <row r="141" spans="1:7">
      <c r="A141" s="174" t="s">
        <v>7</v>
      </c>
      <c r="B141" s="159">
        <v>0</v>
      </c>
      <c r="C141" s="159">
        <v>0</v>
      </c>
      <c r="D141" s="159">
        <v>0</v>
      </c>
      <c r="E141" s="159">
        <v>0</v>
      </c>
      <c r="F141" s="159">
        <v>444.84476423000001</v>
      </c>
      <c r="G141" s="159">
        <v>1037.3042352700002</v>
      </c>
    </row>
    <row r="142" spans="1:7">
      <c r="A142" s="174" t="s">
        <v>8</v>
      </c>
      <c r="B142" s="159">
        <v>0</v>
      </c>
      <c r="C142" s="159">
        <v>0</v>
      </c>
      <c r="D142" s="159">
        <v>0</v>
      </c>
      <c r="E142" s="159">
        <v>0</v>
      </c>
      <c r="F142" s="159">
        <v>209.673977544</v>
      </c>
      <c r="G142" s="159">
        <v>1.6849808999999997E-2</v>
      </c>
    </row>
    <row r="143" spans="1:7">
      <c r="A143" s="98" t="s">
        <v>17</v>
      </c>
      <c r="B143" s="65">
        <f>SUM(B129:B136)-B137+SUM(B138:B142)</f>
        <v>0</v>
      </c>
      <c r="C143" s="65">
        <f t="shared" ref="C143" si="15">SUM(C129:C138)</f>
        <v>276559.09911000001</v>
      </c>
      <c r="D143" s="65">
        <v>194393.49382200002</v>
      </c>
      <c r="E143" s="65">
        <v>185412.10624600004</v>
      </c>
      <c r="F143" s="65">
        <v>259958.79994457879</v>
      </c>
      <c r="G143" s="65">
        <v>318799.4124924338</v>
      </c>
    </row>
    <row r="144" spans="1:7">
      <c r="A144" s="175"/>
      <c r="B144" s="176"/>
      <c r="C144" s="176"/>
      <c r="D144" s="176"/>
      <c r="E144" s="176"/>
      <c r="F144" s="176"/>
      <c r="G144" s="176"/>
    </row>
    <row r="145" spans="1:7">
      <c r="A145" s="67" t="s">
        <v>29</v>
      </c>
      <c r="B145" s="176"/>
      <c r="C145" s="176"/>
      <c r="D145" s="176"/>
      <c r="E145" s="176"/>
      <c r="F145" s="176"/>
      <c r="G145" s="176"/>
    </row>
    <row r="146" spans="1:7">
      <c r="A146" s="181" t="s">
        <v>221</v>
      </c>
      <c r="B146" s="108">
        <v>0</v>
      </c>
      <c r="C146" s="108">
        <v>147181.84711</v>
      </c>
      <c r="D146" s="108">
        <v>160985.98103999998</v>
      </c>
      <c r="E146" s="108">
        <v>196739.95458400002</v>
      </c>
      <c r="F146" s="108">
        <v>173162.57430293999</v>
      </c>
      <c r="G146" s="108">
        <v>165474.57665452501</v>
      </c>
    </row>
    <row r="147" spans="1:7">
      <c r="A147" s="66" t="s">
        <v>30</v>
      </c>
      <c r="B147" s="65">
        <v>2</v>
      </c>
      <c r="C147" s="65">
        <v>2</v>
      </c>
      <c r="D147" s="65">
        <v>2</v>
      </c>
      <c r="E147" s="65">
        <v>2</v>
      </c>
      <c r="F147" s="65">
        <v>2</v>
      </c>
      <c r="G147" s="65">
        <v>2</v>
      </c>
    </row>
    <row r="148" spans="1:7">
      <c r="A148" s="66" t="s">
        <v>31</v>
      </c>
      <c r="B148" s="66">
        <f t="shared" ref="B148:C148" si="16">+B146/B147</f>
        <v>0</v>
      </c>
      <c r="C148" s="66">
        <f t="shared" si="16"/>
        <v>73590.923555000001</v>
      </c>
      <c r="D148" s="66">
        <v>80492.990519999992</v>
      </c>
      <c r="E148" s="66">
        <v>98369.97729200001</v>
      </c>
      <c r="F148" s="66">
        <v>86581.287151469995</v>
      </c>
      <c r="G148" s="66">
        <v>82737.288327262504</v>
      </c>
    </row>
    <row r="149" spans="1:7">
      <c r="A149" s="175"/>
      <c r="B149" s="176"/>
      <c r="C149" s="176"/>
      <c r="D149" s="176"/>
      <c r="E149" s="176"/>
      <c r="F149" s="176"/>
      <c r="G149" s="176"/>
    </row>
    <row r="150" spans="1:7">
      <c r="A150" s="66"/>
      <c r="B150" s="171"/>
      <c r="C150" s="171"/>
      <c r="D150" s="171"/>
      <c r="E150" s="171"/>
      <c r="F150" s="171"/>
      <c r="G150" s="171"/>
    </row>
    <row r="151" spans="1:7">
      <c r="A151" s="67" t="s">
        <v>261</v>
      </c>
      <c r="B151" s="65"/>
      <c r="C151" s="65"/>
      <c r="D151" s="65"/>
      <c r="E151" s="65"/>
      <c r="F151" s="65"/>
      <c r="G151" s="65"/>
    </row>
    <row r="152" spans="1:7">
      <c r="A152" s="173" t="s">
        <v>60</v>
      </c>
      <c r="B152" s="159">
        <v>0</v>
      </c>
      <c r="C152" s="159">
        <v>0</v>
      </c>
      <c r="D152" s="159">
        <v>0</v>
      </c>
      <c r="E152" s="159">
        <v>0</v>
      </c>
      <c r="F152" s="159">
        <v>0</v>
      </c>
      <c r="G152" s="159">
        <v>0</v>
      </c>
    </row>
    <row r="153" spans="1:7">
      <c r="A153" s="173" t="s">
        <v>62</v>
      </c>
      <c r="B153" s="159">
        <v>0</v>
      </c>
      <c r="C153" s="159">
        <v>0</v>
      </c>
      <c r="D153" s="159">
        <v>0</v>
      </c>
      <c r="E153" s="159">
        <v>0</v>
      </c>
      <c r="F153" s="159">
        <v>0</v>
      </c>
      <c r="G153" s="159">
        <v>0</v>
      </c>
    </row>
    <row r="154" spans="1:7">
      <c r="A154" s="173" t="s">
        <v>63</v>
      </c>
      <c r="B154" s="159">
        <v>0</v>
      </c>
      <c r="C154" s="159">
        <v>0</v>
      </c>
      <c r="D154" s="159">
        <v>0</v>
      </c>
      <c r="E154" s="159">
        <v>0</v>
      </c>
      <c r="F154" s="159">
        <v>0</v>
      </c>
      <c r="G154" s="159">
        <v>0</v>
      </c>
    </row>
    <row r="155" spans="1:7">
      <c r="A155" s="173" t="s">
        <v>61</v>
      </c>
      <c r="B155" s="159">
        <v>0</v>
      </c>
      <c r="C155" s="159">
        <v>0</v>
      </c>
      <c r="D155" s="159">
        <v>0</v>
      </c>
      <c r="E155" s="159">
        <v>0</v>
      </c>
      <c r="F155" s="159">
        <v>0</v>
      </c>
      <c r="G155" s="159">
        <v>0</v>
      </c>
    </row>
    <row r="156" spans="1:7">
      <c r="A156" s="173" t="s">
        <v>45</v>
      </c>
      <c r="B156" s="159">
        <v>0</v>
      </c>
      <c r="C156" s="159">
        <v>0</v>
      </c>
      <c r="D156" s="159">
        <v>0</v>
      </c>
      <c r="E156" s="159">
        <v>0</v>
      </c>
      <c r="F156" s="159">
        <v>0</v>
      </c>
      <c r="G156" s="159">
        <v>0</v>
      </c>
    </row>
    <row r="157" spans="1:7">
      <c r="A157" s="173" t="s">
        <v>46</v>
      </c>
      <c r="B157" s="159">
        <v>0</v>
      </c>
      <c r="C157" s="159">
        <v>0</v>
      </c>
      <c r="D157" s="159">
        <v>0</v>
      </c>
      <c r="E157" s="159">
        <v>0</v>
      </c>
      <c r="F157" s="159">
        <v>0</v>
      </c>
      <c r="G157" s="159">
        <v>0</v>
      </c>
    </row>
    <row r="158" spans="1:7">
      <c r="A158" s="173" t="s">
        <v>64</v>
      </c>
      <c r="B158" s="159">
        <v>0</v>
      </c>
      <c r="C158" s="159">
        <v>0</v>
      </c>
      <c r="D158" s="159">
        <v>0</v>
      </c>
      <c r="E158" s="159">
        <v>0</v>
      </c>
      <c r="F158" s="159">
        <v>0</v>
      </c>
      <c r="G158" s="159">
        <v>0</v>
      </c>
    </row>
    <row r="159" spans="1:7">
      <c r="A159" s="173" t="s">
        <v>3</v>
      </c>
      <c r="B159" s="159">
        <v>0</v>
      </c>
      <c r="C159" s="159">
        <v>0</v>
      </c>
      <c r="D159" s="159">
        <v>0</v>
      </c>
      <c r="E159" s="159">
        <v>0</v>
      </c>
      <c r="F159" s="159">
        <v>0</v>
      </c>
      <c r="G159" s="159">
        <v>0</v>
      </c>
    </row>
    <row r="160" spans="1:7">
      <c r="A160" s="65" t="s">
        <v>4</v>
      </c>
      <c r="B160" s="159">
        <v>0</v>
      </c>
      <c r="C160" s="159">
        <v>0</v>
      </c>
      <c r="D160" s="159">
        <v>0</v>
      </c>
      <c r="E160" s="159">
        <v>0</v>
      </c>
      <c r="F160" s="159">
        <v>0</v>
      </c>
      <c r="G160" s="159">
        <v>0</v>
      </c>
    </row>
    <row r="161" spans="1:7">
      <c r="A161" s="65" t="s">
        <v>15</v>
      </c>
      <c r="B161" s="159">
        <v>0</v>
      </c>
      <c r="C161" s="159">
        <v>0</v>
      </c>
      <c r="D161" s="159">
        <v>0</v>
      </c>
      <c r="E161" s="159">
        <v>0</v>
      </c>
      <c r="F161" s="159">
        <v>0</v>
      </c>
      <c r="G161" s="159">
        <v>0</v>
      </c>
    </row>
    <row r="162" spans="1:7">
      <c r="A162" s="65" t="s">
        <v>16</v>
      </c>
      <c r="B162" s="159">
        <v>0</v>
      </c>
      <c r="C162" s="159">
        <v>0</v>
      </c>
      <c r="D162" s="159">
        <v>0</v>
      </c>
      <c r="E162" s="159">
        <v>0</v>
      </c>
      <c r="F162" s="159">
        <v>0</v>
      </c>
      <c r="G162" s="159">
        <v>0</v>
      </c>
    </row>
    <row r="163" spans="1:7">
      <c r="A163" s="65" t="s">
        <v>110</v>
      </c>
      <c r="B163" s="108">
        <v>0</v>
      </c>
      <c r="C163" s="108">
        <v>8462.7145299999993</v>
      </c>
      <c r="D163" s="108">
        <v>10221.96133</v>
      </c>
      <c r="E163" s="108">
        <v>10960.870760000002</v>
      </c>
      <c r="F163" s="108">
        <v>10391.678497236999</v>
      </c>
      <c r="G163" s="108">
        <v>9657.3136899159999</v>
      </c>
    </row>
    <row r="164" spans="1:7">
      <c r="A164" s="174" t="s">
        <v>6</v>
      </c>
      <c r="B164" s="159">
        <v>0</v>
      </c>
      <c r="C164" s="159">
        <v>0</v>
      </c>
      <c r="D164" s="159">
        <v>0</v>
      </c>
      <c r="E164" s="159">
        <v>0</v>
      </c>
      <c r="F164" s="159">
        <v>0</v>
      </c>
      <c r="G164" s="159">
        <v>0</v>
      </c>
    </row>
    <row r="165" spans="1:7">
      <c r="A165" s="174" t="s">
        <v>7</v>
      </c>
      <c r="B165" s="159">
        <v>0</v>
      </c>
      <c r="C165" s="159">
        <v>0</v>
      </c>
      <c r="D165" s="159">
        <v>0</v>
      </c>
      <c r="E165" s="159">
        <v>0</v>
      </c>
      <c r="F165" s="159">
        <v>0</v>
      </c>
      <c r="G165" s="159">
        <v>0</v>
      </c>
    </row>
    <row r="166" spans="1:7">
      <c r="A166" s="174" t="s">
        <v>8</v>
      </c>
      <c r="B166" s="159">
        <v>0</v>
      </c>
      <c r="C166" s="159">
        <v>0</v>
      </c>
      <c r="D166" s="159">
        <v>0</v>
      </c>
      <c r="E166" s="159">
        <v>0</v>
      </c>
      <c r="F166" s="159">
        <v>0</v>
      </c>
      <c r="G166" s="159">
        <v>0</v>
      </c>
    </row>
    <row r="167" spans="1:7">
      <c r="A167" s="98" t="s">
        <v>263</v>
      </c>
      <c r="B167" s="65">
        <f>SUM(B152:B158)-SUM(B159:B162)+SUM(B163:B166)</f>
        <v>0</v>
      </c>
      <c r="C167" s="65">
        <f>SUM(C152:C158)-SUM(C159:C162)+SUM(C163:C166)</f>
        <v>8462.7145299999993</v>
      </c>
      <c r="D167" s="65">
        <v>10221.96133</v>
      </c>
      <c r="E167" s="65">
        <v>10960.870760000002</v>
      </c>
      <c r="F167" s="65">
        <v>10391.678497236999</v>
      </c>
      <c r="G167" s="65">
        <v>9657.3136899159999</v>
      </c>
    </row>
    <row r="168" spans="1:7">
      <c r="A168" s="175"/>
      <c r="B168" s="176"/>
      <c r="C168" s="176"/>
      <c r="D168" s="176"/>
      <c r="E168" s="176"/>
      <c r="F168" s="176"/>
      <c r="G168" s="176"/>
    </row>
    <row r="169" spans="1:7">
      <c r="A169" s="67" t="s">
        <v>262</v>
      </c>
      <c r="B169" s="176"/>
      <c r="C169" s="176"/>
      <c r="D169" s="176"/>
      <c r="E169" s="176"/>
      <c r="F169" s="176"/>
      <c r="G169" s="176"/>
    </row>
    <row r="170" spans="1:7">
      <c r="A170" s="66" t="s">
        <v>221</v>
      </c>
      <c r="B170" s="108">
        <v>0</v>
      </c>
      <c r="C170" s="108">
        <v>4446.753130000001</v>
      </c>
      <c r="D170" s="108">
        <v>3873.9551199999996</v>
      </c>
      <c r="E170" s="108">
        <v>5046.2190900000005</v>
      </c>
      <c r="F170" s="108">
        <v>4692.5680164829992</v>
      </c>
      <c r="G170" s="108">
        <v>11887.184074495</v>
      </c>
    </row>
    <row r="171" spans="1:7">
      <c r="A171" s="66"/>
      <c r="B171" s="65">
        <v>2</v>
      </c>
      <c r="C171" s="65">
        <v>2</v>
      </c>
      <c r="D171" s="65">
        <v>2</v>
      </c>
      <c r="E171" s="65">
        <v>2</v>
      </c>
      <c r="F171" s="65">
        <v>2</v>
      </c>
      <c r="G171" s="65">
        <v>2</v>
      </c>
    </row>
    <row r="172" spans="1:7">
      <c r="A172" s="66" t="s">
        <v>31</v>
      </c>
      <c r="B172" s="66">
        <f>+B170/2</f>
        <v>0</v>
      </c>
      <c r="C172" s="66">
        <f>+C170/2</f>
        <v>2223.3765650000005</v>
      </c>
      <c r="D172" s="66">
        <v>1936.9775599999998</v>
      </c>
      <c r="E172" s="66">
        <v>2523.1095450000003</v>
      </c>
      <c r="F172" s="66">
        <v>2346.2840082414996</v>
      </c>
      <c r="G172" s="66">
        <v>5943.5920372475002</v>
      </c>
    </row>
    <row r="173" spans="1:7">
      <c r="A173" s="66"/>
      <c r="B173" s="180"/>
      <c r="C173" s="180"/>
      <c r="D173" s="171"/>
      <c r="E173" s="171"/>
      <c r="F173" s="171"/>
      <c r="G173" s="171"/>
    </row>
    <row r="174" spans="1:7">
      <c r="A174" s="171"/>
      <c r="B174" s="180"/>
      <c r="C174" s="180"/>
      <c r="D174" s="171"/>
      <c r="E174" s="171"/>
      <c r="F174" s="171"/>
      <c r="G174" s="171"/>
    </row>
    <row r="175" spans="1:7">
      <c r="A175" s="67" t="s">
        <v>289</v>
      </c>
      <c r="B175" s="65"/>
      <c r="C175" s="65"/>
      <c r="D175" s="65"/>
      <c r="E175" s="65"/>
      <c r="F175" s="65"/>
      <c r="G175" s="65"/>
    </row>
    <row r="176" spans="1:7">
      <c r="A176" s="173" t="s">
        <v>60</v>
      </c>
      <c r="B176" s="159">
        <v>0</v>
      </c>
      <c r="C176" s="159">
        <v>0</v>
      </c>
      <c r="D176" s="159">
        <v>0</v>
      </c>
      <c r="E176" s="159">
        <v>0</v>
      </c>
      <c r="F176" s="159">
        <v>0</v>
      </c>
      <c r="G176" s="159">
        <v>0</v>
      </c>
    </row>
    <row r="177" spans="1:7">
      <c r="A177" s="173" t="s">
        <v>62</v>
      </c>
      <c r="B177" s="159"/>
      <c r="C177" s="159">
        <v>0</v>
      </c>
      <c r="D177" s="159">
        <v>0</v>
      </c>
      <c r="E177" s="159">
        <v>0</v>
      </c>
      <c r="F177" s="159">
        <v>0</v>
      </c>
      <c r="G177" s="159">
        <v>0</v>
      </c>
    </row>
    <row r="178" spans="1:7">
      <c r="A178" s="173" t="s">
        <v>63</v>
      </c>
      <c r="B178" s="159"/>
      <c r="C178" s="159">
        <v>0</v>
      </c>
      <c r="D178" s="159">
        <v>0</v>
      </c>
      <c r="E178" s="159">
        <v>0</v>
      </c>
      <c r="F178" s="159">
        <v>0</v>
      </c>
      <c r="G178" s="159">
        <v>0</v>
      </c>
    </row>
    <row r="179" spans="1:7">
      <c r="A179" s="173" t="s">
        <v>61</v>
      </c>
      <c r="B179" s="159"/>
      <c r="C179" s="159">
        <v>0</v>
      </c>
      <c r="D179" s="159">
        <v>0</v>
      </c>
      <c r="E179" s="159">
        <v>0</v>
      </c>
      <c r="F179" s="159">
        <v>0</v>
      </c>
      <c r="G179" s="159">
        <v>0</v>
      </c>
    </row>
    <row r="180" spans="1:7">
      <c r="A180" s="173" t="s">
        <v>45</v>
      </c>
      <c r="B180" s="159"/>
      <c r="C180" s="159">
        <v>0</v>
      </c>
      <c r="D180" s="159">
        <v>0</v>
      </c>
      <c r="E180" s="159">
        <v>0</v>
      </c>
      <c r="F180" s="159">
        <v>0</v>
      </c>
      <c r="G180" s="159">
        <v>0</v>
      </c>
    </row>
    <row r="181" spans="1:7">
      <c r="A181" s="173" t="s">
        <v>46</v>
      </c>
      <c r="B181" s="159"/>
      <c r="C181" s="159">
        <v>0</v>
      </c>
      <c r="D181" s="159">
        <v>0</v>
      </c>
      <c r="E181" s="159">
        <v>0</v>
      </c>
      <c r="F181" s="159">
        <v>0</v>
      </c>
      <c r="G181" s="159">
        <v>0</v>
      </c>
    </row>
    <row r="182" spans="1:7">
      <c r="A182" s="173" t="s">
        <v>64</v>
      </c>
      <c r="B182" s="159"/>
      <c r="C182" s="159">
        <v>0</v>
      </c>
      <c r="D182" s="159">
        <v>0</v>
      </c>
      <c r="E182" s="159">
        <v>0</v>
      </c>
      <c r="F182" s="159">
        <v>0</v>
      </c>
      <c r="G182" s="159">
        <v>0</v>
      </c>
    </row>
    <row r="183" spans="1:7">
      <c r="A183" s="173" t="s">
        <v>3</v>
      </c>
      <c r="B183" s="159"/>
      <c r="C183" s="159">
        <v>0</v>
      </c>
      <c r="D183" s="159">
        <v>0</v>
      </c>
      <c r="E183" s="159">
        <v>0</v>
      </c>
      <c r="F183" s="159">
        <v>0</v>
      </c>
      <c r="G183" s="159">
        <v>0</v>
      </c>
    </row>
    <row r="184" spans="1:7">
      <c r="A184" s="65" t="s">
        <v>4</v>
      </c>
      <c r="B184" s="159"/>
      <c r="C184" s="159">
        <v>0</v>
      </c>
      <c r="D184" s="159">
        <v>0</v>
      </c>
      <c r="E184" s="159">
        <v>0</v>
      </c>
      <c r="F184" s="159">
        <v>0</v>
      </c>
      <c r="G184" s="159">
        <v>0</v>
      </c>
    </row>
    <row r="185" spans="1:7">
      <c r="A185" s="65" t="s">
        <v>15</v>
      </c>
      <c r="B185" s="159"/>
      <c r="C185" s="159">
        <v>0</v>
      </c>
      <c r="D185" s="159">
        <v>0</v>
      </c>
      <c r="E185" s="159">
        <v>0</v>
      </c>
      <c r="F185" s="159">
        <v>0</v>
      </c>
      <c r="G185" s="159">
        <v>0</v>
      </c>
    </row>
    <row r="186" spans="1:7">
      <c r="A186" s="65" t="s">
        <v>16</v>
      </c>
      <c r="B186" s="159"/>
      <c r="C186" s="159">
        <v>0</v>
      </c>
      <c r="D186" s="159">
        <v>0</v>
      </c>
      <c r="E186" s="159">
        <v>0</v>
      </c>
      <c r="F186" s="159">
        <v>0</v>
      </c>
      <c r="G186" s="159">
        <v>0</v>
      </c>
    </row>
    <row r="187" spans="1:7">
      <c r="A187" s="65" t="s">
        <v>110</v>
      </c>
      <c r="B187" s="108"/>
      <c r="C187" s="108">
        <v>1373.7142099999999</v>
      </c>
      <c r="D187" s="108">
        <v>3607.6198300000001</v>
      </c>
      <c r="E187" s="108">
        <v>628.40033999999991</v>
      </c>
      <c r="F187" s="108">
        <v>-0.43557999999999997</v>
      </c>
      <c r="G187" s="108">
        <v>0</v>
      </c>
    </row>
    <row r="188" spans="1:7">
      <c r="A188" s="174" t="s">
        <v>6</v>
      </c>
      <c r="B188" s="159"/>
      <c r="C188" s="159">
        <v>0</v>
      </c>
      <c r="D188" s="159">
        <v>0</v>
      </c>
      <c r="E188" s="159">
        <v>0</v>
      </c>
      <c r="F188" s="159">
        <v>0</v>
      </c>
      <c r="G188" s="159">
        <v>0</v>
      </c>
    </row>
    <row r="189" spans="1:7">
      <c r="A189" s="174" t="s">
        <v>7</v>
      </c>
      <c r="B189" s="159"/>
      <c r="C189" s="159">
        <v>0</v>
      </c>
      <c r="D189" s="159">
        <v>0</v>
      </c>
      <c r="E189" s="159">
        <v>0</v>
      </c>
      <c r="F189" s="159">
        <v>0</v>
      </c>
      <c r="G189" s="159">
        <v>0</v>
      </c>
    </row>
    <row r="190" spans="1:7">
      <c r="A190" s="174" t="s">
        <v>8</v>
      </c>
      <c r="B190" s="159"/>
      <c r="C190" s="159">
        <v>0</v>
      </c>
      <c r="D190" s="159">
        <v>0</v>
      </c>
      <c r="E190" s="159">
        <v>0</v>
      </c>
      <c r="F190" s="159">
        <v>0</v>
      </c>
      <c r="G190" s="159">
        <v>0</v>
      </c>
    </row>
    <row r="191" spans="1:7">
      <c r="A191" s="98" t="s">
        <v>299</v>
      </c>
      <c r="B191" s="65"/>
      <c r="C191" s="65">
        <f>SUM(C176:C182)-SUM(C183:C186)+SUM(C187:C190)</f>
        <v>1373.7142099999999</v>
      </c>
      <c r="D191" s="65">
        <v>3607.6198300000001</v>
      </c>
      <c r="E191" s="65">
        <v>628.40033999999991</v>
      </c>
      <c r="F191" s="65">
        <v>-0.43557999999999997</v>
      </c>
      <c r="G191" s="65">
        <v>0</v>
      </c>
    </row>
    <row r="192" spans="1:7">
      <c r="A192" s="175"/>
      <c r="B192" s="176"/>
      <c r="C192" s="176"/>
      <c r="D192" s="176"/>
      <c r="E192" s="176"/>
      <c r="F192" s="176"/>
      <c r="G192" s="176"/>
    </row>
    <row r="193" spans="1:7">
      <c r="A193" s="67" t="s">
        <v>290</v>
      </c>
      <c r="B193" s="176"/>
      <c r="C193" s="176"/>
      <c r="D193" s="176"/>
      <c r="E193" s="176"/>
      <c r="F193" s="176"/>
      <c r="G193" s="176"/>
    </row>
    <row r="194" spans="1:7">
      <c r="A194" s="66" t="s">
        <v>221</v>
      </c>
      <c r="B194" s="108"/>
      <c r="C194" s="108">
        <v>44.041309999999996</v>
      </c>
      <c r="D194" s="108">
        <v>36.802910000000011</v>
      </c>
      <c r="E194" s="108">
        <v>23.159310000000001</v>
      </c>
      <c r="F194" s="108">
        <v>0</v>
      </c>
      <c r="G194" s="108">
        <v>0</v>
      </c>
    </row>
    <row r="195" spans="1:7">
      <c r="A195" s="66"/>
      <c r="B195" s="65"/>
      <c r="C195" s="65">
        <v>2</v>
      </c>
      <c r="D195" s="65">
        <v>2</v>
      </c>
      <c r="E195" s="65">
        <v>2</v>
      </c>
      <c r="F195" s="65">
        <v>2</v>
      </c>
      <c r="G195" s="65">
        <v>2</v>
      </c>
    </row>
    <row r="196" spans="1:7">
      <c r="A196" s="66" t="s">
        <v>31</v>
      </c>
      <c r="B196" s="66"/>
      <c r="C196" s="66">
        <f>+C194/2</f>
        <v>22.020654999999998</v>
      </c>
      <c r="D196" s="66">
        <v>18.401455000000006</v>
      </c>
      <c r="E196" s="66">
        <v>11.579655000000001</v>
      </c>
      <c r="F196" s="66">
        <v>0</v>
      </c>
      <c r="G196" s="66">
        <v>0</v>
      </c>
    </row>
    <row r="197" spans="1:7">
      <c r="A197" s="171"/>
      <c r="B197" s="171"/>
      <c r="C197" s="171"/>
      <c r="D197" s="171"/>
      <c r="E197" s="171"/>
      <c r="F197" s="171"/>
      <c r="G197" s="171"/>
    </row>
    <row r="198" spans="1:7">
      <c r="A198" s="171"/>
      <c r="B198" s="171"/>
      <c r="C198" s="171"/>
      <c r="D198" s="171"/>
      <c r="E198" s="171"/>
      <c r="F198" s="171"/>
      <c r="G198" s="171"/>
    </row>
    <row r="199" spans="1:7">
      <c r="A199" s="171"/>
      <c r="B199" s="171"/>
      <c r="C199" s="171"/>
      <c r="D199" s="171"/>
      <c r="E199" s="171"/>
      <c r="F199" s="171"/>
      <c r="G199" s="171"/>
    </row>
    <row r="200" spans="1:7">
      <c r="A200" s="67"/>
      <c r="B200" s="171"/>
      <c r="C200" s="171"/>
      <c r="D200" s="171"/>
      <c r="E200" s="171"/>
      <c r="F200" s="171"/>
      <c r="G200" s="171"/>
    </row>
    <row r="201" spans="1:7">
      <c r="A201" s="173"/>
      <c r="B201" s="171"/>
      <c r="C201" s="171"/>
      <c r="D201" s="171"/>
      <c r="E201" s="171"/>
      <c r="F201" s="171"/>
      <c r="G201" s="171"/>
    </row>
    <row r="202" spans="1:7">
      <c r="A202" s="173"/>
      <c r="B202" s="171"/>
      <c r="C202" s="171"/>
      <c r="D202" s="171"/>
      <c r="E202" s="171"/>
      <c r="F202" s="171"/>
      <c r="G202" s="171"/>
    </row>
    <row r="203" spans="1:7">
      <c r="A203" s="173"/>
      <c r="B203" s="171"/>
      <c r="C203" s="171"/>
      <c r="D203" s="171"/>
      <c r="E203" s="171"/>
      <c r="F203" s="171"/>
      <c r="G203" s="171"/>
    </row>
    <row r="204" spans="1:7">
      <c r="A204" s="173"/>
      <c r="B204" s="171"/>
      <c r="C204" s="171"/>
      <c r="D204" s="171"/>
      <c r="E204" s="171"/>
      <c r="F204" s="171"/>
      <c r="G204" s="171"/>
    </row>
    <row r="205" spans="1:7">
      <c r="A205" s="173"/>
      <c r="B205" s="171"/>
      <c r="C205" s="171"/>
      <c r="D205" s="171"/>
      <c r="E205" s="171"/>
      <c r="F205" s="171"/>
      <c r="G205" s="171"/>
    </row>
    <row r="206" spans="1:7">
      <c r="A206" s="173"/>
      <c r="B206" s="171"/>
      <c r="C206" s="171"/>
      <c r="D206" s="171"/>
      <c r="E206" s="171"/>
      <c r="F206" s="171"/>
      <c r="G206" s="171"/>
    </row>
    <row r="207" spans="1:7">
      <c r="A207" s="173"/>
      <c r="B207" s="171"/>
      <c r="C207" s="171"/>
      <c r="D207" s="171"/>
      <c r="E207" s="171"/>
      <c r="F207" s="171"/>
      <c r="G207" s="171"/>
    </row>
    <row r="208" spans="1:7">
      <c r="A208" s="173"/>
      <c r="B208" s="171"/>
      <c r="C208" s="171"/>
      <c r="D208" s="171"/>
      <c r="E208" s="171"/>
      <c r="F208" s="171"/>
      <c r="G208" s="171"/>
    </row>
    <row r="209" spans="1:7">
      <c r="A209" s="171"/>
      <c r="B209" s="171"/>
      <c r="C209" s="171"/>
      <c r="D209" s="171"/>
      <c r="E209" s="171"/>
      <c r="F209" s="171"/>
      <c r="G209" s="171"/>
    </row>
    <row r="210" spans="1:7">
      <c r="A210" s="65"/>
      <c r="B210" s="171"/>
      <c r="C210" s="171"/>
      <c r="D210" s="171"/>
      <c r="E210" s="171"/>
      <c r="F210" s="171"/>
      <c r="G210" s="171"/>
    </row>
    <row r="211" spans="1:7">
      <c r="A211" s="65"/>
      <c r="B211" s="171"/>
      <c r="C211" s="171"/>
      <c r="D211" s="171"/>
      <c r="E211" s="171"/>
      <c r="F211" s="171"/>
      <c r="G211" s="171"/>
    </row>
    <row r="212" spans="1:7">
      <c r="A212" s="174"/>
      <c r="B212" s="171"/>
      <c r="C212" s="171"/>
      <c r="D212" s="171"/>
      <c r="E212" s="171"/>
      <c r="F212" s="171"/>
      <c r="G212" s="171"/>
    </row>
    <row r="213" spans="1:7">
      <c r="A213" s="174"/>
      <c r="B213" s="171"/>
      <c r="C213" s="171"/>
      <c r="D213" s="171"/>
      <c r="E213" s="171"/>
      <c r="F213" s="171"/>
      <c r="G213" s="171"/>
    </row>
    <row r="214" spans="1:7">
      <c r="A214" s="174"/>
      <c r="B214" s="171"/>
      <c r="C214" s="171"/>
      <c r="D214" s="171"/>
      <c r="E214" s="171"/>
      <c r="F214" s="171"/>
      <c r="G214" s="171"/>
    </row>
    <row r="215" spans="1:7">
      <c r="A215" s="98"/>
      <c r="B215" s="171"/>
      <c r="C215" s="171"/>
      <c r="D215" s="171"/>
      <c r="E215" s="171"/>
      <c r="F215" s="171"/>
      <c r="G215" s="171"/>
    </row>
    <row r="216" spans="1:7">
      <c r="A216" s="175"/>
      <c r="B216" s="171"/>
      <c r="C216" s="171"/>
      <c r="D216" s="171"/>
      <c r="E216" s="171"/>
      <c r="F216" s="171"/>
      <c r="G216" s="171"/>
    </row>
    <row r="217" spans="1:7">
      <c r="A217" s="67"/>
      <c r="B217" s="171"/>
      <c r="C217" s="171"/>
      <c r="D217" s="171"/>
      <c r="E217" s="171"/>
      <c r="F217" s="171"/>
      <c r="G217" s="171"/>
    </row>
    <row r="218" spans="1:7">
      <c r="A218" s="181"/>
      <c r="B218" s="171"/>
      <c r="C218" s="171"/>
      <c r="D218" s="171"/>
      <c r="E218" s="171"/>
      <c r="F218" s="171"/>
      <c r="G218" s="171"/>
    </row>
    <row r="219" spans="1:7">
      <c r="A219" s="66"/>
      <c r="B219" s="171"/>
      <c r="C219" s="171"/>
      <c r="D219" s="171"/>
      <c r="E219" s="171"/>
      <c r="F219" s="171"/>
      <c r="G219" s="171"/>
    </row>
    <row r="220" spans="1:7">
      <c r="A220" s="66"/>
      <c r="B220" s="171"/>
      <c r="C220" s="171"/>
      <c r="D220" s="171"/>
      <c r="E220" s="171"/>
      <c r="F220" s="171"/>
      <c r="G220" s="171"/>
    </row>
    <row r="221" spans="1:7">
      <c r="A221" s="171"/>
      <c r="B221" s="172"/>
      <c r="C221" s="172"/>
      <c r="D221" s="172"/>
      <c r="E221" s="172"/>
      <c r="F221" s="172"/>
      <c r="G221" s="172"/>
    </row>
    <row r="222" spans="1:7">
      <c r="A222" s="171"/>
      <c r="B222" s="172"/>
      <c r="C222" s="172"/>
      <c r="D222" s="172"/>
      <c r="E222" s="172"/>
      <c r="F222" s="172"/>
      <c r="G222" s="172"/>
    </row>
    <row r="223" spans="1:7">
      <c r="A223" s="171"/>
      <c r="B223" s="172"/>
      <c r="C223" s="172"/>
      <c r="D223" s="172"/>
      <c r="E223" s="172"/>
      <c r="F223" s="172"/>
      <c r="G223" s="172"/>
    </row>
    <row r="224" spans="1:7">
      <c r="A224" s="171"/>
      <c r="B224" s="172"/>
      <c r="C224" s="172"/>
      <c r="D224" s="172"/>
      <c r="E224" s="172"/>
      <c r="F224" s="172"/>
      <c r="G224" s="172"/>
    </row>
    <row r="225" spans="1:7">
      <c r="A225" s="171"/>
      <c r="B225" s="172"/>
      <c r="C225" s="172"/>
      <c r="D225" s="172"/>
      <c r="E225" s="172"/>
      <c r="F225" s="172"/>
      <c r="G225" s="172"/>
    </row>
    <row r="226" spans="1:7">
      <c r="A226" s="171"/>
      <c r="B226" s="172"/>
      <c r="C226" s="172"/>
      <c r="D226" s="172"/>
      <c r="E226" s="172"/>
      <c r="F226" s="172"/>
      <c r="G226" s="172"/>
    </row>
    <row r="227" spans="1:7">
      <c r="A227" s="171"/>
      <c r="B227" s="172"/>
      <c r="C227" s="172"/>
      <c r="D227" s="172"/>
      <c r="E227" s="172"/>
      <c r="F227" s="172"/>
      <c r="G227" s="172"/>
    </row>
    <row r="228" spans="1:7">
      <c r="A228" s="171"/>
      <c r="B228" s="172"/>
      <c r="C228" s="172"/>
      <c r="D228" s="172"/>
      <c r="E228" s="172"/>
      <c r="F228" s="172"/>
      <c r="G228" s="172"/>
    </row>
    <row r="229" spans="1:7">
      <c r="A229" s="171"/>
      <c r="B229" s="172"/>
      <c r="C229" s="172"/>
      <c r="D229" s="172"/>
      <c r="E229" s="172"/>
      <c r="F229" s="172"/>
      <c r="G229" s="172"/>
    </row>
    <row r="230" spans="1:7">
      <c r="A230" s="171"/>
      <c r="B230" s="172"/>
      <c r="C230" s="172"/>
      <c r="D230" s="172"/>
      <c r="E230" s="172"/>
      <c r="F230" s="172"/>
      <c r="G230" s="172"/>
    </row>
    <row r="231" spans="1:7">
      <c r="A231" s="171"/>
      <c r="B231" s="172"/>
      <c r="C231" s="172"/>
      <c r="D231" s="172"/>
      <c r="E231" s="172"/>
      <c r="F231" s="172"/>
      <c r="G231" s="172"/>
    </row>
    <row r="232" spans="1:7">
      <c r="A232" s="171"/>
      <c r="B232" s="172"/>
      <c r="C232" s="172"/>
      <c r="D232" s="172"/>
      <c r="E232" s="172"/>
      <c r="F232" s="172"/>
      <c r="G232" s="172"/>
    </row>
    <row r="233" spans="1:7">
      <c r="A233" s="171"/>
      <c r="B233" s="172"/>
      <c r="C233" s="172"/>
      <c r="D233" s="172"/>
      <c r="E233" s="172"/>
      <c r="F233" s="172"/>
      <c r="G233" s="172"/>
    </row>
    <row r="234" spans="1:7">
      <c r="A234" s="171"/>
      <c r="B234" s="172"/>
      <c r="C234" s="172"/>
      <c r="D234" s="172"/>
      <c r="E234" s="172"/>
      <c r="F234" s="172"/>
      <c r="G234" s="172"/>
    </row>
    <row r="235" spans="1:7">
      <c r="A235" s="171"/>
      <c r="B235" s="172"/>
      <c r="C235" s="172"/>
      <c r="D235" s="172"/>
      <c r="E235" s="172"/>
      <c r="F235" s="172"/>
      <c r="G235" s="172"/>
    </row>
    <row r="236" spans="1:7">
      <c r="A236" s="171"/>
      <c r="B236" s="172"/>
      <c r="C236" s="172"/>
      <c r="D236" s="172"/>
      <c r="E236" s="172"/>
      <c r="F236" s="172"/>
      <c r="G236" s="172"/>
    </row>
    <row r="237" spans="1:7">
      <c r="A237" s="171"/>
      <c r="B237" s="172"/>
      <c r="C237" s="172"/>
      <c r="D237" s="172"/>
      <c r="E237" s="172"/>
      <c r="F237" s="172"/>
      <c r="G237" s="172"/>
    </row>
    <row r="238" spans="1:7">
      <c r="A238" s="171"/>
      <c r="B238" s="172"/>
      <c r="C238" s="172"/>
      <c r="D238" s="172"/>
      <c r="E238" s="172"/>
      <c r="F238" s="172"/>
      <c r="G238" s="172"/>
    </row>
    <row r="239" spans="1:7">
      <c r="A239" s="171"/>
      <c r="B239" s="172"/>
      <c r="C239" s="172"/>
      <c r="D239" s="172"/>
      <c r="E239" s="172"/>
      <c r="F239" s="172"/>
      <c r="G239" s="172"/>
    </row>
    <row r="240" spans="1:7">
      <c r="A240" s="171"/>
      <c r="B240" s="172"/>
      <c r="C240" s="172"/>
      <c r="D240" s="172"/>
      <c r="E240" s="172"/>
      <c r="F240" s="172"/>
      <c r="G240" s="172"/>
    </row>
    <row r="241" spans="1:7">
      <c r="A241" s="171"/>
      <c r="B241" s="172"/>
      <c r="C241" s="172"/>
      <c r="D241" s="172"/>
      <c r="E241" s="172"/>
      <c r="F241" s="172"/>
      <c r="G241" s="172"/>
    </row>
    <row r="242" spans="1:7">
      <c r="A242" s="171"/>
      <c r="B242" s="172"/>
      <c r="C242" s="172"/>
      <c r="D242" s="172"/>
      <c r="E242" s="172"/>
      <c r="F242" s="172"/>
      <c r="G242" s="172"/>
    </row>
    <row r="243" spans="1:7">
      <c r="A243" s="171"/>
      <c r="B243" s="172"/>
      <c r="C243" s="172"/>
      <c r="D243" s="172"/>
      <c r="E243" s="172"/>
      <c r="F243" s="172"/>
      <c r="G243" s="172"/>
    </row>
    <row r="244" spans="1:7">
      <c r="A244" s="171"/>
      <c r="B244" s="172"/>
      <c r="C244" s="172"/>
      <c r="D244" s="172"/>
      <c r="E244" s="172"/>
      <c r="F244" s="172"/>
      <c r="G244" s="172"/>
    </row>
    <row r="245" spans="1:7">
      <c r="A245" s="171"/>
      <c r="B245" s="172"/>
      <c r="C245" s="172"/>
      <c r="D245" s="172"/>
      <c r="E245" s="172"/>
      <c r="F245" s="172"/>
      <c r="G245" s="172"/>
    </row>
    <row r="246" spans="1:7">
      <c r="A246" s="171"/>
      <c r="B246" s="172"/>
      <c r="C246" s="172"/>
      <c r="D246" s="172"/>
      <c r="E246" s="172"/>
      <c r="F246" s="172"/>
      <c r="G246" s="172"/>
    </row>
    <row r="247" spans="1:7">
      <c r="A247" s="171"/>
      <c r="B247" s="172"/>
      <c r="C247" s="172"/>
      <c r="D247" s="172"/>
      <c r="E247" s="172"/>
      <c r="F247" s="172"/>
      <c r="G247" s="172"/>
    </row>
    <row r="248" spans="1:7">
      <c r="A248" s="171"/>
      <c r="B248" s="172"/>
      <c r="C248" s="172"/>
      <c r="D248" s="172"/>
      <c r="E248" s="172"/>
      <c r="F248" s="172"/>
      <c r="G248" s="172"/>
    </row>
    <row r="249" spans="1:7">
      <c r="A249" s="171"/>
      <c r="B249" s="172"/>
      <c r="C249" s="172"/>
      <c r="D249" s="172"/>
      <c r="E249" s="172"/>
      <c r="F249" s="172"/>
      <c r="G249" s="172"/>
    </row>
    <row r="250" spans="1:7">
      <c r="A250" s="171"/>
      <c r="B250" s="172"/>
      <c r="C250" s="172"/>
      <c r="D250" s="172"/>
      <c r="E250" s="172"/>
      <c r="F250" s="172"/>
      <c r="G250" s="172"/>
    </row>
    <row r="251" spans="1:7">
      <c r="A251" s="171"/>
      <c r="B251" s="172"/>
      <c r="C251" s="172"/>
      <c r="D251" s="172"/>
      <c r="E251" s="172"/>
      <c r="F251" s="172"/>
      <c r="G251" s="172"/>
    </row>
    <row r="252" spans="1:7">
      <c r="A252" s="171"/>
      <c r="B252" s="172"/>
      <c r="C252" s="172"/>
      <c r="D252" s="172"/>
      <c r="E252" s="172"/>
      <c r="F252" s="172"/>
      <c r="G252" s="172"/>
    </row>
    <row r="253" spans="1:7">
      <c r="A253" s="172"/>
      <c r="B253" s="172"/>
      <c r="C253" s="172"/>
      <c r="D253" s="172"/>
      <c r="E253" s="172"/>
      <c r="F253" s="172"/>
      <c r="G253" s="172"/>
    </row>
    <row r="254" spans="1:7">
      <c r="A254" s="172"/>
      <c r="B254" s="172"/>
      <c r="C254" s="172"/>
      <c r="D254" s="172"/>
      <c r="E254" s="172"/>
      <c r="F254" s="172"/>
      <c r="G254" s="172"/>
    </row>
    <row r="255" spans="1:7">
      <c r="A255" s="172"/>
      <c r="B255" s="172"/>
      <c r="C255" s="172"/>
      <c r="D255" s="172"/>
      <c r="E255" s="172"/>
      <c r="F255" s="172"/>
      <c r="G255" s="172"/>
    </row>
    <row r="256" spans="1:7">
      <c r="A256" s="172"/>
      <c r="B256" s="172"/>
      <c r="C256" s="172"/>
      <c r="D256" s="172"/>
      <c r="E256" s="172"/>
      <c r="F256" s="172"/>
      <c r="G256" s="172"/>
    </row>
    <row r="257" spans="1:7">
      <c r="A257" s="172"/>
      <c r="B257" s="172"/>
      <c r="C257" s="172"/>
      <c r="D257" s="172"/>
      <c r="E257" s="172"/>
      <c r="F257" s="172"/>
      <c r="G257" s="172"/>
    </row>
    <row r="258" spans="1:7">
      <c r="A258" s="172"/>
      <c r="B258" s="172"/>
      <c r="C258" s="172"/>
      <c r="D258" s="172"/>
      <c r="E258" s="172"/>
      <c r="F258" s="172"/>
      <c r="G258" s="172"/>
    </row>
    <row r="259" spans="1:7">
      <c r="A259" s="172"/>
      <c r="B259" s="172"/>
      <c r="C259" s="172"/>
      <c r="D259" s="172"/>
      <c r="E259" s="172"/>
      <c r="F259" s="172"/>
      <c r="G259" s="172"/>
    </row>
    <row r="260" spans="1:7">
      <c r="A260" s="172"/>
      <c r="B260" s="172"/>
      <c r="C260" s="172"/>
      <c r="D260" s="172"/>
      <c r="E260" s="172"/>
      <c r="F260" s="172"/>
      <c r="G260" s="172"/>
    </row>
    <row r="261" spans="1:7">
      <c r="A261" s="172"/>
      <c r="B261" s="172"/>
      <c r="C261" s="172"/>
      <c r="D261" s="172"/>
      <c r="E261" s="172"/>
      <c r="F261" s="172"/>
      <c r="G261" s="172"/>
    </row>
    <row r="262" spans="1:7">
      <c r="A262" s="172"/>
      <c r="B262" s="172"/>
      <c r="C262" s="172"/>
      <c r="D262" s="172"/>
      <c r="E262" s="172"/>
      <c r="F262" s="172"/>
      <c r="G262" s="172"/>
    </row>
    <row r="263" spans="1:7">
      <c r="A263" s="172"/>
      <c r="B263" s="172"/>
      <c r="C263" s="172"/>
      <c r="D263" s="172"/>
      <c r="E263" s="172"/>
      <c r="F263" s="172"/>
      <c r="G263" s="172"/>
    </row>
    <row r="264" spans="1:7">
      <c r="A264" s="172"/>
      <c r="B264" s="172"/>
      <c r="C264" s="172"/>
      <c r="D264" s="172"/>
      <c r="E264" s="172"/>
      <c r="F264" s="172"/>
      <c r="G264" s="172"/>
    </row>
    <row r="265" spans="1:7">
      <c r="A265" s="172"/>
      <c r="B265" s="172"/>
      <c r="C265" s="172"/>
      <c r="D265" s="172"/>
      <c r="E265" s="172"/>
      <c r="F265" s="172"/>
      <c r="G265" s="172"/>
    </row>
    <row r="266" spans="1:7">
      <c r="A266" s="172"/>
      <c r="B266" s="172"/>
      <c r="C266" s="172"/>
      <c r="D266" s="172"/>
      <c r="E266" s="172"/>
      <c r="F266" s="172"/>
      <c r="G266" s="172"/>
    </row>
    <row r="267" spans="1:7">
      <c r="A267" s="172"/>
      <c r="B267" s="172"/>
      <c r="C267" s="172"/>
      <c r="D267" s="172"/>
      <c r="E267" s="172"/>
      <c r="F267" s="172"/>
      <c r="G267" s="172"/>
    </row>
    <row r="268" spans="1:7">
      <c r="A268" s="172"/>
      <c r="B268" s="172"/>
      <c r="C268" s="172"/>
      <c r="D268" s="172"/>
      <c r="E268" s="172"/>
      <c r="F268" s="172"/>
      <c r="G268" s="172"/>
    </row>
    <row r="269" spans="1:7">
      <c r="A269" s="172"/>
      <c r="B269" s="172"/>
      <c r="C269" s="172"/>
      <c r="D269" s="172"/>
      <c r="E269" s="172"/>
      <c r="F269" s="172"/>
      <c r="G269" s="172"/>
    </row>
    <row r="270" spans="1:7">
      <c r="A270" s="172"/>
      <c r="B270" s="172"/>
      <c r="C270" s="172"/>
      <c r="D270" s="172"/>
      <c r="E270" s="172"/>
      <c r="F270" s="172"/>
      <c r="G270" s="172"/>
    </row>
    <row r="271" spans="1:7">
      <c r="A271" s="172"/>
      <c r="B271" s="172"/>
      <c r="C271" s="172"/>
      <c r="D271" s="172"/>
      <c r="E271" s="172"/>
      <c r="F271" s="172"/>
      <c r="G271" s="172"/>
    </row>
    <row r="272" spans="1:7">
      <c r="A272" s="172"/>
      <c r="B272" s="172"/>
      <c r="C272" s="172"/>
      <c r="D272" s="172"/>
      <c r="E272" s="172"/>
      <c r="F272" s="172"/>
      <c r="G272" s="172"/>
    </row>
    <row r="273" spans="1:7">
      <c r="A273" s="172"/>
      <c r="B273" s="172"/>
      <c r="C273" s="172"/>
      <c r="D273" s="172"/>
      <c r="E273" s="172"/>
      <c r="F273" s="172"/>
      <c r="G273" s="172"/>
    </row>
    <row r="274" spans="1:7">
      <c r="A274" s="172"/>
      <c r="B274" s="172"/>
      <c r="C274" s="172"/>
      <c r="D274" s="172"/>
      <c r="E274" s="172"/>
      <c r="F274" s="172"/>
      <c r="G274" s="172"/>
    </row>
    <row r="275" spans="1:7">
      <c r="A275" s="172"/>
      <c r="B275" s="172"/>
      <c r="C275" s="172"/>
      <c r="D275" s="172"/>
      <c r="E275" s="172"/>
      <c r="F275" s="172"/>
      <c r="G275" s="172"/>
    </row>
    <row r="276" spans="1:7">
      <c r="A276" s="175"/>
      <c r="B276" s="176"/>
      <c r="C276" s="176"/>
      <c r="D276" s="176"/>
      <c r="E276" s="176"/>
      <c r="F276" s="176"/>
      <c r="G276" s="176"/>
    </row>
    <row r="277" spans="1:7">
      <c r="A277" s="172"/>
      <c r="B277" s="172"/>
      <c r="C277" s="172"/>
      <c r="D277" s="172"/>
      <c r="E277" s="172"/>
      <c r="F277" s="172"/>
      <c r="G277" s="172"/>
    </row>
    <row r="278" spans="1:7">
      <c r="A278" s="172"/>
      <c r="B278" s="172"/>
      <c r="C278" s="172"/>
      <c r="D278" s="172"/>
      <c r="E278" s="172"/>
      <c r="F278" s="172"/>
      <c r="G278" s="172"/>
    </row>
    <row r="279" spans="1:7">
      <c r="A279" s="172"/>
      <c r="B279" s="172"/>
      <c r="C279" s="172"/>
      <c r="D279" s="172"/>
      <c r="E279" s="172"/>
      <c r="F279" s="172"/>
      <c r="G279" s="172"/>
    </row>
    <row r="280" spans="1:7">
      <c r="A280" s="172"/>
      <c r="B280" s="172"/>
      <c r="C280" s="172"/>
      <c r="D280" s="172"/>
      <c r="E280" s="172"/>
      <c r="F280" s="172"/>
      <c r="G280" s="172"/>
    </row>
    <row r="281" spans="1:7">
      <c r="A281" s="172"/>
      <c r="B281" s="172"/>
      <c r="C281" s="172"/>
      <c r="D281" s="172"/>
      <c r="E281" s="172"/>
      <c r="F281" s="172"/>
      <c r="G281" s="172"/>
    </row>
    <row r="282" spans="1:7">
      <c r="A282" s="172"/>
      <c r="B282" s="172"/>
      <c r="C282" s="172"/>
      <c r="D282" s="172"/>
      <c r="E282" s="172"/>
      <c r="F282" s="172"/>
      <c r="G282" s="172"/>
    </row>
    <row r="283" spans="1:7">
      <c r="A283" s="172"/>
      <c r="B283" s="172"/>
      <c r="C283" s="172"/>
      <c r="D283" s="172"/>
      <c r="E283" s="172"/>
      <c r="F283" s="172"/>
      <c r="G283" s="172"/>
    </row>
    <row r="284" spans="1:7">
      <c r="A284" s="172"/>
      <c r="B284" s="172"/>
      <c r="C284" s="172"/>
      <c r="D284" s="172"/>
      <c r="E284" s="172"/>
      <c r="F284" s="172"/>
      <c r="G284" s="172"/>
    </row>
    <row r="285" spans="1:7">
      <c r="A285" s="172"/>
      <c r="B285" s="172"/>
      <c r="C285" s="172"/>
      <c r="D285" s="172"/>
      <c r="E285" s="172"/>
      <c r="F285" s="172"/>
      <c r="G285" s="172"/>
    </row>
    <row r="286" spans="1:7">
      <c r="A286" s="175"/>
      <c r="B286" s="176"/>
      <c r="C286" s="176"/>
      <c r="D286" s="176"/>
      <c r="E286" s="176"/>
      <c r="F286" s="176"/>
      <c r="G286" s="176"/>
    </row>
    <row r="287" spans="1:7">
      <c r="A287" s="172"/>
      <c r="B287" s="172"/>
      <c r="C287" s="172"/>
      <c r="D287" s="172"/>
      <c r="E287" s="172"/>
      <c r="F287" s="172"/>
      <c r="G287" s="172"/>
    </row>
    <row r="288" spans="1:7">
      <c r="A288" s="172"/>
      <c r="B288" s="172"/>
      <c r="C288" s="172"/>
      <c r="D288" s="172"/>
      <c r="E288" s="172"/>
      <c r="F288" s="172"/>
      <c r="G288" s="172"/>
    </row>
    <row r="289" spans="1:7">
      <c r="A289" s="172"/>
      <c r="B289" s="172"/>
      <c r="C289" s="172"/>
      <c r="D289" s="172"/>
      <c r="E289" s="172"/>
      <c r="F289" s="172"/>
      <c r="G289" s="172"/>
    </row>
    <row r="290" spans="1:7">
      <c r="A290" s="172"/>
      <c r="B290" s="172"/>
      <c r="C290" s="172"/>
      <c r="D290" s="172"/>
      <c r="E290" s="172"/>
      <c r="F290" s="172"/>
      <c r="G290" s="172"/>
    </row>
    <row r="291" spans="1:7">
      <c r="A291" s="172"/>
      <c r="B291" s="172"/>
      <c r="C291" s="172"/>
      <c r="D291" s="172"/>
      <c r="E291" s="172"/>
      <c r="F291" s="172"/>
      <c r="G291" s="172"/>
    </row>
    <row r="292" spans="1:7">
      <c r="A292" s="172"/>
      <c r="B292" s="172"/>
      <c r="C292" s="172"/>
      <c r="D292" s="172"/>
      <c r="E292" s="172"/>
      <c r="F292" s="172"/>
      <c r="G292" s="172"/>
    </row>
    <row r="293" spans="1:7">
      <c r="A293" s="172"/>
      <c r="B293" s="172"/>
      <c r="C293" s="172"/>
      <c r="D293" s="172"/>
      <c r="E293" s="172"/>
      <c r="F293" s="172"/>
      <c r="G293" s="172"/>
    </row>
    <row r="294" spans="1:7">
      <c r="A294" s="172"/>
      <c r="B294" s="172"/>
      <c r="C294" s="172"/>
      <c r="D294" s="172"/>
      <c r="E294" s="172"/>
      <c r="F294" s="172"/>
      <c r="G294" s="172"/>
    </row>
    <row r="295" spans="1:7">
      <c r="A295" s="172"/>
      <c r="B295" s="172"/>
      <c r="C295" s="172"/>
      <c r="D295" s="172"/>
      <c r="E295" s="172"/>
      <c r="F295" s="172"/>
      <c r="G295" s="172"/>
    </row>
    <row r="296" spans="1:7">
      <c r="A296" s="172"/>
      <c r="B296" s="172"/>
      <c r="C296" s="172"/>
      <c r="D296" s="172"/>
      <c r="E296" s="172"/>
      <c r="F296" s="172"/>
      <c r="G296" s="172"/>
    </row>
    <row r="297" spans="1:7">
      <c r="A297" s="172"/>
      <c r="B297" s="172"/>
      <c r="C297" s="172"/>
      <c r="D297" s="172"/>
      <c r="E297" s="172"/>
      <c r="F297" s="172"/>
      <c r="G297" s="172"/>
    </row>
    <row r="298" spans="1:7">
      <c r="A298" s="172"/>
      <c r="B298" s="172"/>
      <c r="C298" s="172"/>
      <c r="D298" s="172"/>
      <c r="E298" s="172"/>
      <c r="F298" s="172"/>
      <c r="G298" s="172"/>
    </row>
    <row r="299" spans="1:7">
      <c r="A299" s="172"/>
      <c r="B299" s="172"/>
      <c r="C299" s="172"/>
      <c r="D299" s="172"/>
      <c r="E299" s="172"/>
      <c r="F299" s="172"/>
      <c r="G299" s="172"/>
    </row>
    <row r="300" spans="1:7">
      <c r="A300" s="172"/>
      <c r="B300" s="172"/>
      <c r="C300" s="172"/>
      <c r="D300" s="172"/>
      <c r="E300" s="172"/>
      <c r="F300" s="172"/>
      <c r="G300" s="172"/>
    </row>
    <row r="301" spans="1:7">
      <c r="A301" s="172"/>
      <c r="B301" s="172"/>
      <c r="C301" s="172"/>
      <c r="D301" s="172"/>
      <c r="E301" s="172"/>
      <c r="F301" s="172"/>
      <c r="G301" s="172"/>
    </row>
    <row r="302" spans="1:7">
      <c r="A302" s="172"/>
      <c r="B302" s="172"/>
      <c r="C302" s="172"/>
      <c r="D302" s="172"/>
      <c r="E302" s="172"/>
      <c r="F302" s="172"/>
      <c r="G302" s="172"/>
    </row>
    <row r="303" spans="1:7">
      <c r="A303" s="172"/>
      <c r="B303" s="172"/>
      <c r="C303" s="172"/>
      <c r="D303" s="172"/>
      <c r="E303" s="172"/>
      <c r="F303" s="172"/>
      <c r="G303" s="172"/>
    </row>
    <row r="304" spans="1:7">
      <c r="A304" s="172"/>
      <c r="B304" s="172"/>
      <c r="C304" s="172"/>
      <c r="D304" s="172"/>
      <c r="E304" s="172"/>
      <c r="F304" s="172"/>
      <c r="G304" s="172"/>
    </row>
    <row r="305" spans="1:7">
      <c r="A305" s="172"/>
      <c r="B305" s="172"/>
      <c r="C305" s="172"/>
      <c r="D305" s="172"/>
      <c r="E305" s="172"/>
      <c r="F305" s="172"/>
      <c r="G305" s="172"/>
    </row>
    <row r="306" spans="1:7">
      <c r="A306" s="172"/>
      <c r="B306" s="172"/>
      <c r="C306" s="172"/>
      <c r="D306" s="172"/>
      <c r="E306" s="172"/>
      <c r="F306" s="172"/>
      <c r="G306" s="172"/>
    </row>
    <row r="307" spans="1:7">
      <c r="A307" s="172"/>
      <c r="B307" s="172"/>
      <c r="C307" s="172"/>
      <c r="D307" s="172"/>
      <c r="E307" s="172"/>
      <c r="F307" s="172"/>
      <c r="G307" s="172"/>
    </row>
    <row r="308" spans="1:7">
      <c r="A308" s="172"/>
      <c r="B308" s="172"/>
      <c r="C308" s="172"/>
      <c r="D308" s="172"/>
      <c r="E308" s="172"/>
      <c r="F308" s="172"/>
      <c r="G308" s="172"/>
    </row>
    <row r="309" spans="1:7">
      <c r="A309" s="172"/>
      <c r="B309" s="172"/>
      <c r="C309" s="172"/>
      <c r="D309" s="172"/>
      <c r="E309" s="172"/>
      <c r="F309" s="172"/>
      <c r="G309" s="172"/>
    </row>
    <row r="310" spans="1:7">
      <c r="A310" s="172"/>
      <c r="B310" s="172"/>
      <c r="C310" s="172"/>
      <c r="D310" s="172"/>
      <c r="E310" s="172"/>
      <c r="F310" s="172"/>
      <c r="G310" s="172"/>
    </row>
    <row r="311" spans="1:7">
      <c r="A311" s="172"/>
      <c r="B311" s="172"/>
      <c r="C311" s="172"/>
      <c r="D311" s="172"/>
      <c r="E311" s="172"/>
      <c r="F311" s="172"/>
      <c r="G311" s="172"/>
    </row>
    <row r="312" spans="1:7">
      <c r="A312" s="172"/>
      <c r="B312" s="172"/>
      <c r="C312" s="172"/>
      <c r="D312" s="172"/>
      <c r="E312" s="172"/>
      <c r="F312" s="172"/>
      <c r="G312" s="172"/>
    </row>
    <row r="313" spans="1:7">
      <c r="A313" s="172"/>
      <c r="B313" s="172"/>
      <c r="C313" s="172"/>
      <c r="D313" s="172"/>
      <c r="E313" s="172"/>
      <c r="F313" s="172"/>
      <c r="G313" s="172"/>
    </row>
    <row r="314" spans="1:7">
      <c r="A314" s="172"/>
      <c r="B314" s="172"/>
      <c r="C314" s="172"/>
      <c r="D314" s="172"/>
      <c r="E314" s="172"/>
      <c r="F314" s="172"/>
      <c r="G314" s="172"/>
    </row>
    <row r="315" spans="1:7">
      <c r="A315" s="172"/>
      <c r="B315" s="172"/>
      <c r="C315" s="172"/>
      <c r="D315" s="172"/>
      <c r="E315" s="172"/>
      <c r="F315" s="172"/>
      <c r="G315" s="172"/>
    </row>
    <row r="316" spans="1:7">
      <c r="A316" s="172"/>
      <c r="B316" s="172"/>
      <c r="C316" s="172"/>
      <c r="D316" s="172"/>
      <c r="E316" s="172"/>
      <c r="F316" s="172"/>
      <c r="G316" s="172"/>
    </row>
    <row r="317" spans="1:7">
      <c r="A317" s="172"/>
      <c r="B317" s="172"/>
      <c r="C317" s="172"/>
      <c r="D317" s="172"/>
      <c r="E317" s="172"/>
      <c r="F317" s="172"/>
      <c r="G317" s="172"/>
    </row>
    <row r="318" spans="1:7">
      <c r="A318" s="172"/>
      <c r="B318" s="172"/>
      <c r="C318" s="172"/>
      <c r="D318" s="172"/>
      <c r="E318" s="172"/>
      <c r="F318" s="172"/>
      <c r="G318" s="172"/>
    </row>
    <row r="319" spans="1:7">
      <c r="A319" s="172"/>
      <c r="B319" s="172"/>
      <c r="C319" s="172"/>
      <c r="D319" s="172"/>
      <c r="E319" s="172"/>
      <c r="F319" s="172"/>
      <c r="G319" s="172"/>
    </row>
    <row r="320" spans="1:7">
      <c r="A320" s="172"/>
      <c r="B320" s="172"/>
      <c r="C320" s="172"/>
      <c r="D320" s="172"/>
      <c r="E320" s="172"/>
      <c r="F320" s="172"/>
      <c r="G320" s="172"/>
    </row>
    <row r="321" spans="1:7">
      <c r="A321" s="172"/>
      <c r="B321" s="172"/>
      <c r="C321" s="172"/>
      <c r="D321" s="172"/>
      <c r="E321" s="172"/>
      <c r="F321" s="172"/>
      <c r="G321" s="172"/>
    </row>
    <row r="322" spans="1:7">
      <c r="A322" s="172"/>
      <c r="B322" s="172"/>
      <c r="C322" s="172"/>
      <c r="D322" s="172"/>
      <c r="E322" s="172"/>
      <c r="F322" s="172"/>
      <c r="G322" s="172"/>
    </row>
    <row r="323" spans="1:7">
      <c r="A323" s="172"/>
      <c r="B323" s="172"/>
      <c r="C323" s="172"/>
      <c r="D323" s="172"/>
      <c r="E323" s="172"/>
      <c r="F323" s="172"/>
      <c r="G323" s="172"/>
    </row>
    <row r="324" spans="1:7">
      <c r="A324" s="172"/>
      <c r="B324" s="172"/>
      <c r="C324" s="172"/>
      <c r="D324" s="172"/>
      <c r="E324" s="172"/>
      <c r="F324" s="172"/>
      <c r="G324" s="172"/>
    </row>
    <row r="325" spans="1:7">
      <c r="A325" s="172"/>
      <c r="B325" s="172"/>
      <c r="C325" s="172"/>
      <c r="D325" s="172"/>
      <c r="E325" s="172"/>
      <c r="F325" s="172"/>
      <c r="G325" s="172"/>
    </row>
    <row r="326" spans="1:7">
      <c r="A326" s="172"/>
      <c r="B326" s="172"/>
      <c r="C326" s="172"/>
      <c r="D326" s="172"/>
      <c r="E326" s="172"/>
      <c r="F326" s="172"/>
      <c r="G326" s="172"/>
    </row>
    <row r="327" spans="1:7">
      <c r="A327" s="172"/>
      <c r="B327" s="172"/>
      <c r="C327" s="172"/>
      <c r="D327" s="172"/>
      <c r="E327" s="172"/>
      <c r="F327" s="172"/>
      <c r="G327" s="172"/>
    </row>
    <row r="328" spans="1:7">
      <c r="A328" s="172"/>
      <c r="B328" s="172"/>
      <c r="C328" s="172"/>
      <c r="D328" s="172"/>
      <c r="E328" s="172"/>
      <c r="F328" s="172"/>
      <c r="G328" s="172"/>
    </row>
    <row r="329" spans="1:7">
      <c r="A329" s="172"/>
      <c r="B329" s="172"/>
      <c r="C329" s="172"/>
      <c r="D329" s="172"/>
      <c r="E329" s="172"/>
      <c r="F329" s="172"/>
      <c r="G329" s="172"/>
    </row>
    <row r="330" spans="1:7">
      <c r="A330" s="172"/>
      <c r="B330" s="172"/>
      <c r="C330" s="172"/>
      <c r="D330" s="172"/>
      <c r="E330" s="172"/>
      <c r="F330" s="172"/>
      <c r="G330" s="172"/>
    </row>
    <row r="331" spans="1:7">
      <c r="A331" s="172"/>
      <c r="B331" s="172"/>
      <c r="C331" s="172"/>
      <c r="D331" s="172"/>
      <c r="E331" s="172"/>
      <c r="F331" s="172"/>
      <c r="G331" s="172"/>
    </row>
    <row r="332" spans="1:7">
      <c r="A332" s="172"/>
      <c r="B332" s="172"/>
      <c r="C332" s="172"/>
      <c r="D332" s="172"/>
      <c r="E332" s="172"/>
      <c r="F332" s="172"/>
      <c r="G332" s="172"/>
    </row>
    <row r="333" spans="1:7">
      <c r="A333" s="172"/>
      <c r="B333" s="172"/>
      <c r="C333" s="172"/>
      <c r="D333" s="172"/>
      <c r="E333" s="172"/>
      <c r="F333" s="172"/>
      <c r="G333" s="172"/>
    </row>
    <row r="334" spans="1:7">
      <c r="A334" s="172"/>
      <c r="B334" s="172"/>
      <c r="C334" s="172"/>
      <c r="D334" s="172"/>
      <c r="E334" s="172"/>
      <c r="F334" s="172"/>
      <c r="G334" s="172"/>
    </row>
    <row r="335" spans="1:7">
      <c r="A335" s="172"/>
      <c r="B335" s="172"/>
      <c r="C335" s="172"/>
      <c r="D335" s="172"/>
      <c r="E335" s="172"/>
      <c r="F335" s="172"/>
      <c r="G335" s="172"/>
    </row>
    <row r="336" spans="1:7">
      <c r="A336" s="172"/>
      <c r="B336" s="172"/>
      <c r="C336" s="172"/>
      <c r="D336" s="172"/>
      <c r="E336" s="172"/>
      <c r="F336" s="172"/>
      <c r="G336" s="172"/>
    </row>
    <row r="337" spans="1:7">
      <c r="A337" s="172"/>
      <c r="B337" s="172"/>
      <c r="C337" s="172"/>
      <c r="D337" s="172"/>
      <c r="E337" s="172"/>
      <c r="F337" s="172"/>
      <c r="G337" s="172"/>
    </row>
    <row r="338" spans="1:7">
      <c r="A338" s="172"/>
      <c r="B338" s="172"/>
      <c r="C338" s="172"/>
      <c r="D338" s="172"/>
      <c r="E338" s="172"/>
      <c r="F338" s="172"/>
      <c r="G338" s="172"/>
    </row>
    <row r="339" spans="1:7">
      <c r="A339" s="172"/>
      <c r="B339" s="172"/>
      <c r="C339" s="172"/>
      <c r="D339" s="172"/>
      <c r="E339" s="172"/>
      <c r="F339" s="172"/>
      <c r="G339" s="172"/>
    </row>
    <row r="340" spans="1:7">
      <c r="A340" s="172"/>
      <c r="B340" s="172"/>
      <c r="C340" s="172"/>
      <c r="D340" s="172"/>
      <c r="E340" s="172"/>
      <c r="F340" s="172"/>
      <c r="G340" s="172"/>
    </row>
    <row r="341" spans="1:7">
      <c r="A341" s="172"/>
      <c r="B341" s="172"/>
      <c r="C341" s="172"/>
      <c r="D341" s="172"/>
      <c r="E341" s="172"/>
      <c r="F341" s="172"/>
      <c r="G341" s="172"/>
    </row>
    <row r="342" spans="1:7">
      <c r="A342" s="172"/>
      <c r="B342" s="172"/>
      <c r="C342" s="172"/>
      <c r="D342" s="172"/>
      <c r="E342" s="172"/>
      <c r="F342" s="172"/>
      <c r="G342" s="172"/>
    </row>
    <row r="343" spans="1:7">
      <c r="A343" s="172"/>
      <c r="B343" s="172"/>
      <c r="C343" s="172"/>
      <c r="D343" s="172"/>
      <c r="E343" s="172"/>
      <c r="F343" s="172"/>
      <c r="G343" s="172"/>
    </row>
    <row r="344" spans="1:7">
      <c r="A344" s="172"/>
      <c r="B344" s="172"/>
      <c r="C344" s="172"/>
      <c r="D344" s="172"/>
      <c r="E344" s="172"/>
      <c r="F344" s="172"/>
      <c r="G344" s="172"/>
    </row>
    <row r="345" spans="1:7">
      <c r="A345" s="172"/>
      <c r="B345" s="172"/>
      <c r="C345" s="172"/>
      <c r="D345" s="172"/>
      <c r="E345" s="172"/>
      <c r="F345" s="172"/>
      <c r="G345" s="172"/>
    </row>
    <row r="346" spans="1:7">
      <c r="A346" s="172"/>
      <c r="B346" s="172"/>
      <c r="C346" s="172"/>
      <c r="D346" s="172"/>
      <c r="E346" s="172"/>
      <c r="F346" s="172"/>
      <c r="G346" s="172"/>
    </row>
    <row r="347" spans="1:7">
      <c r="A347" s="172"/>
      <c r="B347" s="172"/>
      <c r="C347" s="172"/>
      <c r="D347" s="172"/>
      <c r="E347" s="172"/>
      <c r="F347" s="172"/>
      <c r="G347" s="172"/>
    </row>
    <row r="348" spans="1:7">
      <c r="A348" s="172"/>
      <c r="B348" s="172"/>
      <c r="C348" s="172"/>
      <c r="D348" s="172"/>
      <c r="E348" s="172"/>
      <c r="F348" s="172"/>
      <c r="G348" s="172"/>
    </row>
    <row r="349" spans="1:7">
      <c r="A349" s="172"/>
      <c r="B349" s="172"/>
      <c r="C349" s="172"/>
      <c r="D349" s="172"/>
      <c r="E349" s="172"/>
      <c r="F349" s="172"/>
      <c r="G349" s="172"/>
    </row>
    <row r="350" spans="1:7">
      <c r="A350" s="172"/>
      <c r="B350" s="172"/>
      <c r="C350" s="172"/>
      <c r="D350" s="172"/>
      <c r="E350" s="172"/>
      <c r="F350" s="172"/>
      <c r="G350" s="172"/>
    </row>
    <row r="351" spans="1:7">
      <c r="A351" s="172"/>
      <c r="B351" s="172"/>
      <c r="C351" s="172"/>
      <c r="D351" s="172"/>
      <c r="E351" s="172"/>
      <c r="F351" s="172"/>
      <c r="G351" s="172"/>
    </row>
    <row r="352" spans="1:7">
      <c r="A352" s="172"/>
      <c r="B352" s="172"/>
      <c r="C352" s="172"/>
      <c r="D352" s="172"/>
      <c r="E352" s="172"/>
      <c r="F352" s="172"/>
      <c r="G352" s="172"/>
    </row>
    <row r="353" spans="1:7">
      <c r="A353" s="172"/>
      <c r="B353" s="172"/>
      <c r="C353" s="172"/>
      <c r="D353" s="172"/>
      <c r="E353" s="172"/>
      <c r="F353" s="172"/>
      <c r="G353" s="172"/>
    </row>
    <row r="354" spans="1:7">
      <c r="A354" s="172"/>
      <c r="B354" s="172"/>
      <c r="C354" s="172"/>
      <c r="D354" s="172"/>
      <c r="E354" s="172"/>
      <c r="F354" s="172"/>
      <c r="G354" s="172"/>
    </row>
    <row r="355" spans="1:7">
      <c r="A355" s="172"/>
      <c r="B355" s="172"/>
      <c r="C355" s="172"/>
      <c r="D355" s="172"/>
      <c r="E355" s="172"/>
      <c r="F355" s="172"/>
      <c r="G355" s="172"/>
    </row>
    <row r="356" spans="1:7">
      <c r="A356" s="172"/>
      <c r="B356" s="172"/>
      <c r="C356" s="172"/>
      <c r="D356" s="172"/>
      <c r="E356" s="172"/>
      <c r="F356" s="172"/>
      <c r="G356" s="172"/>
    </row>
    <row r="357" spans="1:7">
      <c r="A357" s="172"/>
      <c r="B357" s="172"/>
      <c r="C357" s="172"/>
      <c r="D357" s="172"/>
      <c r="E357" s="172"/>
      <c r="F357" s="172"/>
      <c r="G357" s="172"/>
    </row>
    <row r="358" spans="1:7">
      <c r="A358" s="172"/>
      <c r="B358" s="172"/>
      <c r="C358" s="172"/>
      <c r="D358" s="172"/>
      <c r="E358" s="172"/>
      <c r="F358" s="172"/>
      <c r="G358" s="172"/>
    </row>
    <row r="359" spans="1:7">
      <c r="A359" s="172"/>
      <c r="B359" s="172"/>
      <c r="C359" s="172"/>
      <c r="D359" s="172"/>
      <c r="E359" s="172"/>
      <c r="F359" s="172"/>
      <c r="G359" s="172"/>
    </row>
    <row r="360" spans="1:7">
      <c r="A360" s="172"/>
      <c r="B360" s="172"/>
      <c r="C360" s="172"/>
      <c r="D360" s="172"/>
      <c r="E360" s="172"/>
      <c r="F360" s="172"/>
      <c r="G360" s="172"/>
    </row>
    <row r="361" spans="1:7">
      <c r="A361" s="172"/>
      <c r="B361" s="172"/>
      <c r="C361" s="172"/>
      <c r="D361" s="172"/>
      <c r="E361" s="172"/>
      <c r="F361" s="172"/>
      <c r="G361" s="172"/>
    </row>
    <row r="362" spans="1:7">
      <c r="A362" s="172"/>
      <c r="B362" s="172"/>
      <c r="C362" s="172"/>
      <c r="D362" s="172"/>
      <c r="E362" s="172"/>
      <c r="F362" s="172"/>
      <c r="G362" s="172"/>
    </row>
    <row r="363" spans="1:7">
      <c r="A363" s="172"/>
      <c r="B363" s="172"/>
      <c r="C363" s="172"/>
      <c r="D363" s="172"/>
      <c r="E363" s="172"/>
      <c r="F363" s="172"/>
      <c r="G363" s="172"/>
    </row>
    <row r="364" spans="1:7">
      <c r="A364" s="172"/>
      <c r="B364" s="172"/>
      <c r="C364" s="172"/>
      <c r="D364" s="172"/>
      <c r="E364" s="172"/>
      <c r="F364" s="172"/>
      <c r="G364" s="172"/>
    </row>
    <row r="365" spans="1:7">
      <c r="A365" s="172"/>
      <c r="B365" s="172"/>
      <c r="C365" s="172"/>
      <c r="D365" s="172"/>
      <c r="E365" s="172"/>
      <c r="F365" s="172"/>
      <c r="G365" s="172"/>
    </row>
    <row r="366" spans="1:7">
      <c r="A366" s="172"/>
      <c r="B366" s="172"/>
      <c r="C366" s="172"/>
      <c r="D366" s="172"/>
      <c r="E366" s="172"/>
      <c r="F366" s="172"/>
      <c r="G366" s="172"/>
    </row>
    <row r="367" spans="1:7">
      <c r="A367" s="172"/>
      <c r="B367" s="172"/>
      <c r="C367" s="172"/>
      <c r="D367" s="172"/>
      <c r="E367" s="172"/>
      <c r="F367" s="172"/>
      <c r="G367" s="172"/>
    </row>
    <row r="368" spans="1:7">
      <c r="A368" s="172"/>
      <c r="B368" s="172"/>
      <c r="C368" s="172"/>
      <c r="D368" s="172"/>
      <c r="E368" s="172"/>
      <c r="F368" s="172"/>
      <c r="G368" s="172"/>
    </row>
    <row r="369" spans="1:7">
      <c r="A369" s="172"/>
      <c r="B369" s="172"/>
      <c r="C369" s="172"/>
      <c r="D369" s="172"/>
      <c r="E369" s="172"/>
      <c r="F369" s="172"/>
      <c r="G369" s="172"/>
    </row>
    <row r="370" spans="1:7">
      <c r="A370" s="172"/>
      <c r="B370" s="172"/>
      <c r="C370" s="172"/>
      <c r="D370" s="172"/>
      <c r="E370" s="172"/>
      <c r="F370" s="172"/>
      <c r="G370" s="172"/>
    </row>
    <row r="371" spans="1:7">
      <c r="A371" s="172"/>
      <c r="B371" s="172"/>
      <c r="C371" s="172"/>
      <c r="D371" s="172"/>
      <c r="E371" s="172"/>
      <c r="F371" s="172"/>
      <c r="G371" s="172"/>
    </row>
    <row r="372" spans="1:7">
      <c r="A372" s="172"/>
      <c r="B372" s="172"/>
      <c r="C372" s="172"/>
      <c r="D372" s="172"/>
      <c r="E372" s="172"/>
      <c r="F372" s="172"/>
      <c r="G372" s="172"/>
    </row>
    <row r="373" spans="1:7">
      <c r="A373" s="172"/>
      <c r="B373" s="172"/>
      <c r="C373" s="172"/>
      <c r="D373" s="172"/>
      <c r="E373" s="172"/>
      <c r="F373" s="172"/>
      <c r="G373" s="172"/>
    </row>
    <row r="374" spans="1:7">
      <c r="A374" s="172"/>
      <c r="B374" s="172"/>
      <c r="C374" s="172"/>
      <c r="D374" s="172"/>
      <c r="E374" s="172"/>
      <c r="F374" s="172"/>
      <c r="G374" s="172"/>
    </row>
    <row r="375" spans="1:7">
      <c r="A375" s="172"/>
      <c r="B375" s="172"/>
      <c r="C375" s="172"/>
      <c r="D375" s="172"/>
      <c r="E375" s="172"/>
      <c r="F375" s="172"/>
      <c r="G375" s="172"/>
    </row>
    <row r="376" spans="1:7">
      <c r="A376" s="172"/>
      <c r="B376" s="172"/>
      <c r="C376" s="172"/>
      <c r="D376" s="172"/>
      <c r="E376" s="172"/>
      <c r="F376" s="172"/>
      <c r="G376" s="172"/>
    </row>
    <row r="377" spans="1:7">
      <c r="A377" s="172"/>
      <c r="B377" s="172"/>
      <c r="C377" s="172"/>
      <c r="D377" s="172"/>
      <c r="E377" s="172"/>
      <c r="F377" s="172"/>
      <c r="G377" s="172"/>
    </row>
    <row r="378" spans="1:7">
      <c r="A378" s="172"/>
      <c r="B378" s="172"/>
      <c r="C378" s="172"/>
      <c r="D378" s="172"/>
      <c r="E378" s="172"/>
      <c r="F378" s="172"/>
      <c r="G378" s="172"/>
    </row>
    <row r="379" spans="1:7">
      <c r="A379" s="172"/>
      <c r="B379" s="172"/>
      <c r="C379" s="172"/>
      <c r="D379" s="172"/>
      <c r="E379" s="172"/>
      <c r="F379" s="172"/>
      <c r="G379" s="172"/>
    </row>
    <row r="380" spans="1:7">
      <c r="A380" s="172"/>
      <c r="B380" s="172"/>
      <c r="C380" s="172"/>
      <c r="D380" s="172"/>
      <c r="E380" s="172"/>
      <c r="F380" s="172"/>
      <c r="G380" s="172"/>
    </row>
    <row r="381" spans="1:7">
      <c r="A381" s="172"/>
      <c r="B381" s="172"/>
      <c r="C381" s="172"/>
      <c r="D381" s="172"/>
      <c r="E381" s="172"/>
      <c r="F381" s="172"/>
      <c r="G381" s="172"/>
    </row>
    <row r="382" spans="1:7">
      <c r="A382" s="172"/>
      <c r="B382" s="172"/>
      <c r="C382" s="172"/>
      <c r="D382" s="172"/>
      <c r="E382" s="172"/>
      <c r="F382" s="172"/>
      <c r="G382" s="172"/>
    </row>
    <row r="383" spans="1:7">
      <c r="A383" s="172"/>
      <c r="B383" s="172"/>
      <c r="C383" s="172"/>
      <c r="D383" s="172"/>
      <c r="E383" s="172"/>
      <c r="F383" s="172"/>
      <c r="G383" s="172"/>
    </row>
    <row r="384" spans="1:7">
      <c r="A384" s="172"/>
      <c r="B384" s="172"/>
      <c r="C384" s="172"/>
      <c r="D384" s="172"/>
      <c r="E384" s="172"/>
      <c r="F384" s="172"/>
      <c r="G384" s="172"/>
    </row>
    <row r="385" spans="1:7">
      <c r="A385" s="172"/>
      <c r="B385" s="172"/>
      <c r="C385" s="172"/>
      <c r="D385" s="172"/>
      <c r="E385" s="172"/>
      <c r="F385" s="172"/>
      <c r="G385" s="172"/>
    </row>
    <row r="386" spans="1:7">
      <c r="A386" s="172"/>
      <c r="B386" s="172"/>
      <c r="C386" s="172"/>
      <c r="D386" s="172"/>
      <c r="E386" s="172"/>
      <c r="F386" s="172"/>
      <c r="G386" s="172"/>
    </row>
    <row r="387" spans="1:7">
      <c r="A387" s="172"/>
      <c r="B387" s="172"/>
      <c r="C387" s="172"/>
      <c r="D387" s="172"/>
      <c r="E387" s="172"/>
      <c r="F387" s="172"/>
      <c r="G387" s="172"/>
    </row>
    <row r="388" spans="1:7">
      <c r="A388" s="172"/>
      <c r="B388" s="172"/>
      <c r="C388" s="172"/>
      <c r="D388" s="172"/>
      <c r="E388" s="172"/>
      <c r="F388" s="172"/>
      <c r="G388" s="172"/>
    </row>
    <row r="389" spans="1:7">
      <c r="A389" s="172"/>
      <c r="B389" s="172"/>
      <c r="C389" s="172"/>
      <c r="D389" s="172"/>
      <c r="E389" s="172"/>
      <c r="F389" s="172"/>
      <c r="G389" s="172"/>
    </row>
    <row r="390" spans="1:7">
      <c r="A390" s="172"/>
      <c r="B390" s="172"/>
      <c r="C390" s="172"/>
      <c r="D390" s="172"/>
      <c r="E390" s="172"/>
      <c r="F390" s="172"/>
      <c r="G390" s="172"/>
    </row>
    <row r="391" spans="1:7">
      <c r="A391" s="172"/>
      <c r="B391" s="172"/>
      <c r="C391" s="172"/>
      <c r="D391" s="172"/>
      <c r="E391" s="172"/>
      <c r="F391" s="172"/>
      <c r="G391" s="172"/>
    </row>
    <row r="392" spans="1:7">
      <c r="A392" s="172"/>
      <c r="B392" s="172"/>
      <c r="C392" s="172"/>
      <c r="D392" s="172"/>
      <c r="E392" s="172"/>
      <c r="F392" s="172"/>
      <c r="G392" s="172"/>
    </row>
    <row r="393" spans="1:7">
      <c r="A393" s="172"/>
      <c r="B393" s="172"/>
      <c r="C393" s="172"/>
      <c r="D393" s="172"/>
      <c r="E393" s="172"/>
      <c r="F393" s="172"/>
      <c r="G393" s="172"/>
    </row>
    <row r="394" spans="1:7">
      <c r="A394" s="172"/>
      <c r="B394" s="172"/>
      <c r="C394" s="172"/>
      <c r="D394" s="172"/>
      <c r="E394" s="172"/>
      <c r="F394" s="172"/>
      <c r="G394" s="172"/>
    </row>
    <row r="395" spans="1:7">
      <c r="A395" s="172"/>
      <c r="B395" s="172"/>
      <c r="C395" s="172"/>
      <c r="D395" s="172"/>
      <c r="E395" s="172"/>
      <c r="F395" s="172"/>
      <c r="G395" s="172"/>
    </row>
    <row r="396" spans="1:7">
      <c r="A396" s="172"/>
      <c r="B396" s="172"/>
      <c r="C396" s="172"/>
      <c r="D396" s="172"/>
      <c r="E396" s="172"/>
      <c r="F396" s="172"/>
      <c r="G396" s="172"/>
    </row>
    <row r="397" spans="1:7">
      <c r="A397" s="172"/>
      <c r="B397" s="172"/>
      <c r="C397" s="172"/>
      <c r="D397" s="172"/>
      <c r="E397" s="172"/>
      <c r="F397" s="172"/>
      <c r="G397" s="172"/>
    </row>
    <row r="398" spans="1:7">
      <c r="A398" s="172"/>
      <c r="B398" s="172"/>
      <c r="C398" s="172"/>
      <c r="D398" s="172"/>
      <c r="E398" s="172"/>
      <c r="F398" s="172"/>
      <c r="G398" s="172"/>
    </row>
    <row r="399" spans="1:7">
      <c r="A399" s="172"/>
      <c r="B399" s="172"/>
      <c r="C399" s="172"/>
      <c r="D399" s="172"/>
      <c r="E399" s="172"/>
      <c r="F399" s="172"/>
      <c r="G399" s="172"/>
    </row>
    <row r="400" spans="1:7">
      <c r="A400" s="172"/>
      <c r="B400" s="172"/>
      <c r="C400" s="172"/>
      <c r="D400" s="172"/>
      <c r="E400" s="172"/>
      <c r="F400" s="172"/>
      <c r="G400" s="172"/>
    </row>
    <row r="401" spans="1:7">
      <c r="A401" s="172"/>
      <c r="B401" s="172"/>
      <c r="C401" s="172"/>
      <c r="D401" s="172"/>
      <c r="E401" s="172"/>
      <c r="F401" s="172"/>
      <c r="G401" s="172"/>
    </row>
    <row r="402" spans="1:7">
      <c r="A402" s="172"/>
      <c r="B402" s="172"/>
      <c r="C402" s="172"/>
      <c r="D402" s="172"/>
      <c r="E402" s="172"/>
      <c r="F402" s="172"/>
      <c r="G402" s="172"/>
    </row>
    <row r="403" spans="1:7">
      <c r="A403" s="172"/>
      <c r="B403" s="172"/>
      <c r="C403" s="172"/>
      <c r="D403" s="171">
        <v>0</v>
      </c>
      <c r="E403" s="172"/>
      <c r="F403" s="172"/>
      <c r="G403" s="172"/>
    </row>
    <row r="404" spans="1:7">
      <c r="A404" s="172"/>
      <c r="B404" s="172"/>
      <c r="C404" s="172"/>
      <c r="D404" s="172"/>
      <c r="E404" s="172"/>
      <c r="F404" s="172"/>
      <c r="G404" s="172"/>
    </row>
    <row r="405" spans="1:7">
      <c r="A405" s="172"/>
      <c r="B405" s="172"/>
      <c r="C405" s="172"/>
      <c r="D405" s="171" t="e">
        <v>#REF!</v>
      </c>
      <c r="E405" s="172"/>
      <c r="F405" s="172"/>
      <c r="G405" s="172"/>
    </row>
    <row r="406" spans="1:7">
      <c r="A406" s="172"/>
      <c r="B406" s="172"/>
      <c r="C406" s="172"/>
      <c r="D406" s="171">
        <v>0</v>
      </c>
      <c r="E406" s="172"/>
      <c r="F406" s="172"/>
      <c r="G406" s="172"/>
    </row>
    <row r="407" spans="1:7">
      <c r="A407" s="172"/>
      <c r="B407" s="172"/>
      <c r="C407" s="172"/>
      <c r="D407" s="172"/>
      <c r="E407" s="172"/>
      <c r="F407" s="172"/>
      <c r="G407" s="172"/>
    </row>
    <row r="408" spans="1:7">
      <c r="A408" s="172"/>
      <c r="B408" s="172"/>
      <c r="C408" s="172"/>
      <c r="D408" s="172"/>
      <c r="E408" s="172"/>
      <c r="F408" s="172"/>
      <c r="G408" s="172"/>
    </row>
    <row r="409" spans="1:7">
      <c r="A409" s="172"/>
      <c r="B409" s="172"/>
      <c r="C409" s="172"/>
      <c r="D409" s="172"/>
      <c r="E409" s="172"/>
      <c r="F409" s="172"/>
      <c r="G409" s="172"/>
    </row>
    <row r="410" spans="1:7">
      <c r="A410" s="172"/>
      <c r="B410" s="172"/>
      <c r="C410" s="172"/>
      <c r="D410" s="171">
        <v>0</v>
      </c>
      <c r="E410" s="172"/>
      <c r="F410" s="172"/>
      <c r="G410" s="172"/>
    </row>
    <row r="411" spans="1:7">
      <c r="A411" s="172"/>
      <c r="B411" s="172"/>
      <c r="C411" s="172"/>
      <c r="D411" s="172"/>
      <c r="E411" s="172"/>
      <c r="F411" s="172"/>
      <c r="G411" s="172"/>
    </row>
    <row r="412" spans="1:7">
      <c r="A412" s="172"/>
      <c r="B412" s="172"/>
      <c r="C412" s="172"/>
      <c r="D412" s="171">
        <v>2595.7994347663503</v>
      </c>
      <c r="E412" s="172"/>
      <c r="F412" s="172"/>
      <c r="G412" s="172"/>
    </row>
    <row r="413" spans="1:7">
      <c r="A413" s="172"/>
      <c r="B413" s="172"/>
      <c r="C413" s="172"/>
      <c r="D413" s="171">
        <v>0</v>
      </c>
      <c r="E413" s="172"/>
      <c r="F413" s="172"/>
      <c r="G413" s="172"/>
    </row>
    <row r="414" spans="1:7">
      <c r="A414" s="172"/>
      <c r="B414" s="172"/>
      <c r="C414" s="172"/>
      <c r="D414" s="172"/>
      <c r="E414" s="172"/>
      <c r="F414" s="172"/>
      <c r="G414" s="172"/>
    </row>
    <row r="415" spans="1:7">
      <c r="A415" s="172"/>
      <c r="B415" s="172"/>
      <c r="C415" s="172"/>
      <c r="D415" s="172"/>
      <c r="E415" s="172"/>
      <c r="F415" s="172"/>
      <c r="G415" s="172"/>
    </row>
    <row r="416" spans="1:7">
      <c r="A416" s="172"/>
      <c r="B416" s="172"/>
      <c r="C416" s="172"/>
      <c r="D416" s="172"/>
      <c r="E416" s="172"/>
      <c r="F416" s="172"/>
      <c r="G416" s="172"/>
    </row>
    <row r="417" spans="1:7">
      <c r="A417" s="172"/>
      <c r="B417" s="172"/>
      <c r="C417" s="172"/>
      <c r="D417" s="172"/>
      <c r="E417" s="172"/>
      <c r="F417" s="172"/>
      <c r="G417" s="172"/>
    </row>
    <row r="418" spans="1:7">
      <c r="A418" s="172"/>
      <c r="B418" s="172"/>
      <c r="C418" s="172"/>
      <c r="D418" s="172"/>
      <c r="E418" s="172"/>
      <c r="F418" s="172"/>
      <c r="G418" s="172"/>
    </row>
    <row r="419" spans="1:7">
      <c r="A419" s="172"/>
      <c r="B419" s="172"/>
      <c r="C419" s="172"/>
      <c r="D419" s="172"/>
      <c r="E419" s="172"/>
      <c r="F419" s="172"/>
      <c r="G419" s="172"/>
    </row>
    <row r="420" spans="1:7">
      <c r="A420" s="172"/>
      <c r="B420" s="172"/>
      <c r="C420" s="172"/>
      <c r="D420" s="172"/>
      <c r="E420" s="172"/>
      <c r="F420" s="172"/>
      <c r="G420" s="172"/>
    </row>
    <row r="421" spans="1:7">
      <c r="A421" s="172"/>
      <c r="B421" s="172"/>
      <c r="C421" s="172"/>
      <c r="D421" s="172"/>
      <c r="E421" s="172"/>
      <c r="F421" s="172"/>
      <c r="G421" s="172"/>
    </row>
    <row r="422" spans="1:7">
      <c r="A422" s="172"/>
      <c r="B422" s="172"/>
      <c r="C422" s="172"/>
      <c r="D422" s="172"/>
      <c r="E422" s="172"/>
      <c r="F422" s="172"/>
      <c r="G422" s="172"/>
    </row>
    <row r="423" spans="1:7">
      <c r="A423" s="172"/>
      <c r="B423" s="172"/>
      <c r="C423" s="172"/>
      <c r="D423" s="172"/>
      <c r="E423" s="172"/>
      <c r="F423" s="172"/>
      <c r="G423" s="172"/>
    </row>
    <row r="424" spans="1:7">
      <c r="A424" s="172"/>
      <c r="B424" s="172"/>
      <c r="C424" s="172"/>
      <c r="D424" s="172"/>
      <c r="E424" s="172"/>
      <c r="F424" s="172"/>
      <c r="G424" s="172"/>
    </row>
    <row r="425" spans="1:7">
      <c r="A425" s="172"/>
      <c r="B425" s="172"/>
      <c r="C425" s="172"/>
      <c r="D425" s="172"/>
      <c r="E425" s="172"/>
      <c r="F425" s="172"/>
      <c r="G425" s="172"/>
    </row>
    <row r="426" spans="1:7">
      <c r="A426" s="172"/>
      <c r="B426" s="172"/>
      <c r="C426" s="172"/>
      <c r="D426" s="172"/>
      <c r="E426" s="172"/>
      <c r="F426" s="172"/>
      <c r="G426" s="172"/>
    </row>
    <row r="427" spans="1:7">
      <c r="A427" s="172"/>
      <c r="B427" s="172"/>
      <c r="C427" s="172"/>
      <c r="D427" s="172"/>
      <c r="E427" s="172"/>
      <c r="F427" s="172"/>
      <c r="G427" s="172"/>
    </row>
    <row r="428" spans="1:7">
      <c r="A428" s="172"/>
      <c r="B428" s="172"/>
      <c r="C428" s="172"/>
      <c r="D428" s="171">
        <v>0</v>
      </c>
      <c r="E428" s="172"/>
      <c r="F428" s="172"/>
      <c r="G428" s="172"/>
    </row>
    <row r="429" spans="1:7">
      <c r="A429" s="172"/>
      <c r="B429" s="172"/>
      <c r="C429" s="172"/>
      <c r="D429" s="171" t="e">
        <v>#REF!</v>
      </c>
      <c r="E429" s="172"/>
      <c r="F429" s="172"/>
      <c r="G429" s="172"/>
    </row>
    <row r="430" spans="1:7">
      <c r="A430" s="172"/>
      <c r="B430" s="172"/>
      <c r="C430" s="172"/>
      <c r="D430" s="171">
        <v>0</v>
      </c>
      <c r="E430" s="172"/>
      <c r="F430" s="172"/>
      <c r="G430" s="172"/>
    </row>
    <row r="431" spans="1:7">
      <c r="A431" s="172"/>
      <c r="B431" s="172"/>
      <c r="C431" s="172"/>
      <c r="D431" s="172"/>
      <c r="E431" s="172"/>
      <c r="F431" s="172"/>
      <c r="G431" s="172"/>
    </row>
    <row r="432" spans="1:7">
      <c r="A432" s="172"/>
      <c r="B432" s="172"/>
      <c r="C432" s="172"/>
      <c r="D432" s="171" t="e">
        <v>#REF!</v>
      </c>
      <c r="E432" s="172"/>
      <c r="F432" s="172"/>
      <c r="G432" s="172"/>
    </row>
    <row r="433" spans="1:7">
      <c r="A433" s="172"/>
      <c r="B433" s="172"/>
      <c r="C433" s="172"/>
      <c r="D433" s="172"/>
      <c r="E433" s="172"/>
      <c r="F433" s="172"/>
      <c r="G433" s="172"/>
    </row>
    <row r="434" spans="1:7">
      <c r="A434" s="172"/>
      <c r="B434" s="172"/>
      <c r="C434" s="172"/>
      <c r="D434" s="172"/>
      <c r="E434" s="172"/>
      <c r="F434" s="172"/>
      <c r="G434" s="172"/>
    </row>
    <row r="435" spans="1:7">
      <c r="A435" s="172"/>
      <c r="B435" s="172"/>
      <c r="C435" s="172"/>
      <c r="D435" s="172"/>
      <c r="E435" s="172"/>
      <c r="F435" s="172"/>
      <c r="G435" s="172"/>
    </row>
    <row r="436" spans="1:7">
      <c r="A436" s="172"/>
      <c r="B436" s="172"/>
      <c r="C436" s="172"/>
      <c r="D436" s="171">
        <v>0</v>
      </c>
      <c r="E436" s="172"/>
      <c r="F436" s="172"/>
      <c r="G436" s="172"/>
    </row>
    <row r="437" spans="1:7">
      <c r="A437" s="172"/>
      <c r="B437" s="172"/>
      <c r="C437" s="172"/>
      <c r="D437" s="171">
        <v>0</v>
      </c>
      <c r="E437" s="172"/>
      <c r="F437" s="172"/>
      <c r="G437" s="172"/>
    </row>
    <row r="438" spans="1:7">
      <c r="A438" s="172"/>
      <c r="B438" s="172"/>
      <c r="C438" s="172"/>
      <c r="D438" s="172"/>
      <c r="E438" s="172"/>
      <c r="F438" s="172"/>
      <c r="G438" s="172"/>
    </row>
    <row r="439" spans="1:7">
      <c r="A439" s="172"/>
      <c r="B439" s="172"/>
      <c r="C439" s="172"/>
      <c r="D439" s="172"/>
      <c r="E439" s="172"/>
      <c r="F439" s="172"/>
      <c r="G439" s="172"/>
    </row>
    <row r="440" spans="1:7">
      <c r="A440" s="172"/>
      <c r="B440" s="172"/>
      <c r="C440" s="172"/>
      <c r="D440" s="172"/>
      <c r="E440" s="172"/>
      <c r="F440" s="172"/>
      <c r="G440" s="172"/>
    </row>
    <row r="441" spans="1:7">
      <c r="A441" s="172"/>
      <c r="B441" s="172"/>
      <c r="C441" s="172"/>
      <c r="D441" s="172"/>
      <c r="E441" s="172"/>
      <c r="F441" s="172"/>
      <c r="G441" s="172"/>
    </row>
    <row r="442" spans="1:7">
      <c r="A442" s="172"/>
      <c r="B442" s="172"/>
      <c r="C442" s="172"/>
      <c r="D442" s="172"/>
      <c r="E442" s="172"/>
      <c r="F442" s="172"/>
      <c r="G442" s="172"/>
    </row>
    <row r="443" spans="1:7">
      <c r="A443" s="172"/>
      <c r="B443" s="172"/>
      <c r="C443" s="172"/>
      <c r="D443" s="171">
        <v>0</v>
      </c>
      <c r="E443" s="172"/>
      <c r="F443" s="172"/>
      <c r="G443" s="172"/>
    </row>
    <row r="444" spans="1:7">
      <c r="A444" s="172"/>
      <c r="B444" s="172"/>
      <c r="C444" s="172"/>
      <c r="D444" s="171">
        <v>0</v>
      </c>
      <c r="E444" s="172"/>
      <c r="F444" s="172"/>
      <c r="G444" s="172"/>
    </row>
    <row r="445" spans="1:7">
      <c r="A445" s="172"/>
      <c r="B445" s="172"/>
      <c r="C445" s="172"/>
      <c r="D445" s="171">
        <v>0</v>
      </c>
      <c r="E445" s="172"/>
      <c r="F445" s="172"/>
      <c r="G445" s="172"/>
    </row>
    <row r="446" spans="1:7">
      <c r="A446" s="172"/>
      <c r="B446" s="172"/>
      <c r="C446" s="172"/>
      <c r="D446" s="172"/>
      <c r="E446" s="172"/>
      <c r="F446" s="172"/>
      <c r="G446" s="172"/>
    </row>
    <row r="447" spans="1:7">
      <c r="A447" s="172"/>
      <c r="B447" s="172"/>
      <c r="C447" s="172"/>
      <c r="D447" s="172"/>
      <c r="E447" s="172"/>
      <c r="F447" s="172"/>
      <c r="G447" s="172"/>
    </row>
    <row r="448" spans="1:7">
      <c r="A448" s="172"/>
      <c r="B448" s="172"/>
      <c r="C448" s="172"/>
      <c r="D448" s="172"/>
      <c r="E448" s="172"/>
      <c r="F448" s="172"/>
      <c r="G448" s="172"/>
    </row>
    <row r="449" spans="1:7">
      <c r="A449" s="172"/>
      <c r="B449" s="172"/>
      <c r="C449" s="172"/>
      <c r="D449" s="171">
        <v>0</v>
      </c>
      <c r="E449" s="172"/>
      <c r="F449" s="172"/>
      <c r="G449" s="172"/>
    </row>
    <row r="450" spans="1:7">
      <c r="A450" s="172"/>
      <c r="B450" s="172"/>
      <c r="C450" s="172"/>
      <c r="D450" s="171">
        <v>0</v>
      </c>
      <c r="E450" s="172"/>
      <c r="F450" s="172"/>
      <c r="G450" s="172"/>
    </row>
    <row r="451" spans="1:7">
      <c r="A451" s="172"/>
      <c r="B451" s="172"/>
      <c r="C451" s="172"/>
      <c r="D451" s="172"/>
      <c r="E451" s="172"/>
      <c r="F451" s="172"/>
      <c r="G451" s="172"/>
    </row>
    <row r="452" spans="1:7">
      <c r="A452" s="172"/>
      <c r="B452" s="172"/>
      <c r="C452" s="172"/>
      <c r="D452" s="172"/>
      <c r="E452" s="172"/>
      <c r="F452" s="172"/>
      <c r="G452" s="172"/>
    </row>
    <row r="453" spans="1:7">
      <c r="A453" s="172"/>
      <c r="B453" s="172"/>
      <c r="C453" s="172"/>
      <c r="D453" s="172"/>
      <c r="E453" s="172"/>
      <c r="F453" s="172"/>
      <c r="G453" s="172"/>
    </row>
    <row r="454" spans="1:7">
      <c r="A454" s="172"/>
      <c r="B454" s="172"/>
      <c r="C454" s="172"/>
      <c r="D454" s="171">
        <v>0</v>
      </c>
      <c r="E454" s="172"/>
      <c r="F454" s="172"/>
      <c r="G454" s="172"/>
    </row>
    <row r="455" spans="1:7">
      <c r="A455" s="172"/>
      <c r="B455" s="172"/>
      <c r="C455" s="172"/>
      <c r="D455" s="171" t="e">
        <v>#REF!</v>
      </c>
      <c r="E455" s="172"/>
      <c r="F455" s="172"/>
      <c r="G455" s="172"/>
    </row>
    <row r="456" spans="1:7">
      <c r="A456" s="172"/>
      <c r="B456" s="172"/>
      <c r="C456" s="172"/>
      <c r="D456" s="171" t="e">
        <v>#REF!</v>
      </c>
      <c r="E456" s="172"/>
      <c r="F456" s="172"/>
      <c r="G456" s="172"/>
    </row>
    <row r="457" spans="1:7">
      <c r="A457" s="172"/>
      <c r="B457" s="172"/>
      <c r="C457" s="172"/>
      <c r="D457" s="171">
        <v>0</v>
      </c>
      <c r="E457" s="172"/>
      <c r="F457" s="172"/>
      <c r="G457" s="172"/>
    </row>
    <row r="458" spans="1:7">
      <c r="A458" s="172"/>
      <c r="B458" s="172"/>
      <c r="C458" s="172"/>
      <c r="D458" s="172"/>
      <c r="E458" s="172"/>
      <c r="F458" s="172"/>
      <c r="G458" s="172"/>
    </row>
    <row r="459" spans="1:7">
      <c r="A459" s="172"/>
      <c r="B459" s="172"/>
      <c r="C459" s="172"/>
      <c r="D459" s="172"/>
      <c r="E459" s="172"/>
      <c r="F459" s="172"/>
      <c r="G459" s="172"/>
    </row>
    <row r="460" spans="1:7">
      <c r="A460" s="172"/>
      <c r="B460" s="172"/>
      <c r="C460" s="172"/>
      <c r="D460" s="172"/>
      <c r="E460" s="172"/>
      <c r="F460" s="172"/>
      <c r="G460" s="172"/>
    </row>
    <row r="461" spans="1:7">
      <c r="A461" s="172"/>
      <c r="B461" s="172"/>
      <c r="C461" s="172"/>
      <c r="D461" s="172"/>
      <c r="E461" s="172"/>
      <c r="F461" s="172"/>
      <c r="G461" s="172"/>
    </row>
    <row r="462" spans="1:7">
      <c r="A462" s="172"/>
      <c r="B462" s="172"/>
      <c r="C462" s="172"/>
      <c r="D462" s="172"/>
      <c r="E462" s="172"/>
      <c r="F462" s="172"/>
      <c r="G462" s="172"/>
    </row>
    <row r="463" spans="1:7">
      <c r="A463" s="172"/>
      <c r="B463" s="172"/>
      <c r="C463" s="172"/>
      <c r="D463" s="172"/>
      <c r="E463" s="172"/>
      <c r="F463" s="172"/>
      <c r="G463" s="172"/>
    </row>
    <row r="464" spans="1:7">
      <c r="A464" s="172"/>
      <c r="B464" s="172"/>
      <c r="C464" s="172"/>
      <c r="D464" s="171" t="e">
        <v>#REF!</v>
      </c>
      <c r="E464" s="172"/>
      <c r="F464" s="172"/>
      <c r="G464" s="172"/>
    </row>
    <row r="465" spans="1:7">
      <c r="A465" s="172"/>
      <c r="B465" s="172"/>
      <c r="C465" s="172"/>
      <c r="D465" s="171" t="e">
        <v>#REF!</v>
      </c>
      <c r="E465" s="172"/>
      <c r="F465" s="172"/>
      <c r="G465" s="172"/>
    </row>
    <row r="466" spans="1:7">
      <c r="A466" s="172"/>
      <c r="B466" s="172"/>
      <c r="C466" s="172"/>
      <c r="D466" s="171" t="e">
        <v>#REF!</v>
      </c>
      <c r="E466" s="172"/>
      <c r="F466" s="172"/>
      <c r="G466" s="172"/>
    </row>
    <row r="467" spans="1:7">
      <c r="A467" s="172"/>
      <c r="B467" s="172"/>
      <c r="C467" s="172"/>
      <c r="D467" s="172"/>
      <c r="E467" s="172"/>
      <c r="F467" s="172"/>
      <c r="G467" s="172"/>
    </row>
    <row r="468" spans="1:7">
      <c r="A468" s="172"/>
      <c r="B468" s="172"/>
      <c r="C468" s="172"/>
      <c r="D468" s="172"/>
      <c r="E468" s="172"/>
      <c r="F468" s="172"/>
      <c r="G468" s="172"/>
    </row>
    <row r="469" spans="1:7">
      <c r="A469" s="172"/>
      <c r="B469" s="172"/>
      <c r="C469" s="172"/>
      <c r="D469" s="171">
        <v>0</v>
      </c>
      <c r="E469" s="172"/>
      <c r="F469" s="172"/>
      <c r="G469" s="172"/>
    </row>
    <row r="470" spans="1:7">
      <c r="A470" s="172"/>
      <c r="B470" s="172"/>
      <c r="C470" s="172"/>
      <c r="D470" s="171">
        <v>0</v>
      </c>
      <c r="E470" s="172"/>
      <c r="F470" s="172"/>
      <c r="G470" s="172"/>
    </row>
  </sheetData>
  <phoneticPr fontId="13" type="noConversion"/>
  <printOptions headings="1" gridLines="1"/>
  <pageMargins left="0.75" right="0.45" top="0.42" bottom="0.49" header="0.2" footer="0.32"/>
  <pageSetup scale="4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42"/>
    <pageSetUpPr fitToPage="1"/>
  </sheetPr>
  <dimension ref="A1:HT80"/>
  <sheetViews>
    <sheetView workbookViewId="0">
      <selection activeCell="J20" sqref="J20"/>
    </sheetView>
  </sheetViews>
  <sheetFormatPr defaultRowHeight="11.25"/>
  <cols>
    <col min="1" max="1" width="9.33203125" style="188"/>
    <col min="2" max="2" width="31.6640625" style="188" bestFit="1" customWidth="1"/>
    <col min="3" max="3" width="10" style="188" hidden="1" customWidth="1"/>
    <col min="4" max="4" width="11.6640625" style="188" hidden="1" customWidth="1"/>
    <col min="5" max="5" width="11" style="188" hidden="1" customWidth="1"/>
    <col min="6" max="7" width="9.5" style="188" hidden="1" customWidth="1"/>
    <col min="8" max="8" width="10" style="188" bestFit="1" customWidth="1"/>
    <col min="9" max="16384" width="9.33203125" style="188"/>
  </cols>
  <sheetData>
    <row r="1" spans="1:228" ht="18">
      <c r="B1" s="132" t="s">
        <v>132</v>
      </c>
      <c r="C1" s="132"/>
      <c r="D1" s="132"/>
      <c r="E1" s="132"/>
      <c r="F1" s="132"/>
      <c r="G1" s="132"/>
      <c r="H1" s="132"/>
    </row>
    <row r="2" spans="1:228" ht="18">
      <c r="A2" s="188">
        <v>0</v>
      </c>
      <c r="B2" s="132" t="s">
        <v>86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</row>
    <row r="3" spans="1:228" ht="18">
      <c r="B3" s="132" t="s">
        <v>87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</row>
    <row r="4" spans="1:228">
      <c r="B4" s="189"/>
      <c r="C4" s="124"/>
      <c r="D4" s="124"/>
      <c r="E4" s="124"/>
      <c r="F4" s="124"/>
      <c r="G4" s="124"/>
      <c r="H4" s="124"/>
    </row>
    <row r="5" spans="1:228">
      <c r="B5" s="182"/>
      <c r="C5" s="124" t="s">
        <v>235</v>
      </c>
      <c r="D5" s="124" t="s">
        <v>235</v>
      </c>
      <c r="E5" s="124" t="s">
        <v>235</v>
      </c>
      <c r="F5" s="124" t="s">
        <v>235</v>
      </c>
      <c r="G5" s="124" t="s">
        <v>235</v>
      </c>
      <c r="H5" s="124"/>
    </row>
    <row r="6" spans="1:228">
      <c r="B6" s="182"/>
      <c r="C6" s="102">
        <v>2008</v>
      </c>
      <c r="D6" s="102">
        <f>C6+1</f>
        <v>2009</v>
      </c>
      <c r="E6" s="102">
        <f t="shared" ref="E6:H6" si="0">D6+1</f>
        <v>2010</v>
      </c>
      <c r="F6" s="102">
        <f t="shared" si="0"/>
        <v>2011</v>
      </c>
      <c r="G6" s="102">
        <f t="shared" si="0"/>
        <v>2012</v>
      </c>
      <c r="H6" s="102">
        <f t="shared" si="0"/>
        <v>2013</v>
      </c>
    </row>
    <row r="7" spans="1:228" ht="20.25" customHeight="1">
      <c r="B7" s="38" t="s">
        <v>53</v>
      </c>
      <c r="C7" s="183" t="s">
        <v>2</v>
      </c>
      <c r="D7" s="183" t="s">
        <v>2</v>
      </c>
      <c r="E7" s="103" t="s">
        <v>66</v>
      </c>
      <c r="F7" s="103" t="s">
        <v>66</v>
      </c>
      <c r="G7" s="103" t="s">
        <v>66</v>
      </c>
      <c r="H7" s="103" t="s">
        <v>66</v>
      </c>
    </row>
    <row r="8" spans="1:228">
      <c r="A8" s="188">
        <v>3872</v>
      </c>
      <c r="B8" s="184" t="s">
        <v>295</v>
      </c>
      <c r="C8" s="190"/>
      <c r="D8" s="190">
        <v>0</v>
      </c>
      <c r="E8" s="190">
        <v>0</v>
      </c>
      <c r="F8" s="190">
        <v>706016.20500613458</v>
      </c>
      <c r="G8" s="190">
        <v>711920.99529094435</v>
      </c>
      <c r="H8" s="190">
        <v>741742.75725886121</v>
      </c>
    </row>
    <row r="9" spans="1:228">
      <c r="A9" s="188">
        <v>3886</v>
      </c>
      <c r="B9" s="184" t="s">
        <v>247</v>
      </c>
      <c r="C9" s="191"/>
      <c r="D9" s="191">
        <v>0</v>
      </c>
      <c r="E9" s="191">
        <v>0</v>
      </c>
      <c r="F9" s="191">
        <v>56257.211400833337</v>
      </c>
      <c r="G9" s="191">
        <v>57746.507087500002</v>
      </c>
      <c r="H9" s="191">
        <v>57795.014730000003</v>
      </c>
    </row>
    <row r="10" spans="1:228">
      <c r="B10" s="34" t="s">
        <v>246</v>
      </c>
      <c r="C10" s="190">
        <f>SUM(C8:C9)</f>
        <v>0</v>
      </c>
      <c r="D10" s="190">
        <f t="shared" ref="D10:F10" si="1">SUM(D8:D9)</f>
        <v>0</v>
      </c>
      <c r="E10" s="190">
        <f t="shared" si="1"/>
        <v>0</v>
      </c>
      <c r="F10" s="190">
        <f t="shared" si="1"/>
        <v>762273.41640696791</v>
      </c>
      <c r="G10" s="190">
        <v>769667.5023784443</v>
      </c>
      <c r="H10" s="190">
        <v>799537.77198886126</v>
      </c>
    </row>
    <row r="11" spans="1:228">
      <c r="B11" s="192"/>
      <c r="C11" s="193"/>
      <c r="D11" s="193"/>
      <c r="E11" s="193"/>
      <c r="F11" s="193"/>
      <c r="G11" s="193"/>
      <c r="H11" s="193"/>
    </row>
    <row r="12" spans="1:228">
      <c r="A12" s="188">
        <v>3893</v>
      </c>
      <c r="B12" s="194" t="s">
        <v>0</v>
      </c>
      <c r="C12" s="190"/>
      <c r="D12" s="190"/>
      <c r="E12" s="190">
        <v>0</v>
      </c>
      <c r="F12" s="190">
        <v>4666408.010555163</v>
      </c>
      <c r="G12" s="190">
        <v>4787503.7953191837</v>
      </c>
      <c r="H12" s="190">
        <v>6950344.5902537843</v>
      </c>
    </row>
    <row r="13" spans="1:228" s="197" customFormat="1">
      <c r="A13" s="188">
        <v>3900</v>
      </c>
      <c r="B13" s="195" t="s">
        <v>1</v>
      </c>
      <c r="C13" s="196"/>
      <c r="D13" s="190">
        <v>0</v>
      </c>
      <c r="E13" s="190">
        <v>0</v>
      </c>
      <c r="F13" s="190">
        <v>226825.66731599486</v>
      </c>
      <c r="G13" s="190">
        <v>554992.30237430218</v>
      </c>
      <c r="H13" s="190">
        <v>554956.28331035073</v>
      </c>
    </row>
    <row r="14" spans="1:228">
      <c r="A14" s="188">
        <v>14733885</v>
      </c>
      <c r="B14" s="194" t="s">
        <v>244</v>
      </c>
      <c r="C14" s="198"/>
      <c r="D14" s="191">
        <v>0</v>
      </c>
      <c r="E14" s="191">
        <v>0</v>
      </c>
      <c r="F14" s="191">
        <v>281786.41504629375</v>
      </c>
      <c r="G14" s="191">
        <v>2.0567777401885108E-3</v>
      </c>
      <c r="H14" s="191">
        <v>1.9048861178383975E-2</v>
      </c>
    </row>
    <row r="15" spans="1:228">
      <c r="B15" s="34" t="s">
        <v>67</v>
      </c>
      <c r="C15" s="190">
        <f>SUM(C12:C14)</f>
        <v>0</v>
      </c>
      <c r="D15" s="190">
        <f t="shared" ref="D15:F15" si="2">SUM(D12:D14)</f>
        <v>0</v>
      </c>
      <c r="E15" s="190">
        <f t="shared" si="2"/>
        <v>0</v>
      </c>
      <c r="F15" s="190">
        <f t="shared" si="2"/>
        <v>5175020.0929174516</v>
      </c>
      <c r="G15" s="190">
        <v>5342496.0997502636</v>
      </c>
      <c r="H15" s="190">
        <v>7505300.8926129965</v>
      </c>
    </row>
    <row r="16" spans="1:228">
      <c r="B16" s="34"/>
      <c r="C16" s="190"/>
      <c r="D16" s="190"/>
      <c r="E16" s="190"/>
      <c r="F16" s="190"/>
      <c r="G16" s="190"/>
      <c r="H16" s="190"/>
    </row>
    <row r="17" spans="1:8">
      <c r="A17" s="188">
        <v>3956</v>
      </c>
      <c r="B17" s="184" t="s">
        <v>70</v>
      </c>
      <c r="C17" s="190"/>
      <c r="D17" s="190">
        <v>0</v>
      </c>
      <c r="E17" s="190">
        <v>0</v>
      </c>
      <c r="F17" s="199">
        <v>2383065.3092323607</v>
      </c>
      <c r="G17" s="190">
        <v>0</v>
      </c>
      <c r="H17" s="190">
        <v>0</v>
      </c>
    </row>
    <row r="18" spans="1:8" s="197" customFormat="1">
      <c r="A18" s="188">
        <v>3963</v>
      </c>
      <c r="B18" s="200" t="s">
        <v>89</v>
      </c>
      <c r="C18" s="201"/>
      <c r="D18" s="190">
        <v>0</v>
      </c>
      <c r="E18" s="190">
        <v>0</v>
      </c>
      <c r="F18" s="199">
        <v>424184.97808999999</v>
      </c>
      <c r="G18" s="190">
        <v>0</v>
      </c>
      <c r="H18" s="190">
        <v>0</v>
      </c>
    </row>
    <row r="19" spans="1:8">
      <c r="A19" s="188">
        <v>9355742</v>
      </c>
      <c r="B19" s="202" t="s">
        <v>243</v>
      </c>
      <c r="C19" s="191"/>
      <c r="D19" s="191">
        <v>0</v>
      </c>
      <c r="E19" s="191">
        <v>0</v>
      </c>
      <c r="F19" s="203">
        <v>710476.5985508333</v>
      </c>
      <c r="G19" s="191">
        <v>725482.42220083333</v>
      </c>
      <c r="H19" s="191">
        <v>735129.58606999996</v>
      </c>
    </row>
    <row r="20" spans="1:8">
      <c r="B20" s="34" t="s">
        <v>71</v>
      </c>
      <c r="C20" s="190">
        <f>SUM(C17:C19)</f>
        <v>0</v>
      </c>
      <c r="D20" s="190">
        <f t="shared" ref="D20:F20" si="3">SUM(D17:D19)</f>
        <v>0</v>
      </c>
      <c r="E20" s="190">
        <f t="shared" si="3"/>
        <v>0</v>
      </c>
      <c r="F20" s="190">
        <f t="shared" si="3"/>
        <v>3517726.8858731939</v>
      </c>
      <c r="G20" s="190">
        <v>725482.42220083333</v>
      </c>
      <c r="H20" s="190">
        <v>735129.58606999996</v>
      </c>
    </row>
    <row r="21" spans="1:8">
      <c r="B21" s="204"/>
      <c r="C21" s="190"/>
      <c r="D21" s="190"/>
      <c r="E21" s="190"/>
      <c r="F21" s="190"/>
      <c r="G21" s="190"/>
      <c r="H21" s="190"/>
    </row>
    <row r="22" spans="1:8">
      <c r="A22" s="188">
        <v>4019</v>
      </c>
      <c r="B22" s="34" t="s">
        <v>156</v>
      </c>
      <c r="C22" s="190"/>
      <c r="D22" s="190"/>
      <c r="E22" s="190">
        <v>0</v>
      </c>
      <c r="F22" s="199">
        <v>2357759.9624634036</v>
      </c>
      <c r="G22" s="190">
        <v>2363698.6020369362</v>
      </c>
      <c r="H22" s="190">
        <v>2555766.2844240717</v>
      </c>
    </row>
    <row r="23" spans="1:8">
      <c r="A23" s="188">
        <v>0</v>
      </c>
      <c r="B23" s="184" t="s">
        <v>245</v>
      </c>
      <c r="C23" s="190"/>
      <c r="D23" s="190"/>
      <c r="E23" s="190"/>
      <c r="F23" s="199"/>
      <c r="G23" s="190"/>
      <c r="H23" s="190"/>
    </row>
    <row r="24" spans="1:8">
      <c r="A24" s="188">
        <v>4040</v>
      </c>
      <c r="B24" s="34" t="s">
        <v>157</v>
      </c>
      <c r="C24" s="190"/>
      <c r="D24" s="201">
        <v>0</v>
      </c>
      <c r="E24" s="201">
        <v>0</v>
      </c>
      <c r="F24" s="205">
        <v>644973.06592568976</v>
      </c>
      <c r="G24" s="190">
        <v>623227.41748021997</v>
      </c>
      <c r="H24" s="190">
        <v>625846.80974822456</v>
      </c>
    </row>
    <row r="25" spans="1:8">
      <c r="A25" s="188">
        <v>4047</v>
      </c>
      <c r="B25" s="34" t="s">
        <v>158</v>
      </c>
      <c r="C25" s="206"/>
      <c r="D25" s="191">
        <v>0</v>
      </c>
      <c r="E25" s="191">
        <v>0</v>
      </c>
      <c r="F25" s="203">
        <v>696028.60599999991</v>
      </c>
      <c r="G25" s="191">
        <v>700964.13500000001</v>
      </c>
      <c r="H25" s="191">
        <v>700964.13500000001</v>
      </c>
    </row>
    <row r="26" spans="1:8">
      <c r="B26" s="34" t="s">
        <v>159</v>
      </c>
      <c r="C26" s="185">
        <f>SUM(C22:C25)</f>
        <v>0</v>
      </c>
      <c r="D26" s="185">
        <f t="shared" ref="D26:F26" si="4">SUM(D22:D25)</f>
        <v>0</v>
      </c>
      <c r="E26" s="185">
        <f t="shared" si="4"/>
        <v>0</v>
      </c>
      <c r="F26" s="185">
        <f t="shared" si="4"/>
        <v>3698761.6343890931</v>
      </c>
      <c r="G26" s="185">
        <v>3687890.1545171561</v>
      </c>
      <c r="H26" s="185">
        <v>3882577.2291722959</v>
      </c>
    </row>
    <row r="27" spans="1:8">
      <c r="B27" s="34"/>
      <c r="C27" s="185"/>
      <c r="D27" s="185"/>
      <c r="E27" s="185"/>
      <c r="F27" s="185"/>
      <c r="G27" s="185"/>
      <c r="H27" s="185"/>
    </row>
    <row r="28" spans="1:8">
      <c r="A28" s="188">
        <v>4103</v>
      </c>
      <c r="B28" s="34" t="s">
        <v>296</v>
      </c>
      <c r="C28" s="191"/>
      <c r="D28" s="191"/>
      <c r="E28" s="191">
        <v>0</v>
      </c>
      <c r="F28" s="203">
        <v>545906.31125186104</v>
      </c>
      <c r="G28" s="190">
        <v>543024.4760201961</v>
      </c>
      <c r="H28" s="190">
        <v>1532211.4432715806</v>
      </c>
    </row>
    <row r="29" spans="1:8">
      <c r="B29" s="34"/>
      <c r="C29" s="193"/>
      <c r="D29" s="193"/>
      <c r="E29" s="193"/>
      <c r="F29" s="193"/>
      <c r="G29" s="193"/>
      <c r="H29" s="193"/>
    </row>
    <row r="30" spans="1:8">
      <c r="A30" s="188">
        <v>4152</v>
      </c>
      <c r="B30" s="34" t="s">
        <v>69</v>
      </c>
      <c r="C30" s="191"/>
      <c r="D30" s="191"/>
      <c r="E30" s="191">
        <v>0</v>
      </c>
      <c r="F30" s="203">
        <v>6505720.0797474356</v>
      </c>
      <c r="G30" s="190">
        <v>9030437.1757899988</v>
      </c>
      <c r="H30" s="190">
        <v>6199123.199903327</v>
      </c>
    </row>
    <row r="31" spans="1:8">
      <c r="B31" s="185"/>
      <c r="C31" s="185"/>
      <c r="D31" s="191"/>
      <c r="E31" s="191"/>
      <c r="F31" s="191"/>
      <c r="G31" s="191"/>
      <c r="H31" s="191"/>
    </row>
    <row r="32" spans="1:8" ht="57" hidden="1" customHeight="1">
      <c r="B32" s="185"/>
      <c r="C32" s="207" t="s">
        <v>303</v>
      </c>
      <c r="D32" s="207"/>
      <c r="E32" s="207"/>
      <c r="F32" s="207"/>
      <c r="G32" s="207"/>
      <c r="H32" s="207"/>
    </row>
    <row r="33" spans="2:8">
      <c r="C33" s="185">
        <f>+C10+C15+C20+C26+C28+C30</f>
        <v>0</v>
      </c>
      <c r="D33" s="185"/>
      <c r="E33" s="185"/>
      <c r="F33" s="185"/>
    </row>
    <row r="34" spans="2:8">
      <c r="C34" s="186" t="s">
        <v>65</v>
      </c>
      <c r="D34" s="185">
        <f>D10+D15+D20+D26+D28+D30</f>
        <v>0</v>
      </c>
      <c r="E34" s="185">
        <f t="shared" ref="E34:H34" si="5">E10+E15+E20+E26+E28+E30</f>
        <v>0</v>
      </c>
      <c r="F34" s="185">
        <f t="shared" si="5"/>
        <v>20205408.420586001</v>
      </c>
      <c r="G34" s="185">
        <f t="shared" si="5"/>
        <v>20098997.830656894</v>
      </c>
      <c r="H34" s="185">
        <f t="shared" si="5"/>
        <v>20653880.123019062</v>
      </c>
    </row>
    <row r="35" spans="2:8">
      <c r="C35" s="186"/>
      <c r="D35" s="185"/>
      <c r="E35" s="185"/>
      <c r="F35" s="185"/>
      <c r="G35" s="185"/>
      <c r="H35" s="185"/>
    </row>
    <row r="36" spans="2:8" s="187" customFormat="1" ht="15">
      <c r="B36" s="208"/>
      <c r="C36" s="208"/>
      <c r="D36" s="208"/>
      <c r="E36" s="208"/>
      <c r="F36" s="208"/>
      <c r="G36" s="208"/>
      <c r="H36" s="208"/>
    </row>
    <row r="42" spans="2:8">
      <c r="B42" s="209"/>
    </row>
    <row r="44" spans="2:8">
      <c r="E44" s="193"/>
      <c r="F44" s="193"/>
      <c r="G44" s="193"/>
      <c r="H44" s="193"/>
    </row>
    <row r="45" spans="2:8">
      <c r="E45" s="193"/>
      <c r="F45" s="193"/>
      <c r="G45" s="193"/>
      <c r="H45" s="193"/>
    </row>
    <row r="46" spans="2:8">
      <c r="D46" s="192"/>
      <c r="E46" s="193"/>
      <c r="F46" s="193"/>
      <c r="G46" s="193"/>
      <c r="H46" s="193"/>
    </row>
    <row r="47" spans="2:8" ht="11.25" customHeight="1">
      <c r="E47" s="193"/>
      <c r="F47" s="193"/>
      <c r="G47" s="193"/>
      <c r="H47" s="193"/>
    </row>
    <row r="48" spans="2:8" ht="11.25" customHeight="1">
      <c r="B48" s="210"/>
      <c r="E48" s="192"/>
      <c r="F48" s="193"/>
      <c r="G48" s="193"/>
      <c r="H48" s="193"/>
    </row>
    <row r="49" spans="2:8" ht="11.25" customHeight="1">
      <c r="B49" s="210"/>
      <c r="E49" s="192"/>
      <c r="F49" s="193"/>
      <c r="G49" s="193"/>
      <c r="H49" s="193"/>
    </row>
    <row r="50" spans="2:8" ht="11.25" customHeight="1">
      <c r="B50" s="210"/>
      <c r="E50" s="192"/>
      <c r="F50" s="193"/>
      <c r="G50" s="193"/>
      <c r="H50" s="193"/>
    </row>
    <row r="51" spans="2:8">
      <c r="D51" s="192"/>
      <c r="E51" s="192"/>
      <c r="F51" s="193"/>
      <c r="G51" s="193"/>
      <c r="H51" s="193"/>
    </row>
    <row r="52" spans="2:8">
      <c r="D52" s="192"/>
      <c r="E52" s="193"/>
      <c r="F52" s="193"/>
      <c r="G52" s="193"/>
      <c r="H52" s="193"/>
    </row>
    <row r="53" spans="2:8">
      <c r="B53" s="192"/>
      <c r="D53" s="192"/>
      <c r="E53" s="193"/>
      <c r="F53" s="193"/>
      <c r="G53" s="193"/>
      <c r="H53" s="193"/>
    </row>
    <row r="54" spans="2:8">
      <c r="B54" s="192"/>
      <c r="D54" s="192"/>
      <c r="E54" s="211"/>
      <c r="F54" s="211"/>
      <c r="G54" s="211"/>
      <c r="H54" s="211"/>
    </row>
    <row r="55" spans="2:8">
      <c r="B55" s="192"/>
      <c r="D55" s="192"/>
      <c r="E55" s="190"/>
      <c r="F55" s="190"/>
      <c r="G55" s="190"/>
      <c r="H55" s="190"/>
    </row>
    <row r="56" spans="2:8">
      <c r="B56" s="192"/>
      <c r="D56" s="192"/>
      <c r="E56" s="190"/>
      <c r="F56" s="190"/>
      <c r="G56" s="190"/>
      <c r="H56" s="190"/>
    </row>
    <row r="57" spans="2:8">
      <c r="B57" s="192"/>
      <c r="D57" s="192"/>
      <c r="E57" s="190"/>
      <c r="F57" s="190"/>
      <c r="G57" s="190"/>
      <c r="H57" s="190"/>
    </row>
    <row r="58" spans="2:8">
      <c r="B58" s="192"/>
      <c r="D58" s="192"/>
      <c r="E58" s="190"/>
      <c r="F58" s="190"/>
      <c r="G58" s="190"/>
      <c r="H58" s="190"/>
    </row>
    <row r="59" spans="2:8">
      <c r="B59" s="38"/>
      <c r="D59" s="38"/>
      <c r="E59" s="190"/>
      <c r="F59" s="190"/>
      <c r="G59" s="190"/>
      <c r="H59" s="190"/>
    </row>
    <row r="60" spans="2:8">
      <c r="B60" s="38"/>
      <c r="D60" s="38"/>
      <c r="E60" s="190"/>
      <c r="F60" s="190"/>
      <c r="G60" s="190"/>
      <c r="H60" s="190"/>
    </row>
    <row r="61" spans="2:8">
      <c r="B61" s="34"/>
      <c r="D61" s="34"/>
      <c r="E61" s="190"/>
      <c r="F61" s="190"/>
      <c r="G61" s="190"/>
      <c r="H61" s="190"/>
    </row>
    <row r="62" spans="2:8">
      <c r="B62" s="34"/>
      <c r="C62" s="34"/>
      <c r="D62" s="34"/>
      <c r="E62" s="190"/>
      <c r="F62" s="190"/>
      <c r="G62" s="190"/>
      <c r="H62" s="190"/>
    </row>
    <row r="63" spans="2:8">
      <c r="B63" s="209"/>
      <c r="D63" s="34"/>
      <c r="E63" s="190"/>
      <c r="F63" s="190"/>
      <c r="G63" s="190"/>
      <c r="H63" s="190"/>
    </row>
    <row r="64" spans="2:8">
      <c r="D64" s="34"/>
      <c r="E64" s="185"/>
      <c r="F64" s="185"/>
      <c r="G64" s="185"/>
      <c r="H64" s="185"/>
    </row>
    <row r="65" spans="2:8">
      <c r="B65" s="34"/>
      <c r="C65" s="34"/>
      <c r="D65" s="34"/>
      <c r="E65" s="185"/>
      <c r="F65" s="185"/>
      <c r="G65" s="185"/>
      <c r="H65" s="185"/>
    </row>
    <row r="66" spans="2:8">
      <c r="B66" s="34"/>
      <c r="C66" s="34"/>
      <c r="D66" s="34"/>
      <c r="E66" s="190"/>
      <c r="F66" s="190"/>
      <c r="G66" s="190"/>
      <c r="H66" s="190"/>
    </row>
    <row r="67" spans="2:8">
      <c r="B67" s="34"/>
      <c r="C67" s="34"/>
      <c r="D67" s="34"/>
      <c r="E67" s="34"/>
      <c r="F67" s="34"/>
      <c r="G67" s="34"/>
      <c r="H67" s="34"/>
    </row>
    <row r="68" spans="2:8">
      <c r="B68" s="212"/>
      <c r="D68" s="193"/>
      <c r="E68" s="193"/>
      <c r="F68" s="193"/>
      <c r="G68" s="193"/>
      <c r="H68" s="193"/>
    </row>
    <row r="69" spans="2:8">
      <c r="B69" s="192"/>
      <c r="D69" s="193"/>
      <c r="E69" s="193"/>
      <c r="F69" s="193"/>
      <c r="G69" s="193"/>
      <c r="H69" s="193"/>
    </row>
    <row r="70" spans="2:8">
      <c r="B70" s="192"/>
      <c r="D70" s="193"/>
      <c r="E70" s="193"/>
      <c r="F70" s="193"/>
      <c r="G70" s="193"/>
      <c r="H70" s="193"/>
    </row>
    <row r="71" spans="2:8">
      <c r="B71" s="192"/>
      <c r="D71" s="193"/>
      <c r="E71" s="193"/>
      <c r="F71" s="193"/>
      <c r="G71" s="193"/>
      <c r="H71" s="193"/>
    </row>
    <row r="72" spans="2:8">
      <c r="B72" s="192"/>
      <c r="D72" s="193"/>
      <c r="E72" s="193"/>
      <c r="F72" s="193"/>
      <c r="G72" s="193"/>
      <c r="H72" s="193"/>
    </row>
    <row r="73" spans="2:8">
      <c r="B73" s="192"/>
      <c r="D73" s="193"/>
      <c r="E73" s="193"/>
      <c r="F73" s="193"/>
      <c r="G73" s="193"/>
      <c r="H73" s="193"/>
    </row>
    <row r="74" spans="2:8">
      <c r="B74" s="192"/>
      <c r="D74" s="193"/>
      <c r="E74" s="193"/>
      <c r="F74" s="193"/>
      <c r="G74" s="193"/>
      <c r="H74" s="193"/>
    </row>
    <row r="75" spans="2:8">
      <c r="B75" s="192"/>
      <c r="D75" s="193"/>
      <c r="E75" s="193"/>
      <c r="F75" s="193"/>
      <c r="G75" s="193"/>
      <c r="H75" s="193"/>
    </row>
    <row r="76" spans="2:8">
      <c r="B76" s="192"/>
      <c r="D76" s="193"/>
      <c r="E76" s="193"/>
      <c r="F76" s="193"/>
      <c r="G76" s="193"/>
      <c r="H76" s="193"/>
    </row>
    <row r="77" spans="2:8">
      <c r="B77" s="192"/>
      <c r="D77" s="193"/>
      <c r="E77" s="193"/>
      <c r="F77" s="193"/>
      <c r="G77" s="193"/>
      <c r="H77" s="193"/>
    </row>
    <row r="78" spans="2:8">
      <c r="B78" s="192"/>
      <c r="D78" s="193"/>
      <c r="E78" s="193"/>
      <c r="F78" s="193"/>
      <c r="G78" s="193"/>
      <c r="H78" s="193"/>
    </row>
    <row r="79" spans="2:8">
      <c r="B79" s="192"/>
      <c r="D79" s="193"/>
      <c r="E79" s="193"/>
      <c r="F79" s="193"/>
      <c r="G79" s="193"/>
      <c r="H79" s="193"/>
    </row>
    <row r="80" spans="2:8">
      <c r="B80" s="192"/>
      <c r="D80" s="193"/>
      <c r="E80" s="193"/>
      <c r="F80" s="193"/>
      <c r="G80" s="193"/>
      <c r="H80" s="193"/>
    </row>
  </sheetData>
  <mergeCells count="43">
    <mergeCell ref="C32:H32"/>
    <mergeCell ref="B36:H36"/>
    <mergeCell ref="GG3:GR3"/>
    <mergeCell ref="CC3:CN3"/>
    <mergeCell ref="AG3:AR3"/>
    <mergeCell ref="AS3:BD3"/>
    <mergeCell ref="BE3:BP3"/>
    <mergeCell ref="BQ3:CB3"/>
    <mergeCell ref="B3:H3"/>
    <mergeCell ref="U3:AF3"/>
    <mergeCell ref="CO3:CZ3"/>
    <mergeCell ref="DA3:DL3"/>
    <mergeCell ref="DM3:DX3"/>
    <mergeCell ref="DY3:EJ3"/>
    <mergeCell ref="I3:T3"/>
    <mergeCell ref="GG2:GR2"/>
    <mergeCell ref="GS2:HD2"/>
    <mergeCell ref="HE2:HP2"/>
    <mergeCell ref="HQ2:HT2"/>
    <mergeCell ref="EK2:EV2"/>
    <mergeCell ref="EW2:FH2"/>
    <mergeCell ref="FI2:FT2"/>
    <mergeCell ref="FU2:GF2"/>
    <mergeCell ref="HE3:HP3"/>
    <mergeCell ref="HQ3:HT3"/>
    <mergeCell ref="EK3:EV3"/>
    <mergeCell ref="EW3:FH3"/>
    <mergeCell ref="FI3:FT3"/>
    <mergeCell ref="FU3:GF3"/>
    <mergeCell ref="GS3:HD3"/>
    <mergeCell ref="DY2:EJ2"/>
    <mergeCell ref="DM2:DX2"/>
    <mergeCell ref="B1:H1"/>
    <mergeCell ref="B2:H2"/>
    <mergeCell ref="CO2:CZ2"/>
    <mergeCell ref="DA2:DL2"/>
    <mergeCell ref="I2:T2"/>
    <mergeCell ref="U2:AF2"/>
    <mergeCell ref="AG2:AR2"/>
    <mergeCell ref="AS2:BD2"/>
    <mergeCell ref="BE2:BP2"/>
    <mergeCell ref="BQ2:CB2"/>
    <mergeCell ref="CC2:CN2"/>
  </mergeCells>
  <phoneticPr fontId="0" type="noConversion"/>
  <printOptions headings="1" gridLines="1"/>
  <pageMargins left="0.55000000000000004" right="0.28000000000000003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 enableFormatConditionsCalculation="0">
    <tabColor rgb="FFCCFFCC"/>
    <pageSetUpPr fitToPage="1"/>
  </sheetPr>
  <dimension ref="A1:HH148"/>
  <sheetViews>
    <sheetView zoomScale="75" zoomScaleNormal="75" workbookViewId="0">
      <pane ySplit="4" topLeftCell="A5" activePane="bottomLeft" state="frozen"/>
      <selection pane="bottomLeft" activeCell="R13" sqref="R13"/>
    </sheetView>
  </sheetViews>
  <sheetFormatPr defaultRowHeight="12.75"/>
  <cols>
    <col min="1" max="1" width="32.5" style="22" customWidth="1"/>
    <col min="2" max="5" width="11.1640625" style="22" hidden="1" customWidth="1"/>
    <col min="6" max="6" width="11.1640625" style="22" customWidth="1"/>
    <col min="7" max="7" width="10.6640625" style="101" customWidth="1"/>
    <col min="8" max="8" width="23.1640625" style="101" customWidth="1"/>
    <col min="9" max="10" width="10.6640625" style="101" hidden="1" customWidth="1"/>
    <col min="11" max="11" width="17.5" style="101" hidden="1" customWidth="1"/>
    <col min="12" max="12" width="10.6640625" style="101" customWidth="1"/>
    <col min="13" max="216" width="14.5" style="22" customWidth="1"/>
    <col min="217" max="16384" width="9.33203125" style="22"/>
  </cols>
  <sheetData>
    <row r="1" spans="1:216" ht="25.5" thickBot="1">
      <c r="A1" s="213" t="s">
        <v>213</v>
      </c>
      <c r="B1" s="213"/>
      <c r="H1" s="214" t="s">
        <v>113</v>
      </c>
      <c r="I1" s="214"/>
      <c r="J1" s="214"/>
      <c r="K1" s="214"/>
      <c r="L1" s="215"/>
      <c r="DH1" s="216"/>
      <c r="DI1" s="216"/>
      <c r="DJ1" s="216"/>
      <c r="DK1" s="216"/>
      <c r="DL1" s="216"/>
      <c r="DM1" s="216"/>
      <c r="DN1" s="216"/>
      <c r="DO1" s="216"/>
      <c r="DP1" s="215"/>
      <c r="DQ1" s="101"/>
      <c r="DR1" s="101"/>
      <c r="DS1" s="101"/>
    </row>
    <row r="2" spans="1:216" ht="15.75" thickTop="1">
      <c r="A2" s="234"/>
      <c r="H2" s="217"/>
      <c r="I2" s="217"/>
      <c r="J2" s="217"/>
      <c r="K2" s="217"/>
      <c r="L2" s="217"/>
    </row>
    <row r="3" spans="1:216" ht="15">
      <c r="B3" s="218"/>
      <c r="C3" s="10"/>
      <c r="D3" s="10"/>
      <c r="E3" s="10"/>
      <c r="F3" s="10"/>
      <c r="H3" s="217"/>
      <c r="I3" s="217"/>
      <c r="J3" s="217"/>
      <c r="K3" s="217"/>
      <c r="L3" s="219"/>
    </row>
    <row r="4" spans="1:216">
      <c r="B4" s="235">
        <f>2009</f>
        <v>2009</v>
      </c>
      <c r="C4" s="235">
        <f t="shared" ref="C4:F4" si="0">B4+1</f>
        <v>2010</v>
      </c>
      <c r="D4" s="235">
        <f t="shared" si="0"/>
        <v>2011</v>
      </c>
      <c r="E4" s="235">
        <f t="shared" si="0"/>
        <v>2012</v>
      </c>
      <c r="F4" s="235">
        <f t="shared" si="0"/>
        <v>2013</v>
      </c>
      <c r="H4" s="217"/>
      <c r="I4" s="235">
        <f>C4</f>
        <v>2010</v>
      </c>
      <c r="J4" s="235">
        <f>D4</f>
        <v>2011</v>
      </c>
      <c r="K4" s="235">
        <f>E4</f>
        <v>2012</v>
      </c>
      <c r="L4" s="235">
        <f>F4</f>
        <v>2013</v>
      </c>
    </row>
    <row r="5" spans="1:216" ht="15">
      <c r="A5" s="218" t="s">
        <v>122</v>
      </c>
      <c r="H5" s="218" t="s">
        <v>122</v>
      </c>
      <c r="I5" s="220"/>
      <c r="J5" s="220"/>
      <c r="K5" s="220"/>
      <c r="L5" s="220"/>
    </row>
    <row r="6" spans="1:216">
      <c r="A6" s="10" t="s">
        <v>161</v>
      </c>
      <c r="B6" s="21">
        <f>+'Capacity Calcs. '!B6</f>
        <v>800</v>
      </c>
      <c r="C6" s="21">
        <f>SUM('Capacity Calcs. '!C6:N6)/12</f>
        <v>800</v>
      </c>
      <c r="D6" s="21">
        <f>SUM('Capacity Calcs. '!O6:Z6)/12</f>
        <v>800</v>
      </c>
      <c r="E6" s="21">
        <f>SUM('Capacity Calcs. '!AA6:AL6)/12</f>
        <v>800</v>
      </c>
      <c r="F6" s="21">
        <f>SUM('Capacity Calcs. '!AM6:AX6)/12</f>
        <v>800</v>
      </c>
      <c r="H6" s="10" t="s">
        <v>161</v>
      </c>
      <c r="I6" s="24">
        <f>SUM('Capacity Calcs. '!BA6:BL6)</f>
        <v>0</v>
      </c>
      <c r="J6" s="24">
        <f>SUM('Capacity Calcs. '!BM6:BX6)</f>
        <v>0</v>
      </c>
      <c r="K6" s="24">
        <f>SUM('Capacity Calcs. '!BY6:CJ6)</f>
        <v>0</v>
      </c>
      <c r="L6" s="24">
        <f>SUM('Capacity Calcs. '!CK6:CV6)</f>
        <v>0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</row>
    <row r="7" spans="1:216">
      <c r="A7" s="10" t="s">
        <v>162</v>
      </c>
      <c r="B7" s="21">
        <f>+'Capacity Calcs. '!B7</f>
        <v>800</v>
      </c>
      <c r="C7" s="21">
        <f>SUM('Capacity Calcs. '!C7:N7)/12</f>
        <v>800</v>
      </c>
      <c r="D7" s="21">
        <f>SUM('Capacity Calcs. '!O7:Z7)/12</f>
        <v>800</v>
      </c>
      <c r="E7" s="21">
        <f>SUM('Capacity Calcs. '!AA7:AL7)/12</f>
        <v>800</v>
      </c>
      <c r="F7" s="21">
        <f>SUM('Capacity Calcs. '!AM7:AX7)/12</f>
        <v>800</v>
      </c>
      <c r="H7" s="10" t="s">
        <v>162</v>
      </c>
      <c r="I7" s="24">
        <f>SUM('Capacity Calcs. '!BA7:BL7)</f>
        <v>0</v>
      </c>
      <c r="J7" s="24">
        <f>SUM('Capacity Calcs. '!BM7:BX7)</f>
        <v>0</v>
      </c>
      <c r="K7" s="24">
        <f>SUM('Capacity Calcs. '!BY7:CJ7)</f>
        <v>0</v>
      </c>
      <c r="L7" s="24">
        <f>SUM('Capacity Calcs. '!CK7:CV7)</f>
        <v>0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</row>
    <row r="8" spans="1:216">
      <c r="A8" s="10" t="s">
        <v>163</v>
      </c>
      <c r="B8" s="21">
        <f>+'Capacity Calcs. '!B8</f>
        <v>432</v>
      </c>
      <c r="C8" s="21">
        <f>SUM('Capacity Calcs. '!C8:N8)/12</f>
        <v>432</v>
      </c>
      <c r="D8" s="21">
        <f>SUM('Capacity Calcs. '!O8:Z8)/12</f>
        <v>432</v>
      </c>
      <c r="E8" s="21">
        <f>SUM('Capacity Calcs. '!AA8:AL8)/12</f>
        <v>433.30000000000013</v>
      </c>
      <c r="F8" s="21">
        <f>SUM('Capacity Calcs. '!AM8:AX8)/12</f>
        <v>432.96666699999997</v>
      </c>
      <c r="H8" s="10" t="s">
        <v>163</v>
      </c>
      <c r="I8" s="24">
        <f>SUM('Capacity Calcs. '!BA8:BL8)</f>
        <v>0</v>
      </c>
      <c r="J8" s="24">
        <f>SUM('Capacity Calcs. '!BM8:BX8)</f>
        <v>0</v>
      </c>
      <c r="K8" s="24">
        <f>SUM('Capacity Calcs. '!BY8:CJ8)</f>
        <v>1.3</v>
      </c>
      <c r="L8" s="24">
        <f>SUM('Capacity Calcs. '!CK8:CV8)</f>
        <v>-0.33333299999999999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</row>
    <row r="9" spans="1:216">
      <c r="A9" s="10" t="s">
        <v>238</v>
      </c>
      <c r="B9" s="21">
        <f>+'Capacity Calcs. '!B9</f>
        <v>482</v>
      </c>
      <c r="C9" s="21">
        <f>SUM('Capacity Calcs. '!C9:N9)/12</f>
        <v>482</v>
      </c>
      <c r="D9" s="21">
        <f>SUM('Capacity Calcs. '!O9:Z9)/12</f>
        <v>482</v>
      </c>
      <c r="E9" s="21">
        <f>SUM('Capacity Calcs. '!AA9:AL9)/12</f>
        <v>482</v>
      </c>
      <c r="F9" s="21">
        <f>SUM('Capacity Calcs. '!AM9:AX9)/12</f>
        <v>482</v>
      </c>
      <c r="H9" s="10" t="s">
        <v>238</v>
      </c>
      <c r="I9" s="24">
        <f>SUM('Capacity Calcs. '!BA9:BL9)</f>
        <v>0</v>
      </c>
      <c r="J9" s="24">
        <f>SUM('Capacity Calcs. '!BM9:BX9)</f>
        <v>0</v>
      </c>
      <c r="K9" s="24">
        <f>SUM('Capacity Calcs. '!BY9:CJ9)</f>
        <v>0</v>
      </c>
      <c r="L9" s="24">
        <f>SUM('Capacity Calcs. '!CK9:CV9)</f>
        <v>0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</row>
    <row r="10" spans="1:216">
      <c r="A10" s="10" t="s">
        <v>167</v>
      </c>
      <c r="B10" s="21">
        <f>+'Capacity Calcs. '!B10</f>
        <v>230</v>
      </c>
      <c r="C10" s="21">
        <f>SUM('Capacity Calcs. '!C10:N10)/12</f>
        <v>230</v>
      </c>
      <c r="D10" s="21">
        <f>SUM('Capacity Calcs. '!O10:Z10)/12</f>
        <v>232.50049999999999</v>
      </c>
      <c r="E10" s="21">
        <f>SUM('Capacity Calcs. '!AA10:AL10)/12</f>
        <v>233.33399999999997</v>
      </c>
      <c r="F10" s="21">
        <f>SUM('Capacity Calcs. '!AM10:AX10)/12</f>
        <v>233.33399999999997</v>
      </c>
      <c r="H10" s="10" t="s">
        <v>167</v>
      </c>
      <c r="I10" s="24">
        <f>SUM('Capacity Calcs. '!BA10:BL10)</f>
        <v>0</v>
      </c>
      <c r="J10" s="24">
        <f>SUM('Capacity Calcs. '!BM10:BX10)</f>
        <v>3.3340000000000001</v>
      </c>
      <c r="K10" s="24">
        <f>SUM('Capacity Calcs. '!BY10:CJ10)</f>
        <v>0</v>
      </c>
      <c r="L10" s="24">
        <f>SUM('Capacity Calcs. '!CK10:CV10)</f>
        <v>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</row>
    <row r="11" spans="1:216">
      <c r="A11" s="10" t="s">
        <v>168</v>
      </c>
      <c r="B11" s="21">
        <f>+'Capacity Calcs. '!B11</f>
        <v>235</v>
      </c>
      <c r="C11" s="21">
        <f>SUM('Capacity Calcs. '!C11:N11)/12</f>
        <v>235</v>
      </c>
      <c r="D11" s="21">
        <f>SUM('Capacity Calcs. '!O11:Z11)/12</f>
        <v>233.74975000000003</v>
      </c>
      <c r="E11" s="21">
        <f>SUM('Capacity Calcs. '!AA11:AL11)/12</f>
        <v>233.33300000000006</v>
      </c>
      <c r="F11" s="21">
        <f>SUM('Capacity Calcs. '!AM11:AX11)/12</f>
        <v>233.33300000000006</v>
      </c>
      <c r="H11" s="10" t="s">
        <v>168</v>
      </c>
      <c r="I11" s="24">
        <f>SUM('Capacity Calcs. '!BA11:BL11)</f>
        <v>0</v>
      </c>
      <c r="J11" s="24">
        <f>SUM('Capacity Calcs. '!BM11:BX11)</f>
        <v>-1.667</v>
      </c>
      <c r="K11" s="24">
        <f>SUM('Capacity Calcs. '!BY11:CJ11)</f>
        <v>0</v>
      </c>
      <c r="L11" s="24">
        <f>SUM('Capacity Calcs. '!CK11:CV11)</f>
        <v>0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</row>
    <row r="12" spans="1:216">
      <c r="A12" s="10" t="s">
        <v>169</v>
      </c>
      <c r="B12" s="21">
        <f>+'Capacity Calcs. '!B12</f>
        <v>235</v>
      </c>
      <c r="C12" s="21">
        <f>SUM('Capacity Calcs. '!C12:N12)/12</f>
        <v>235</v>
      </c>
      <c r="D12" s="21">
        <f>SUM('Capacity Calcs. '!O12:Z12)/12</f>
        <v>233.74975000000003</v>
      </c>
      <c r="E12" s="21">
        <f>SUM('Capacity Calcs. '!AA12:AL12)/12</f>
        <v>233.33300000000006</v>
      </c>
      <c r="F12" s="21">
        <f>SUM('Capacity Calcs. '!AM12:AX12)/12</f>
        <v>233.33300000000006</v>
      </c>
      <c r="H12" s="10" t="s">
        <v>169</v>
      </c>
      <c r="I12" s="24">
        <f>SUM('Capacity Calcs. '!BA12:BL12)</f>
        <v>0</v>
      </c>
      <c r="J12" s="24">
        <f>SUM('Capacity Calcs. '!BM12:BX12)</f>
        <v>-1.667</v>
      </c>
      <c r="K12" s="24">
        <f>SUM('Capacity Calcs. '!BY12:CJ12)</f>
        <v>0</v>
      </c>
      <c r="L12" s="24">
        <f>SUM('Capacity Calcs. '!CK12:CV12)</f>
        <v>0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</row>
    <row r="13" spans="1:216">
      <c r="A13" s="10" t="s">
        <v>178</v>
      </c>
      <c r="B13" s="21">
        <f>+'Capacity Calcs. '!B13</f>
        <v>92</v>
      </c>
      <c r="C13" s="21">
        <f>SUM('Capacity Calcs. '!C13:N13)/12</f>
        <v>92</v>
      </c>
      <c r="D13" s="21">
        <f>SUM('Capacity Calcs. '!O13:Z13)/12</f>
        <v>92.75</v>
      </c>
      <c r="E13" s="21">
        <f>SUM('Capacity Calcs. '!AA13:AL13)/12</f>
        <v>93</v>
      </c>
      <c r="F13" s="21">
        <f>SUM('Capacity Calcs. '!AM13:AX13)/12</f>
        <v>93</v>
      </c>
      <c r="H13" s="10" t="s">
        <v>178</v>
      </c>
      <c r="I13" s="24">
        <f>SUM('Capacity Calcs. '!BA13:BL13)</f>
        <v>0</v>
      </c>
      <c r="J13" s="24">
        <f>SUM('Capacity Calcs. '!BM13:BX13)</f>
        <v>1</v>
      </c>
      <c r="K13" s="24">
        <f>SUM('Capacity Calcs. '!BY13:CJ13)</f>
        <v>0</v>
      </c>
      <c r="L13" s="24">
        <f>SUM('Capacity Calcs. '!CK13:CV13)</f>
        <v>0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</row>
    <row r="14" spans="1:216">
      <c r="A14" s="10" t="s">
        <v>179</v>
      </c>
      <c r="B14" s="21">
        <f>+'Capacity Calcs. '!B14</f>
        <v>240</v>
      </c>
      <c r="C14" s="21">
        <f>SUM('Capacity Calcs. '!C14:N14)/12</f>
        <v>240</v>
      </c>
      <c r="D14" s="21">
        <f>SUM('Capacity Calcs. '!O14:Z14)/12</f>
        <v>239.25</v>
      </c>
      <c r="E14" s="21">
        <f>SUM('Capacity Calcs. '!AA14:AL14)/12</f>
        <v>239</v>
      </c>
      <c r="F14" s="21">
        <f>SUM('Capacity Calcs. '!AM14:AX14)/12</f>
        <v>240</v>
      </c>
      <c r="H14" s="10" t="s">
        <v>179</v>
      </c>
      <c r="I14" s="24">
        <f>SUM('Capacity Calcs. '!BA14:BL14)</f>
        <v>0</v>
      </c>
      <c r="J14" s="24">
        <f>SUM('Capacity Calcs. '!BM14:BX14)</f>
        <v>-1</v>
      </c>
      <c r="K14" s="24">
        <f>SUM('Capacity Calcs. '!BY14:CJ14)</f>
        <v>0</v>
      </c>
      <c r="L14" s="24">
        <f>SUM('Capacity Calcs. '!CK14:CV14)</f>
        <v>1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</row>
    <row r="15" spans="1:216">
      <c r="A15" s="10" t="s">
        <v>180</v>
      </c>
      <c r="B15" s="21">
        <f>+'Capacity Calcs. '!B15</f>
        <v>200</v>
      </c>
      <c r="C15" s="21">
        <f>SUM('Capacity Calcs. '!C15:N15)/12</f>
        <v>200</v>
      </c>
      <c r="D15" s="21">
        <f>SUM('Capacity Calcs. '!O15:Z15)/12</f>
        <v>200</v>
      </c>
      <c r="E15" s="21">
        <f>SUM('Capacity Calcs. '!AA15:AL15)/12</f>
        <v>200</v>
      </c>
      <c r="F15" s="21">
        <f>SUM('Capacity Calcs. '!AM15:AX15)/12</f>
        <v>200</v>
      </c>
      <c r="H15" s="10" t="s">
        <v>180</v>
      </c>
      <c r="I15" s="24">
        <f>SUM('Capacity Calcs. '!BA15:BL15)</f>
        <v>0</v>
      </c>
      <c r="J15" s="24">
        <f>SUM('Capacity Calcs. '!BM15:BX15)</f>
        <v>0</v>
      </c>
      <c r="K15" s="24">
        <f>SUM('Capacity Calcs. '!BY15:CJ15)</f>
        <v>0</v>
      </c>
      <c r="L15" s="24">
        <f>SUM('Capacity Calcs. '!CK15:CV15)</f>
        <v>0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</row>
    <row r="16" spans="1:216">
      <c r="A16" s="10" t="s">
        <v>181</v>
      </c>
      <c r="B16" s="21">
        <f>+'Capacity Calcs. '!B16</f>
        <v>200</v>
      </c>
      <c r="C16" s="21">
        <f>SUM('Capacity Calcs. '!C16:N16)/12</f>
        <v>200</v>
      </c>
      <c r="D16" s="21">
        <f>SUM('Capacity Calcs. '!O16:Z16)/12</f>
        <v>200</v>
      </c>
      <c r="E16" s="21">
        <f>SUM('Capacity Calcs. '!AA16:AL16)/12</f>
        <v>200</v>
      </c>
      <c r="F16" s="21">
        <f>SUM('Capacity Calcs. '!AM16:AX16)/12</f>
        <v>200</v>
      </c>
      <c r="H16" s="10" t="s">
        <v>181</v>
      </c>
      <c r="I16" s="24">
        <f>SUM('Capacity Calcs. '!BA16:BL16)</f>
        <v>0</v>
      </c>
      <c r="J16" s="24">
        <f>SUM('Capacity Calcs. '!BM16:BX16)</f>
        <v>0</v>
      </c>
      <c r="K16" s="24">
        <f>SUM('Capacity Calcs. '!BY16:CJ16)</f>
        <v>0</v>
      </c>
      <c r="L16" s="24">
        <f>SUM('Capacity Calcs. '!CK16:CV16)</f>
        <v>0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</row>
    <row r="17" spans="1:216">
      <c r="A17" s="10" t="s">
        <v>182</v>
      </c>
      <c r="B17" s="21">
        <f>+'Capacity Calcs. '!B17</f>
        <v>1317</v>
      </c>
      <c r="C17" s="21">
        <f>SUM('Capacity Calcs. '!C17:N17)/12</f>
        <v>1317.0833333333333</v>
      </c>
      <c r="D17" s="21">
        <f>SUM('Capacity Calcs. '!O17:Z17)/12</f>
        <v>1317</v>
      </c>
      <c r="E17" s="21">
        <f>SUM('Capacity Calcs. '!AA17:AL17)/12</f>
        <v>1317</v>
      </c>
      <c r="F17" s="21">
        <f>SUM('Capacity Calcs. '!AM17:AX17)/12</f>
        <v>1317</v>
      </c>
      <c r="H17" s="10" t="s">
        <v>182</v>
      </c>
      <c r="I17" s="24">
        <f>SUM('Capacity Calcs. '!BA17:BL17)</f>
        <v>0</v>
      </c>
      <c r="J17" s="24">
        <f>SUM('Capacity Calcs. '!BM17:BX17)</f>
        <v>0</v>
      </c>
      <c r="K17" s="24">
        <f>SUM('Capacity Calcs. '!BY17:CJ17)</f>
        <v>0</v>
      </c>
      <c r="L17" s="24">
        <f>SUM('Capacity Calcs. '!CK17:CV17)</f>
        <v>0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</row>
    <row r="18" spans="1:216">
      <c r="A18" s="10" t="s">
        <v>184</v>
      </c>
      <c r="B18" s="21">
        <f>+'Capacity Calcs. '!B18</f>
        <v>145</v>
      </c>
      <c r="C18" s="21">
        <f>SUM('Capacity Calcs. '!C18:N18)/12</f>
        <v>145</v>
      </c>
      <c r="D18" s="21">
        <f>SUM('Capacity Calcs. '!O18:Z18)/12</f>
        <v>146.875</v>
      </c>
      <c r="E18" s="21">
        <f>SUM('Capacity Calcs. '!AA18:AL18)/12</f>
        <v>147.5</v>
      </c>
      <c r="F18" s="21">
        <f>SUM('Capacity Calcs. '!AM18:AX18)/12</f>
        <v>147.5</v>
      </c>
      <c r="H18" s="10" t="s">
        <v>184</v>
      </c>
      <c r="I18" s="24">
        <f>SUM('Capacity Calcs. '!BA18:BL18)</f>
        <v>0</v>
      </c>
      <c r="J18" s="24">
        <f>SUM('Capacity Calcs. '!BM18:BX18)</f>
        <v>2.5</v>
      </c>
      <c r="K18" s="24">
        <f>SUM('Capacity Calcs. '!BY18:CJ18)</f>
        <v>0</v>
      </c>
      <c r="L18" s="24">
        <f>SUM('Capacity Calcs. '!CK18:CV18)</f>
        <v>0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</row>
    <row r="19" spans="1:216">
      <c r="A19" s="10" t="s">
        <v>185</v>
      </c>
      <c r="B19" s="21">
        <f>+'Capacity Calcs. '!B19</f>
        <v>150</v>
      </c>
      <c r="C19" s="21">
        <f>SUM('Capacity Calcs. '!C19:N19)/12</f>
        <v>150</v>
      </c>
      <c r="D19" s="21">
        <f>SUM('Capacity Calcs. '!O19:Z19)/12</f>
        <v>148.125</v>
      </c>
      <c r="E19" s="21">
        <f>SUM('Capacity Calcs. '!AA19:AL19)/12</f>
        <v>147.5</v>
      </c>
      <c r="F19" s="21">
        <f>SUM('Capacity Calcs. '!AM19:AX19)/12</f>
        <v>147.5</v>
      </c>
      <c r="H19" s="10" t="s">
        <v>185</v>
      </c>
      <c r="I19" s="24">
        <f>SUM('Capacity Calcs. '!BA19:BL19)</f>
        <v>0</v>
      </c>
      <c r="J19" s="24">
        <f>SUM('Capacity Calcs. '!BM19:BX19)</f>
        <v>-2.5</v>
      </c>
      <c r="K19" s="24">
        <f>SUM('Capacity Calcs. '!BY19:CJ19)</f>
        <v>0</v>
      </c>
      <c r="L19" s="24">
        <f>SUM('Capacity Calcs. '!CK19:CV19)</f>
        <v>0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</row>
    <row r="20" spans="1:216">
      <c r="A20" s="10" t="s">
        <v>108</v>
      </c>
      <c r="B20" s="21">
        <f>+'Capacity Calcs. '!B20</f>
        <v>0</v>
      </c>
      <c r="C20" s="21">
        <f>SUM('Capacity Calcs. '!C20:N20)/12</f>
        <v>0</v>
      </c>
      <c r="D20" s="21">
        <f>SUM('Capacity Calcs. '!O20:Z20)/12</f>
        <v>0</v>
      </c>
      <c r="E20" s="21">
        <f>SUM('Capacity Calcs. '!AA20:AL20)/12</f>
        <v>0</v>
      </c>
      <c r="F20" s="21">
        <f>SUM('Capacity Calcs. '!AM20:AX20)/12</f>
        <v>0</v>
      </c>
      <c r="H20" s="10" t="s">
        <v>108</v>
      </c>
      <c r="I20" s="24">
        <f>SUM('Capacity Calcs. '!BA20:BL20)</f>
        <v>0</v>
      </c>
      <c r="J20" s="24">
        <f>SUM('Capacity Calcs. '!BM20:BX20)</f>
        <v>0</v>
      </c>
      <c r="K20" s="24">
        <f>SUM('Capacity Calcs. '!BY20:CJ20)</f>
        <v>0</v>
      </c>
      <c r="L20" s="24">
        <f>SUM('Capacity Calcs. '!CK20:CV20)</f>
        <v>0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</row>
    <row r="21" spans="1:216">
      <c r="A21" s="10" t="s">
        <v>114</v>
      </c>
      <c r="B21" s="21">
        <f>+'Capacity Calcs. '!B21</f>
        <v>0</v>
      </c>
      <c r="C21" s="21">
        <f>SUM('Capacity Calcs. '!C21:N21)/12</f>
        <v>0</v>
      </c>
      <c r="D21" s="21">
        <f>SUM('Capacity Calcs. '!O21:Z21)/12</f>
        <v>0</v>
      </c>
      <c r="E21" s="21">
        <f>SUM('Capacity Calcs. '!AA21:AL21)/12</f>
        <v>0</v>
      </c>
      <c r="F21" s="21">
        <f>SUM('Capacity Calcs. '!AM21:AX21)/12</f>
        <v>0</v>
      </c>
      <c r="H21" s="10" t="s">
        <v>114</v>
      </c>
      <c r="I21" s="24">
        <f>SUM('Capacity Calcs. '!BA21:BL21)</f>
        <v>0</v>
      </c>
      <c r="J21" s="24">
        <f>SUM('Capacity Calcs. '!BM21:BX21)</f>
        <v>0</v>
      </c>
      <c r="K21" s="24">
        <f>SUM('Capacity Calcs. '!BY21:CJ21)</f>
        <v>0</v>
      </c>
      <c r="L21" s="24">
        <f>SUM('Capacity Calcs. '!CK21:CV21)</f>
        <v>0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</row>
    <row r="22" spans="1:216">
      <c r="A22" s="10" t="s">
        <v>268</v>
      </c>
      <c r="B22" s="21">
        <f>+'Capacity Calcs. '!B22</f>
        <v>0</v>
      </c>
      <c r="C22" s="21">
        <f>SUM('Capacity Calcs. '!C22:N22)/12</f>
        <v>0</v>
      </c>
      <c r="D22" s="21">
        <f>SUM('Capacity Calcs. '!O22:Z22)/12</f>
        <v>0</v>
      </c>
      <c r="E22" s="21">
        <f>SUM('Capacity Calcs. '!AA22:AL22)/12</f>
        <v>529.28333333333319</v>
      </c>
      <c r="F22" s="21">
        <f>SUM('Capacity Calcs. '!AM22:AX22)/12</f>
        <v>577</v>
      </c>
      <c r="H22" s="10" t="s">
        <v>115</v>
      </c>
      <c r="I22" s="24">
        <f>SUM('Capacity Calcs. '!BA22:BL22)</f>
        <v>0</v>
      </c>
      <c r="J22" s="24">
        <f>SUM('Capacity Calcs. '!BM22:BX22)</f>
        <v>0</v>
      </c>
      <c r="K22" s="24">
        <f>SUM('Capacity Calcs. '!BY22:CJ22)</f>
        <v>577.4</v>
      </c>
      <c r="L22" s="24">
        <f>SUM('Capacity Calcs. '!CK22:CV22)</f>
        <v>-0.4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</row>
    <row r="23" spans="1:216">
      <c r="A23" s="10" t="s">
        <v>116</v>
      </c>
      <c r="B23" s="30">
        <f>+'Capacity Calcs. '!B23</f>
        <v>0</v>
      </c>
      <c r="C23" s="30">
        <f>SUM('Capacity Calcs. '!C23:N23)/12</f>
        <v>0</v>
      </c>
      <c r="D23" s="30">
        <f>SUM('Capacity Calcs. '!O23:Z23)/12</f>
        <v>0</v>
      </c>
      <c r="E23" s="30">
        <f>SUM('Capacity Calcs. '!AA23:AL23)/12</f>
        <v>0</v>
      </c>
      <c r="F23" s="30">
        <f>SUM('Capacity Calcs. '!AM23:AX23)/12</f>
        <v>0</v>
      </c>
      <c r="H23" s="10" t="s">
        <v>116</v>
      </c>
      <c r="I23" s="221">
        <f>SUM('Capacity Calcs. '!BA23:BL23)</f>
        <v>0</v>
      </c>
      <c r="J23" s="221">
        <f>SUM('Capacity Calcs. '!BM23:BX23)</f>
        <v>0</v>
      </c>
      <c r="K23" s="221">
        <f>SUM('Capacity Calcs. '!BY23:CJ23)</f>
        <v>0</v>
      </c>
      <c r="L23" s="221">
        <f>SUM('Capacity Calcs. '!CK23:CV23)</f>
        <v>0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</row>
    <row r="24" spans="1:216">
      <c r="A24" s="222" t="s">
        <v>134</v>
      </c>
      <c r="B24" s="36">
        <f t="shared" ref="B24:F24" si="1">SUM(B6:B23)</f>
        <v>5558</v>
      </c>
      <c r="C24" s="36">
        <f t="shared" si="1"/>
        <v>5558.083333333333</v>
      </c>
      <c r="D24" s="36">
        <f t="shared" si="1"/>
        <v>5558</v>
      </c>
      <c r="E24" s="36">
        <f t="shared" si="1"/>
        <v>6088.583333333333</v>
      </c>
      <c r="F24" s="36">
        <f t="shared" si="1"/>
        <v>6136.9666669999997</v>
      </c>
      <c r="H24" s="222" t="s">
        <v>134</v>
      </c>
      <c r="I24" s="24">
        <f t="shared" ref="I24:L24" si="2">SUM(I5:I23)</f>
        <v>0</v>
      </c>
      <c r="J24" s="24">
        <f t="shared" si="2"/>
        <v>0</v>
      </c>
      <c r="K24" s="24">
        <f t="shared" si="2"/>
        <v>578.69999999999993</v>
      </c>
      <c r="L24" s="24">
        <f t="shared" si="2"/>
        <v>0.26666699999999999</v>
      </c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2"/>
      <c r="CQ24" s="222"/>
      <c r="CR24" s="222"/>
      <c r="CS24" s="222"/>
      <c r="CT24" s="222"/>
      <c r="CU24" s="222"/>
      <c r="CV24" s="222"/>
      <c r="CW24" s="222"/>
      <c r="CX24" s="222"/>
      <c r="CY24" s="222"/>
      <c r="CZ24" s="222"/>
      <c r="DA24" s="222"/>
      <c r="DB24" s="222"/>
      <c r="DC24" s="222"/>
      <c r="DD24" s="222"/>
      <c r="DE24" s="222"/>
      <c r="DF24" s="222"/>
      <c r="DG24" s="222"/>
      <c r="DH24" s="222"/>
      <c r="DI24" s="222"/>
      <c r="DJ24" s="222"/>
      <c r="DK24" s="222"/>
      <c r="DL24" s="222"/>
      <c r="DM24" s="222"/>
      <c r="DN24" s="222"/>
      <c r="DO24" s="222"/>
      <c r="DP24" s="222"/>
      <c r="DQ24" s="222"/>
      <c r="DR24" s="222"/>
      <c r="DS24" s="222"/>
      <c r="DT24" s="222"/>
      <c r="DU24" s="222"/>
      <c r="DV24" s="222"/>
      <c r="DW24" s="222"/>
      <c r="DX24" s="222"/>
      <c r="DY24" s="222"/>
      <c r="DZ24" s="222"/>
      <c r="EA24" s="222"/>
      <c r="EB24" s="222"/>
      <c r="EC24" s="222"/>
      <c r="ED24" s="222"/>
      <c r="EE24" s="222"/>
      <c r="EF24" s="222"/>
      <c r="EG24" s="222"/>
      <c r="EH24" s="222"/>
      <c r="EI24" s="222"/>
      <c r="EJ24" s="222"/>
      <c r="EK24" s="222"/>
      <c r="EL24" s="222"/>
      <c r="EM24" s="222"/>
      <c r="EN24" s="222"/>
      <c r="EO24" s="222"/>
      <c r="EP24" s="222"/>
      <c r="EQ24" s="222"/>
      <c r="ER24" s="222"/>
      <c r="ES24" s="222"/>
      <c r="ET24" s="222"/>
      <c r="EU24" s="222"/>
      <c r="EV24" s="222"/>
      <c r="EW24" s="222"/>
      <c r="EX24" s="222"/>
      <c r="EY24" s="222"/>
      <c r="EZ24" s="222"/>
      <c r="FA24" s="222"/>
      <c r="FB24" s="222"/>
      <c r="FC24" s="222"/>
      <c r="FD24" s="222"/>
      <c r="FE24" s="222"/>
      <c r="FF24" s="222"/>
      <c r="FG24" s="222"/>
      <c r="FH24" s="222"/>
      <c r="FI24" s="222"/>
      <c r="FJ24" s="222"/>
      <c r="FK24" s="222"/>
      <c r="FL24" s="222"/>
      <c r="FM24" s="222"/>
      <c r="FN24" s="222"/>
      <c r="FO24" s="222"/>
      <c r="FP24" s="222"/>
      <c r="FQ24" s="222"/>
      <c r="FR24" s="222"/>
      <c r="FS24" s="222"/>
      <c r="FT24" s="222"/>
      <c r="FU24" s="222"/>
      <c r="FV24" s="222"/>
      <c r="FW24" s="222"/>
      <c r="FX24" s="222"/>
      <c r="FY24" s="222"/>
      <c r="FZ24" s="222"/>
      <c r="GA24" s="222"/>
      <c r="GB24" s="222"/>
      <c r="GC24" s="222"/>
      <c r="GD24" s="222"/>
      <c r="GE24" s="222"/>
      <c r="GF24" s="222"/>
      <c r="GG24" s="222"/>
      <c r="GH24" s="222"/>
      <c r="GI24" s="222"/>
      <c r="GJ24" s="222"/>
      <c r="GK24" s="222"/>
      <c r="GL24" s="222"/>
      <c r="GM24" s="222"/>
      <c r="GN24" s="222"/>
      <c r="GO24" s="222"/>
      <c r="GP24" s="222"/>
      <c r="GQ24" s="222"/>
      <c r="GR24" s="222"/>
      <c r="GS24" s="222"/>
      <c r="GT24" s="222"/>
      <c r="GU24" s="222"/>
      <c r="GV24" s="222"/>
      <c r="GW24" s="222"/>
      <c r="GX24" s="222"/>
      <c r="GY24" s="222"/>
      <c r="GZ24" s="222"/>
      <c r="HA24" s="222"/>
      <c r="HB24" s="222"/>
      <c r="HC24" s="222"/>
      <c r="HD24" s="222"/>
      <c r="HE24" s="222"/>
      <c r="HF24" s="222"/>
      <c r="HG24" s="222"/>
      <c r="HH24" s="222"/>
    </row>
    <row r="25" spans="1:216">
      <c r="A25" s="35"/>
      <c r="B25" s="118"/>
      <c r="C25" s="118"/>
      <c r="D25" s="118"/>
      <c r="E25" s="118"/>
      <c r="F25" s="118"/>
      <c r="H25" s="35"/>
      <c r="I25" s="24"/>
      <c r="J25" s="24"/>
      <c r="K25" s="24"/>
      <c r="L25" s="24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</row>
    <row r="26" spans="1:216">
      <c r="A26" s="99" t="s">
        <v>255</v>
      </c>
      <c r="B26" s="21">
        <v>25</v>
      </c>
      <c r="C26" s="21">
        <v>25</v>
      </c>
      <c r="D26" s="21">
        <f>SUM('Capacity Calcs. '!O27:Z27)/12</f>
        <v>26</v>
      </c>
      <c r="E26" s="21">
        <f>SUM('Capacity Calcs. '!AA27:AL27)/12</f>
        <v>26</v>
      </c>
      <c r="F26" s="21">
        <f>SUM('Capacity Calcs. '!AM27:AX27)/12</f>
        <v>25</v>
      </c>
      <c r="H26" s="10" t="str">
        <f t="shared" ref="H26:H34" si="3">+A26</f>
        <v>Wind Purch. Camp Grove</v>
      </c>
      <c r="I26" s="223">
        <f>SUM('Capacity Calcs. '!BA27:BL27)</f>
        <v>1</v>
      </c>
      <c r="J26" s="223">
        <f>SUM('Capacity Calcs. '!BM27:BX27)</f>
        <v>0</v>
      </c>
      <c r="K26" s="223">
        <f>SUM('Capacity Calcs. '!BY27:CJ27)</f>
        <v>0</v>
      </c>
      <c r="L26" s="223">
        <f>SUM('Capacity Calcs. '!CK27:CV27)</f>
        <v>-1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</row>
    <row r="27" spans="1:216">
      <c r="A27" s="99" t="s">
        <v>251</v>
      </c>
      <c r="B27" s="21">
        <f>+'Capacity Calcs. '!B27</f>
        <v>25</v>
      </c>
      <c r="C27" s="21">
        <v>31</v>
      </c>
      <c r="D27" s="21">
        <f>SUM('Capacity Calcs. '!O28:Z28)/12</f>
        <v>30.25</v>
      </c>
      <c r="E27" s="21">
        <f>SUM('Capacity Calcs. '!AA28:AL28)/12</f>
        <v>29</v>
      </c>
      <c r="F27" s="21">
        <f>SUM('Capacity Calcs. '!AM28:AX28)/12</f>
        <v>31</v>
      </c>
      <c r="H27" s="10" t="str">
        <f t="shared" si="3"/>
        <v>Wind Purch. Fowler Ridge</v>
      </c>
      <c r="I27" s="223">
        <f>SUM('Capacity Calcs. '!BA28:BL28)</f>
        <v>0</v>
      </c>
      <c r="J27" s="223">
        <f>SUM('Capacity Calcs. '!BM28:BX28)</f>
        <v>-1</v>
      </c>
      <c r="K27" s="223">
        <f>SUM('Capacity Calcs. '!BY28:CJ28)</f>
        <v>-1</v>
      </c>
      <c r="L27" s="223">
        <f>SUM('Capacity Calcs. '!CK28:CV28)</f>
        <v>2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</row>
    <row r="28" spans="1:216">
      <c r="A28" s="99" t="s">
        <v>252</v>
      </c>
      <c r="B28" s="21">
        <v>33</v>
      </c>
      <c r="C28" s="21">
        <v>0</v>
      </c>
      <c r="D28" s="21">
        <f>SUM('Capacity Calcs. '!O29:Z29)/12</f>
        <v>31.025000000000002</v>
      </c>
      <c r="E28" s="21">
        <f>SUM('Capacity Calcs. '!AA29:AL29)/12</f>
        <v>31</v>
      </c>
      <c r="F28" s="21">
        <f>SUM('Capacity Calcs. '!AM29:AX29)/12</f>
        <v>27</v>
      </c>
      <c r="H28" s="10" t="str">
        <f t="shared" si="3"/>
        <v>Wind Purch. Beech Ridge</v>
      </c>
      <c r="I28" s="223">
        <f>SUM('Capacity Calcs. '!BA29:BL29)</f>
        <v>31.1</v>
      </c>
      <c r="J28" s="223">
        <f>SUM('Capacity Calcs. '!BM29:BX29)</f>
        <v>-0.1</v>
      </c>
      <c r="K28" s="223">
        <f>SUM('Capacity Calcs. '!BY29:CJ29)</f>
        <v>0</v>
      </c>
      <c r="L28" s="223">
        <f>SUM('Capacity Calcs. '!CK29:CV29)</f>
        <v>-4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</row>
    <row r="29" spans="1:216">
      <c r="A29" s="99" t="s">
        <v>252</v>
      </c>
      <c r="B29" s="21">
        <v>0</v>
      </c>
      <c r="C29" s="21">
        <v>0</v>
      </c>
      <c r="D29" s="21">
        <f>SUM('Capacity Calcs. '!O30:Z30)/12</f>
        <v>0.5</v>
      </c>
      <c r="E29" s="21">
        <f>SUM('Capacity Calcs. '!AA30:AL30)/12</f>
        <v>0</v>
      </c>
      <c r="F29" s="21">
        <f>SUM('Capacity Calcs. '!AM30:AX30)/12</f>
        <v>0</v>
      </c>
      <c r="H29" s="10" t="str">
        <f t="shared" si="3"/>
        <v>Wind Purch. Beech Ridge</v>
      </c>
      <c r="I29" s="223">
        <f>SUM('Capacity Calcs. '!BA30:BL30)</f>
        <v>2</v>
      </c>
      <c r="J29" s="223">
        <f>SUM('Capacity Calcs. '!BM30:BX30)</f>
        <v>-2</v>
      </c>
      <c r="K29" s="223">
        <f>SUM('Capacity Calcs. '!BY30:CJ30)</f>
        <v>0</v>
      </c>
      <c r="L29" s="223">
        <f>SUM('Capacity Calcs. '!CK30:CV30)</f>
        <v>0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</row>
    <row r="30" spans="1:216">
      <c r="A30" s="99" t="s">
        <v>253</v>
      </c>
      <c r="B30" s="21">
        <f>+'Capacity Calcs. '!B29</f>
        <v>0</v>
      </c>
      <c r="C30" s="21">
        <f>SUM('Capacity Calcs. '!C31:N31)/12</f>
        <v>33</v>
      </c>
      <c r="D30" s="21">
        <f>SUM('Capacity Calcs. '!O31:Z31)/12</f>
        <v>32.25</v>
      </c>
      <c r="E30" s="21">
        <f>SUM('Capacity Calcs. '!AA31:AL31)/12</f>
        <v>32</v>
      </c>
      <c r="F30" s="21">
        <f>SUM('Capacity Calcs. '!AM31:AX31)/12</f>
        <v>32</v>
      </c>
      <c r="H30" s="10" t="str">
        <f t="shared" si="3"/>
        <v>Wind Purch. Grand Ridge</v>
      </c>
      <c r="I30" s="223">
        <f>SUM('Capacity Calcs. '!BA31:BL31)</f>
        <v>0</v>
      </c>
      <c r="J30" s="223">
        <f>SUM('Capacity Calcs. '!BM31:BX31)</f>
        <v>-1</v>
      </c>
      <c r="K30" s="223">
        <f>SUM('Capacity Calcs. '!BY31:CJ31)</f>
        <v>0</v>
      </c>
      <c r="L30" s="223">
        <f>SUM('Capacity Calcs. '!CK31:CV31)</f>
        <v>0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</row>
    <row r="31" spans="1:216">
      <c r="A31" s="99" t="s">
        <v>267</v>
      </c>
      <c r="B31" s="21">
        <v>0</v>
      </c>
      <c r="C31" s="21">
        <f>SUM('Capacity Calcs. '!C32:N32)/12</f>
        <v>0</v>
      </c>
      <c r="D31" s="21">
        <f>SUM('Capacity Calcs. '!O32:Z32)/12</f>
        <v>0</v>
      </c>
      <c r="E31" s="21">
        <f>SUM('Capacity Calcs. '!AA32:AL32)/12</f>
        <v>0</v>
      </c>
      <c r="F31" s="21">
        <f>SUM('Capacity Calcs. '!AM32:AX32)/12</f>
        <v>0</v>
      </c>
      <c r="H31" s="10" t="str">
        <f t="shared" si="3"/>
        <v>Generic Wind</v>
      </c>
      <c r="I31" s="223">
        <f>SUM('Capacity Calcs. '!BA32:BL32)</f>
        <v>0</v>
      </c>
      <c r="J31" s="223">
        <f>SUM('Capacity Calcs. '!BM32:BX32)</f>
        <v>0</v>
      </c>
      <c r="K31" s="223">
        <f>SUM('Capacity Calcs. '!BY32:CJ32)</f>
        <v>0</v>
      </c>
      <c r="L31" s="223">
        <f>SUM('Capacity Calcs. '!CK32:CV32)</f>
        <v>0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</row>
    <row r="32" spans="1:216">
      <c r="A32" s="99" t="s">
        <v>279</v>
      </c>
      <c r="B32" s="21">
        <f>+'Capacity Calcs. '!B29</f>
        <v>0</v>
      </c>
      <c r="C32" s="21">
        <f>SUM('Capacity Calcs. '!C33:N33)/12</f>
        <v>0</v>
      </c>
      <c r="D32" s="21">
        <f>SUM('Capacity Calcs. '!O33:Z33)/12</f>
        <v>0</v>
      </c>
      <c r="E32" s="21">
        <f>SUM('Capacity Calcs. '!AA33:AL33)/12</f>
        <v>0</v>
      </c>
      <c r="F32" s="21">
        <f>SUM('Capacity Calcs. '!AM33:AX33)/12</f>
        <v>0</v>
      </c>
      <c r="H32" s="10" t="str">
        <f t="shared" si="3"/>
        <v>Solar</v>
      </c>
      <c r="I32" s="223">
        <f>SUM('Capacity Calcs. '!BA33:BL33)</f>
        <v>0</v>
      </c>
      <c r="J32" s="223">
        <f>SUM('Capacity Calcs. '!BM33:BX33)</f>
        <v>0</v>
      </c>
      <c r="K32" s="223">
        <f>SUM('Capacity Calcs. '!BY33:CJ33)</f>
        <v>0</v>
      </c>
      <c r="L32" s="223">
        <f>SUM('Capacity Calcs. '!CK33:CV33)</f>
        <v>0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</row>
    <row r="33" spans="1:216">
      <c r="A33" s="99" t="s">
        <v>280</v>
      </c>
      <c r="B33" s="21">
        <f>+'Capacity Calcs. '!B30</f>
        <v>0</v>
      </c>
      <c r="C33" s="21">
        <f>SUM('Capacity Calcs. '!C34:N34)/12</f>
        <v>0</v>
      </c>
      <c r="D33" s="21">
        <f>SUM('Capacity Calcs. '!O34:Z34)/12</f>
        <v>0</v>
      </c>
      <c r="E33" s="21">
        <f>SUM('Capacity Calcs. '!AA34:AL34)/12</f>
        <v>0</v>
      </c>
      <c r="F33" s="21">
        <f>SUM('Capacity Calcs. '!AM34:AX34)/12</f>
        <v>0</v>
      </c>
      <c r="H33" s="10" t="str">
        <f t="shared" si="3"/>
        <v>Biomass</v>
      </c>
      <c r="I33" s="223">
        <f>SUM('Capacity Calcs. '!BA34:BL34)</f>
        <v>0</v>
      </c>
      <c r="J33" s="223">
        <f>SUM('Capacity Calcs. '!BM34:BX34)</f>
        <v>0</v>
      </c>
      <c r="K33" s="223">
        <f>SUM('Capacity Calcs. '!BY34:CJ34)</f>
        <v>0</v>
      </c>
      <c r="L33" s="223">
        <f>SUM('Capacity Calcs. '!CK34:CV34)</f>
        <v>0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</row>
    <row r="34" spans="1:216">
      <c r="A34" s="99" t="s">
        <v>23</v>
      </c>
      <c r="B34" s="21">
        <f>+'Capacity Calcs. '!B32</f>
        <v>0</v>
      </c>
      <c r="C34" s="21">
        <f>SUM('Capacity Calcs. '!C36:N36)/12</f>
        <v>0</v>
      </c>
      <c r="D34" s="21">
        <f>SUM('Capacity Calcs. '!O36:Z36)/12</f>
        <v>0</v>
      </c>
      <c r="E34" s="21">
        <f>SUM('Capacity Calcs. '!AA36:AL36)/12</f>
        <v>0</v>
      </c>
      <c r="F34" s="21">
        <f>SUM('Capacity Calcs. '!AM36:AX36)/12</f>
        <v>0</v>
      </c>
      <c r="H34" s="10" t="str">
        <f t="shared" si="3"/>
        <v>ICAP Purchase</v>
      </c>
      <c r="I34" s="223">
        <f>SUM('Capacity Calcs. '!BA36:BL36)</f>
        <v>0</v>
      </c>
      <c r="J34" s="223">
        <f>SUM('Capacity Calcs. '!BM36:BX36)</f>
        <v>0</v>
      </c>
      <c r="K34" s="223">
        <f>SUM('Capacity Calcs. '!BY36:CJ36)</f>
        <v>0</v>
      </c>
      <c r="L34" s="223">
        <f>SUM('Capacity Calcs. '!CK36:CV36)</f>
        <v>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</row>
    <row r="35" spans="1:216" s="111" customFormat="1">
      <c r="A35" s="23" t="s">
        <v>250</v>
      </c>
      <c r="B35" s="21">
        <v>4</v>
      </c>
      <c r="C35" s="21">
        <f>SUM('Capacity Calcs. '!C43:N43)/12</f>
        <v>4</v>
      </c>
      <c r="D35" s="21">
        <f>SUM('Capacity Calcs. '!O43:Z43)/12</f>
        <v>4</v>
      </c>
      <c r="E35" s="21">
        <f>SUM('Capacity Calcs. '!AA43:AL43)/12</f>
        <v>4</v>
      </c>
      <c r="F35" s="21">
        <f>SUM('Capacity Calcs. '!AM43:AX43)/12</f>
        <v>4</v>
      </c>
      <c r="G35" s="101"/>
      <c r="H35" s="110"/>
      <c r="I35" s="224"/>
      <c r="J35" s="224"/>
      <c r="K35" s="224"/>
      <c r="L35" s="224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  <c r="DN35" s="110"/>
      <c r="DO35" s="110"/>
      <c r="DP35" s="110"/>
      <c r="DQ35" s="110"/>
      <c r="DR35" s="110"/>
      <c r="DS35" s="110"/>
      <c r="DT35" s="110"/>
      <c r="DU35" s="110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</row>
    <row r="36" spans="1:216" ht="13.5" thickBot="1">
      <c r="A36" s="225" t="s">
        <v>134</v>
      </c>
      <c r="B36" s="226">
        <f t="shared" ref="B36:F36" si="4">SUM(B24:B35)</f>
        <v>5645</v>
      </c>
      <c r="C36" s="226">
        <f t="shared" si="4"/>
        <v>5651.083333333333</v>
      </c>
      <c r="D36" s="226">
        <f t="shared" si="4"/>
        <v>5682.0249999999996</v>
      </c>
      <c r="E36" s="226">
        <f t="shared" si="4"/>
        <v>6210.583333333333</v>
      </c>
      <c r="F36" s="226">
        <f t="shared" si="4"/>
        <v>6255.9666669999997</v>
      </c>
      <c r="H36" s="35" t="s">
        <v>134</v>
      </c>
      <c r="I36" s="24">
        <f t="shared" ref="I36:L36" si="5">SUM(I24:I35)</f>
        <v>34.1</v>
      </c>
      <c r="J36" s="24">
        <f t="shared" si="5"/>
        <v>-4.0999999999999996</v>
      </c>
      <c r="K36" s="24">
        <f t="shared" si="5"/>
        <v>577.69999999999993</v>
      </c>
      <c r="L36" s="24">
        <f t="shared" si="5"/>
        <v>-2.733333</v>
      </c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</row>
    <row r="37" spans="1:216" ht="13.5" thickTop="1">
      <c r="A37" s="23"/>
      <c r="B37" s="118"/>
      <c r="C37" s="118"/>
      <c r="D37" s="118"/>
      <c r="E37" s="118"/>
      <c r="F37" s="118"/>
      <c r="H37" s="23"/>
      <c r="I37" s="24"/>
      <c r="J37" s="24"/>
      <c r="K37" s="24"/>
      <c r="L37" s="24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</row>
    <row r="38" spans="1:216">
      <c r="A38" s="99" t="s">
        <v>256</v>
      </c>
      <c r="B38" s="21">
        <f>+'Capacity Calcs. '!B26</f>
        <v>0</v>
      </c>
      <c r="C38" s="21">
        <f>SUM('Capacity Calcs. '!C42:N42)/12</f>
        <v>28</v>
      </c>
      <c r="D38" s="21">
        <f>SUM('Capacity Calcs. '!O42:Z42)/12</f>
        <v>28</v>
      </c>
      <c r="E38" s="21">
        <f>SUM('Capacity Calcs. '!AA42:AL42)/12</f>
        <v>28</v>
      </c>
      <c r="F38" s="21">
        <f>SUM('Capacity Calcs. '!AM42:AX42)/12</f>
        <v>28</v>
      </c>
      <c r="H38" s="10" t="str">
        <f>+A38</f>
        <v>Wind Purch. Summersville</v>
      </c>
      <c r="I38" s="223">
        <f>SUM('Capacity Calcs. '!BA42:BL42)</f>
        <v>2</v>
      </c>
      <c r="J38" s="223">
        <f>SUM('Capacity Calcs. '!BM42:BX42)</f>
        <v>0</v>
      </c>
      <c r="K38" s="223">
        <f>SUM('Capacity Calcs. '!BY42:CJ42)</f>
        <v>0</v>
      </c>
      <c r="L38" s="223">
        <f>SUM('Capacity Calcs. '!CK42:CV42)</f>
        <v>0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</row>
    <row r="39" spans="1:216">
      <c r="A39" s="23" t="s">
        <v>214</v>
      </c>
      <c r="B39" s="21">
        <v>586</v>
      </c>
      <c r="C39" s="21">
        <f>SUM('Capacity Calcs. '!C41:N41)/12</f>
        <v>586</v>
      </c>
      <c r="D39" s="21">
        <f>SUM('Capacity Calcs. '!O41:Z41)/12</f>
        <v>586</v>
      </c>
      <c r="E39" s="21">
        <f>SUM('Capacity Calcs. '!AA41:AL41)/12</f>
        <v>586</v>
      </c>
      <c r="F39" s="21">
        <f>SUM('Capacity Calcs. '!AM41:AX41)/12</f>
        <v>586</v>
      </c>
      <c r="H39" s="10" t="str">
        <f>+A39</f>
        <v>Smith Mtn.</v>
      </c>
      <c r="I39" s="223">
        <f>SUM('Capacity Calcs. '!BA41:BL41)</f>
        <v>0</v>
      </c>
      <c r="J39" s="223">
        <f>SUM('Capacity Calcs. '!BM41:BX41)</f>
        <v>0</v>
      </c>
      <c r="K39" s="223">
        <f>SUM('Capacity Calcs. '!BY41:CJ41)</f>
        <v>0</v>
      </c>
      <c r="L39" s="223">
        <f>SUM('Capacity Calcs. '!CK41:CV41)</f>
        <v>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</row>
    <row r="40" spans="1:216" s="101" customFormat="1">
      <c r="A40" s="23" t="s">
        <v>215</v>
      </c>
      <c r="B40" s="21">
        <v>83</v>
      </c>
      <c r="C40" s="21">
        <v>82</v>
      </c>
      <c r="D40" s="21">
        <f>SUM('Capacity Calcs. '!O40:Z40)/12</f>
        <v>82</v>
      </c>
      <c r="E40" s="21">
        <f>SUM('Capacity Calcs. '!AA40:AL40)/12</f>
        <v>82</v>
      </c>
      <c r="F40" s="21">
        <f>SUM('Capacity Calcs. '!AM40:AX40)/12</f>
        <v>79</v>
      </c>
      <c r="H40" s="10" t="str">
        <f>+A40</f>
        <v>Hydro</v>
      </c>
      <c r="I40" s="223">
        <f>SUM('Capacity Calcs. '!BA40:BL40)</f>
        <v>-1</v>
      </c>
      <c r="J40" s="223">
        <f>SUM('Capacity Calcs. '!BM40:BX40)</f>
        <v>0</v>
      </c>
      <c r="K40" s="223">
        <f>SUM('Capacity Calcs. '!BY40:CJ40)</f>
        <v>0</v>
      </c>
      <c r="L40" s="223">
        <f>SUM('Capacity Calcs. '!CK40:CV40)</f>
        <v>-3</v>
      </c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09"/>
      <c r="DV40" s="109"/>
      <c r="DW40" s="109"/>
      <c r="DX40" s="109"/>
      <c r="DY40" s="109"/>
      <c r="DZ40" s="109"/>
      <c r="EA40" s="109"/>
      <c r="EB40" s="109"/>
      <c r="EC40" s="109"/>
      <c r="ED40" s="109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</row>
    <row r="41" spans="1:216">
      <c r="A41" s="23"/>
      <c r="B41" s="118">
        <f>+SUM(B36:B40)</f>
        <v>6314</v>
      </c>
      <c r="C41" s="118">
        <f>+SUM(C36:C40)</f>
        <v>6347.083333333333</v>
      </c>
      <c r="D41" s="118">
        <f t="shared" ref="D41:F41" si="6">+SUM(D36:D40)</f>
        <v>6378.0249999999996</v>
      </c>
      <c r="E41" s="118">
        <f t="shared" si="6"/>
        <v>6906.583333333333</v>
      </c>
      <c r="F41" s="118">
        <f t="shared" si="6"/>
        <v>6948.9666669999997</v>
      </c>
      <c r="H41" s="23"/>
      <c r="I41" s="24"/>
      <c r="J41" s="24"/>
      <c r="K41" s="24"/>
      <c r="L41" s="24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</row>
    <row r="42" spans="1:216">
      <c r="A42" s="35"/>
      <c r="B42" s="118"/>
      <c r="C42" s="118"/>
      <c r="D42" s="118"/>
      <c r="E42" s="118"/>
      <c r="F42" s="118"/>
      <c r="H42" s="35"/>
      <c r="I42" s="24"/>
      <c r="J42" s="24"/>
      <c r="K42" s="24"/>
      <c r="L42" s="24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</row>
    <row r="43" spans="1:216">
      <c r="A43" s="10"/>
      <c r="B43" s="36"/>
      <c r="C43" s="36"/>
      <c r="D43" s="36"/>
      <c r="E43" s="36"/>
      <c r="F43" s="36"/>
      <c r="H43" s="10"/>
      <c r="I43" s="24"/>
      <c r="J43" s="24"/>
      <c r="K43" s="24"/>
      <c r="L43" s="24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</row>
    <row r="44" spans="1:216" ht="15">
      <c r="A44" s="218" t="s">
        <v>123</v>
      </c>
      <c r="B44" s="36"/>
      <c r="C44" s="36"/>
      <c r="D44" s="36"/>
      <c r="E44" s="36"/>
      <c r="F44" s="36"/>
      <c r="H44" s="218" t="s">
        <v>123</v>
      </c>
      <c r="I44" s="24"/>
      <c r="J44" s="24"/>
      <c r="K44" s="24"/>
      <c r="L44" s="24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18"/>
      <c r="BD44" s="218"/>
      <c r="BE44" s="218"/>
      <c r="BF44" s="218"/>
      <c r="BG44" s="218"/>
      <c r="BH44" s="218"/>
      <c r="BI44" s="218"/>
      <c r="BJ44" s="218"/>
      <c r="BK44" s="218"/>
      <c r="BL44" s="218"/>
      <c r="BM44" s="218"/>
      <c r="BN44" s="218"/>
      <c r="BO44" s="218"/>
      <c r="BP44" s="218"/>
      <c r="BQ44" s="218"/>
      <c r="BR44" s="218"/>
      <c r="BS44" s="218"/>
      <c r="BT44" s="218"/>
      <c r="BU44" s="218"/>
      <c r="BV44" s="218"/>
      <c r="BW44" s="218"/>
      <c r="BX44" s="218"/>
      <c r="BY44" s="218"/>
      <c r="BZ44" s="218"/>
      <c r="CA44" s="218"/>
      <c r="CB44" s="218"/>
      <c r="CC44" s="218"/>
      <c r="CD44" s="218"/>
      <c r="CE44" s="218"/>
      <c r="CF44" s="218"/>
      <c r="CG44" s="218"/>
      <c r="CH44" s="218"/>
      <c r="CI44" s="218"/>
      <c r="CJ44" s="218"/>
      <c r="CK44" s="218"/>
      <c r="CL44" s="218"/>
      <c r="CM44" s="218"/>
      <c r="CN44" s="218"/>
      <c r="CO44" s="218"/>
      <c r="CP44" s="218"/>
      <c r="CQ44" s="218"/>
      <c r="CR44" s="218"/>
      <c r="CS44" s="218"/>
      <c r="CT44" s="218"/>
      <c r="CU44" s="218"/>
      <c r="CV44" s="218"/>
      <c r="CW44" s="218"/>
      <c r="CX44" s="218"/>
      <c r="CY44" s="218"/>
      <c r="CZ44" s="218"/>
      <c r="DA44" s="218"/>
      <c r="DB44" s="218"/>
      <c r="DC44" s="218"/>
      <c r="DD44" s="218"/>
      <c r="DE44" s="218"/>
      <c r="DF44" s="218"/>
      <c r="DG44" s="218"/>
      <c r="DH44" s="218"/>
      <c r="DI44" s="218"/>
      <c r="DJ44" s="218"/>
      <c r="DK44" s="218"/>
      <c r="DL44" s="218"/>
      <c r="DM44" s="218"/>
      <c r="DN44" s="218"/>
      <c r="DO44" s="218"/>
      <c r="DP44" s="218"/>
      <c r="DQ44" s="218"/>
      <c r="DR44" s="218"/>
      <c r="DS44" s="218"/>
      <c r="DT44" s="218"/>
      <c r="DU44" s="218"/>
      <c r="DV44" s="218"/>
      <c r="DW44" s="218"/>
      <c r="DX44" s="218"/>
      <c r="DY44" s="218"/>
      <c r="DZ44" s="218"/>
      <c r="EA44" s="218"/>
      <c r="EB44" s="218"/>
      <c r="EC44" s="218"/>
      <c r="ED44" s="218"/>
      <c r="EE44" s="218"/>
      <c r="EF44" s="218"/>
      <c r="EG44" s="218"/>
      <c r="EH44" s="218"/>
      <c r="EI44" s="218"/>
      <c r="EJ44" s="218"/>
      <c r="EK44" s="218"/>
      <c r="EL44" s="218"/>
      <c r="EM44" s="218"/>
      <c r="EN44" s="218"/>
      <c r="EO44" s="218"/>
      <c r="EP44" s="218"/>
      <c r="EQ44" s="218"/>
      <c r="ER44" s="218"/>
      <c r="ES44" s="218"/>
      <c r="ET44" s="218"/>
      <c r="EU44" s="218"/>
      <c r="EV44" s="218"/>
      <c r="EW44" s="218"/>
      <c r="EX44" s="218"/>
      <c r="EY44" s="218"/>
      <c r="EZ44" s="218"/>
      <c r="FA44" s="218"/>
      <c r="FB44" s="218"/>
      <c r="FC44" s="218"/>
      <c r="FD44" s="218"/>
      <c r="FE44" s="218"/>
      <c r="FF44" s="218"/>
      <c r="FG44" s="218"/>
      <c r="FH44" s="218"/>
      <c r="FI44" s="218"/>
      <c r="FJ44" s="218"/>
      <c r="FK44" s="218"/>
      <c r="FL44" s="218"/>
      <c r="FM44" s="218"/>
      <c r="FN44" s="218"/>
      <c r="FO44" s="218"/>
      <c r="FP44" s="218"/>
      <c r="FQ44" s="218"/>
      <c r="FR44" s="218"/>
      <c r="FS44" s="218"/>
      <c r="FT44" s="218"/>
      <c r="FU44" s="218"/>
      <c r="FV44" s="218"/>
      <c r="FW44" s="218"/>
      <c r="FX44" s="218"/>
      <c r="FY44" s="218"/>
      <c r="FZ44" s="218"/>
      <c r="GA44" s="218"/>
      <c r="GB44" s="218"/>
      <c r="GC44" s="218"/>
      <c r="GD44" s="218"/>
      <c r="GE44" s="218"/>
      <c r="GF44" s="218"/>
      <c r="GG44" s="218"/>
      <c r="GH44" s="218"/>
      <c r="GI44" s="218"/>
      <c r="GJ44" s="218"/>
      <c r="GK44" s="218"/>
      <c r="GL44" s="218"/>
      <c r="GM44" s="218"/>
      <c r="GN44" s="218"/>
      <c r="GO44" s="218"/>
      <c r="GP44" s="218"/>
      <c r="GQ44" s="218"/>
      <c r="GR44" s="218"/>
      <c r="GS44" s="218"/>
      <c r="GT44" s="218"/>
      <c r="GU44" s="218"/>
      <c r="GV44" s="218"/>
      <c r="GW44" s="218"/>
      <c r="GX44" s="218"/>
      <c r="GY44" s="218"/>
      <c r="GZ44" s="218"/>
      <c r="HA44" s="218"/>
      <c r="HB44" s="218"/>
      <c r="HC44" s="218"/>
      <c r="HD44" s="218"/>
      <c r="HE44" s="218"/>
      <c r="HF44" s="218"/>
      <c r="HG44" s="218"/>
      <c r="HH44" s="218"/>
    </row>
    <row r="45" spans="1:216">
      <c r="A45" s="10" t="s">
        <v>164</v>
      </c>
      <c r="B45" s="21">
        <f>+'Capacity Calcs. '!B49</f>
        <v>52</v>
      </c>
      <c r="C45" s="21">
        <f>SUM('Capacity Calcs. '!C49:N49)/12</f>
        <v>52</v>
      </c>
      <c r="D45" s="21">
        <f>SUM('Capacity Calcs. '!O49:Z49)/12</f>
        <v>52</v>
      </c>
      <c r="E45" s="21">
        <f>SUM('Capacity Calcs. '!AA49:AL49)/12</f>
        <v>52</v>
      </c>
      <c r="F45" s="21">
        <f>SUM('Capacity Calcs. '!AM49:AX49)/12</f>
        <v>48</v>
      </c>
      <c r="H45" s="10" t="s">
        <v>164</v>
      </c>
      <c r="I45" s="24">
        <f>SUM('Capacity Calcs. '!BA49:BL49)</f>
        <v>0</v>
      </c>
      <c r="J45" s="24">
        <f>SUM('Capacity Calcs. '!BM49:BX49)</f>
        <v>0</v>
      </c>
      <c r="K45" s="24">
        <f>SUM('Capacity Calcs. '!BY49:CJ49)</f>
        <v>0</v>
      </c>
      <c r="L45" s="24">
        <f>SUM('Capacity Calcs. '!CK49:CV49)</f>
        <v>-4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</row>
    <row r="46" spans="1:216">
      <c r="A46" s="10" t="s">
        <v>170</v>
      </c>
      <c r="B46" s="21">
        <f>+'Capacity Calcs. '!B50</f>
        <v>0</v>
      </c>
      <c r="C46" s="21">
        <f>SUM('Capacity Calcs. '!C50:N50)/12</f>
        <v>0</v>
      </c>
      <c r="D46" s="21">
        <f>SUM('Capacity Calcs. '!O50:Z50)/12</f>
        <v>0</v>
      </c>
      <c r="E46" s="21">
        <f>SUM('Capacity Calcs. '!AA50:AL50)/12</f>
        <v>0</v>
      </c>
      <c r="F46" s="21">
        <f>SUM('Capacity Calcs. '!AM50:AX50)/12</f>
        <v>0</v>
      </c>
      <c r="H46" s="10" t="s">
        <v>170</v>
      </c>
      <c r="I46" s="24">
        <f>SUM('Capacity Calcs. '!BA50:BL50)</f>
        <v>0</v>
      </c>
      <c r="J46" s="24">
        <f>SUM('Capacity Calcs. '!BM50:BX50)</f>
        <v>0</v>
      </c>
      <c r="K46" s="24">
        <f>SUM('Capacity Calcs. '!BY50:CJ50)</f>
        <v>0</v>
      </c>
      <c r="L46" s="24">
        <f>SUM('Capacity Calcs. '!CK50:CV50)</f>
        <v>0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</row>
    <row r="47" spans="1:216">
      <c r="A47" s="10" t="s">
        <v>171</v>
      </c>
      <c r="B47" s="21">
        <f>+'Capacity Calcs. '!B51</f>
        <v>0</v>
      </c>
      <c r="C47" s="21">
        <f>SUM('Capacity Calcs. '!C51:N51)/12</f>
        <v>0</v>
      </c>
      <c r="D47" s="21">
        <f>SUM('Capacity Calcs. '!O51:Z51)/12</f>
        <v>0</v>
      </c>
      <c r="E47" s="21">
        <f>SUM('Capacity Calcs. '!AA51:AL51)/12</f>
        <v>0</v>
      </c>
      <c r="F47" s="21">
        <f>SUM('Capacity Calcs. '!AM51:AX51)/12</f>
        <v>0</v>
      </c>
      <c r="H47" s="10" t="s">
        <v>171</v>
      </c>
      <c r="I47" s="24">
        <f>SUM('Capacity Calcs. '!BA51:BL51)</f>
        <v>0</v>
      </c>
      <c r="J47" s="24">
        <f>SUM('Capacity Calcs. '!BM51:BX51)</f>
        <v>0</v>
      </c>
      <c r="K47" s="24">
        <f>SUM('Capacity Calcs. '!BY51:CJ51)</f>
        <v>0</v>
      </c>
      <c r="L47" s="24">
        <f>SUM('Capacity Calcs. '!CK51:CV51)</f>
        <v>0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</row>
    <row r="48" spans="1:216">
      <c r="A48" s="10" t="s">
        <v>172</v>
      </c>
      <c r="B48" s="21">
        <f>+'Capacity Calcs. '!B52</f>
        <v>165</v>
      </c>
      <c r="C48" s="21">
        <f>SUM('Capacity Calcs. '!C52:N52)/12</f>
        <v>165</v>
      </c>
      <c r="D48" s="21">
        <f>SUM('Capacity Calcs. '!O52:Z52)/12</f>
        <v>165</v>
      </c>
      <c r="E48" s="21">
        <f>SUM('Capacity Calcs. '!AA52:AL52)/12</f>
        <v>151.25</v>
      </c>
      <c r="F48" s="21">
        <f>SUM('Capacity Calcs. '!AM52:AX52)/12</f>
        <v>0</v>
      </c>
      <c r="H48" s="10" t="s">
        <v>172</v>
      </c>
      <c r="I48" s="24">
        <f>SUM('Capacity Calcs. '!BA52:BL52)</f>
        <v>0</v>
      </c>
      <c r="J48" s="24">
        <f>SUM('Capacity Calcs. '!BM52:BX52)</f>
        <v>0</v>
      </c>
      <c r="K48" s="24">
        <f>SUM('Capacity Calcs. '!BY52:CJ52)</f>
        <v>-165</v>
      </c>
      <c r="L48" s="24">
        <f>SUM('Capacity Calcs. '!CK52:CV52)</f>
        <v>0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</row>
    <row r="49" spans="1:216">
      <c r="A49" s="10" t="s">
        <v>173</v>
      </c>
      <c r="B49" s="21">
        <f>+'Capacity Calcs. '!B53</f>
        <v>337</v>
      </c>
      <c r="C49" s="21">
        <f>SUM('Capacity Calcs. '!C53:N53)/12</f>
        <v>337</v>
      </c>
      <c r="D49" s="21">
        <f>SUM('Capacity Calcs. '!O53:Z53)/12</f>
        <v>337</v>
      </c>
      <c r="E49" s="21">
        <f>SUM('Capacity Calcs. '!AA53:AL53)/12</f>
        <v>339</v>
      </c>
      <c r="F49" s="21">
        <f>SUM('Capacity Calcs. '!AM53:AX53)/12</f>
        <v>343.66666666666669</v>
      </c>
      <c r="H49" s="10" t="s">
        <v>173</v>
      </c>
      <c r="I49" s="24">
        <f>SUM('Capacity Calcs. '!BA53:BL53)</f>
        <v>0</v>
      </c>
      <c r="J49" s="24">
        <f>SUM('Capacity Calcs. '!BM53:BX53)</f>
        <v>0</v>
      </c>
      <c r="K49" s="24">
        <f>SUM('Capacity Calcs. '!BY53:CJ53)</f>
        <v>2</v>
      </c>
      <c r="L49" s="24">
        <f>SUM('Capacity Calcs. '!CK53:CV53)</f>
        <v>7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</row>
    <row r="50" spans="1:216">
      <c r="A50" s="10" t="s">
        <v>174</v>
      </c>
      <c r="B50" s="21">
        <f>+'Capacity Calcs. '!B54</f>
        <v>395</v>
      </c>
      <c r="C50" s="21">
        <f>SUM('Capacity Calcs. '!C54:N54)/12</f>
        <v>399.58333333333331</v>
      </c>
      <c r="D50" s="21">
        <f>SUM('Capacity Calcs. '!O54:Z54)/12</f>
        <v>400</v>
      </c>
      <c r="E50" s="21">
        <f>SUM('Capacity Calcs. '!AA54:AL54)/12</f>
        <v>400</v>
      </c>
      <c r="F50" s="21">
        <f>SUM('Capacity Calcs. '!AM54:AX54)/12</f>
        <v>400</v>
      </c>
      <c r="H50" s="10" t="s">
        <v>174</v>
      </c>
      <c r="I50" s="24">
        <f>SUM('Capacity Calcs. '!BA54:BL54)</f>
        <v>5</v>
      </c>
      <c r="J50" s="24">
        <f>SUM('Capacity Calcs. '!BM54:BX54)</f>
        <v>0</v>
      </c>
      <c r="K50" s="24">
        <f>SUM('Capacity Calcs. '!BY54:CJ54)</f>
        <v>0</v>
      </c>
      <c r="L50" s="24">
        <f>SUM('Capacity Calcs. '!CK54:CV54)</f>
        <v>0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</row>
    <row r="51" spans="1:216">
      <c r="A51" s="10" t="s">
        <v>175</v>
      </c>
      <c r="B51" s="21">
        <f>+'Capacity Calcs. '!B55</f>
        <v>395</v>
      </c>
      <c r="C51" s="21">
        <f>SUM('Capacity Calcs. '!C55:N55)/12</f>
        <v>399.58333333333331</v>
      </c>
      <c r="D51" s="21">
        <f>SUM('Capacity Calcs. '!O55:Z55)/12</f>
        <v>400</v>
      </c>
      <c r="E51" s="21">
        <f>SUM('Capacity Calcs. '!AA55:AL55)/12</f>
        <v>400</v>
      </c>
      <c r="F51" s="21">
        <f>SUM('Capacity Calcs. '!AM55:AX55)/12</f>
        <v>400</v>
      </c>
      <c r="H51" s="10" t="s">
        <v>175</v>
      </c>
      <c r="I51" s="24">
        <f>SUM('Capacity Calcs. '!BA55:BL55)</f>
        <v>5</v>
      </c>
      <c r="J51" s="24">
        <f>SUM('Capacity Calcs. '!BM55:BX55)</f>
        <v>0</v>
      </c>
      <c r="K51" s="24">
        <f>SUM('Capacity Calcs. '!BY55:CJ55)</f>
        <v>0</v>
      </c>
      <c r="L51" s="24">
        <f>SUM('Capacity Calcs. '!CK55:CV55)</f>
        <v>0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</row>
    <row r="52" spans="1:216">
      <c r="A52" s="10" t="s">
        <v>240</v>
      </c>
      <c r="B52" s="21">
        <f>+'Capacity Calcs. '!B56</f>
        <v>473</v>
      </c>
      <c r="C52" s="21">
        <f>SUM('Capacity Calcs. '!C56:N56)/12</f>
        <v>473</v>
      </c>
      <c r="D52" s="21">
        <f>SUM('Capacity Calcs. '!O56:Z56)/12</f>
        <v>473</v>
      </c>
      <c r="E52" s="21">
        <f>SUM('Capacity Calcs. '!AA56:AL56)/12</f>
        <v>473</v>
      </c>
      <c r="F52" s="21">
        <f>SUM('Capacity Calcs. '!AM56:AX56)/12</f>
        <v>475</v>
      </c>
      <c r="H52" s="10" t="s">
        <v>240</v>
      </c>
      <c r="I52" s="24">
        <f>SUM('Capacity Calcs. '!BA56:BL56)</f>
        <v>0</v>
      </c>
      <c r="J52" s="24">
        <f>SUM('Capacity Calcs. '!BM56:BX56)</f>
        <v>0</v>
      </c>
      <c r="K52" s="24">
        <f>SUM('Capacity Calcs. '!BY56:CJ56)</f>
        <v>0</v>
      </c>
      <c r="L52" s="24">
        <f>SUM('Capacity Calcs. '!CK56:CV56)</f>
        <v>2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</row>
    <row r="53" spans="1:216">
      <c r="A53" s="10" t="s">
        <v>183</v>
      </c>
      <c r="B53" s="21">
        <f>+'Capacity Calcs. '!B57</f>
        <v>98</v>
      </c>
      <c r="C53" s="21">
        <f>SUM('Capacity Calcs. '!C57:N57)/12</f>
        <v>98</v>
      </c>
      <c r="D53" s="21">
        <f>SUM('Capacity Calcs. '!O57:Z57)/12</f>
        <v>98</v>
      </c>
      <c r="E53" s="21">
        <f>SUM('Capacity Calcs. '!AA57:AL57)/12</f>
        <v>98</v>
      </c>
      <c r="F53" s="21">
        <f>SUM('Capacity Calcs. '!AM57:AX57)/12</f>
        <v>98</v>
      </c>
      <c r="H53" s="10" t="s">
        <v>183</v>
      </c>
      <c r="I53" s="24">
        <f>SUM('Capacity Calcs. '!BA57:BL57)</f>
        <v>0</v>
      </c>
      <c r="J53" s="24">
        <f>SUM('Capacity Calcs. '!BM57:BX57)</f>
        <v>0</v>
      </c>
      <c r="K53" s="24">
        <f>SUM('Capacity Calcs. '!BY57:CJ57)</f>
        <v>0</v>
      </c>
      <c r="L53" s="24">
        <f>SUM('Capacity Calcs. '!CK57:CV57)</f>
        <v>0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</row>
    <row r="54" spans="1:216">
      <c r="A54" s="10" t="s">
        <v>188</v>
      </c>
      <c r="B54" s="21">
        <f>+'Capacity Calcs. '!B58</f>
        <v>152</v>
      </c>
      <c r="C54" s="21">
        <f>SUM('Capacity Calcs. '!C58:N58)/12</f>
        <v>150.16666666666666</v>
      </c>
      <c r="D54" s="21">
        <f>SUM('Capacity Calcs. '!O58:Z58)/12</f>
        <v>150</v>
      </c>
      <c r="E54" s="21">
        <f>SUM('Capacity Calcs. '!AA58:AL58)/12</f>
        <v>150</v>
      </c>
      <c r="F54" s="21">
        <f>SUM('Capacity Calcs. '!AM58:AX58)/12</f>
        <v>150</v>
      </c>
      <c r="H54" s="10" t="s">
        <v>188</v>
      </c>
      <c r="I54" s="24">
        <f>SUM('Capacity Calcs. '!BA58:BL58)</f>
        <v>-2</v>
      </c>
      <c r="J54" s="24">
        <f>SUM('Capacity Calcs. '!BM58:BX58)</f>
        <v>0</v>
      </c>
      <c r="K54" s="24">
        <f>SUM('Capacity Calcs. '!BY58:CJ58)</f>
        <v>0</v>
      </c>
      <c r="L54" s="24">
        <f>SUM('Capacity Calcs. '!CK58:CV58)</f>
        <v>0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</row>
    <row r="55" spans="1:216">
      <c r="A55" s="10" t="s">
        <v>189</v>
      </c>
      <c r="B55" s="21">
        <f>+'Capacity Calcs. '!B59</f>
        <v>152</v>
      </c>
      <c r="C55" s="21">
        <f>SUM('Capacity Calcs. '!C59:N59)/12</f>
        <v>150.16666666666666</v>
      </c>
      <c r="D55" s="21">
        <f>SUM('Capacity Calcs. '!O59:Z59)/12</f>
        <v>150</v>
      </c>
      <c r="E55" s="21">
        <f>SUM('Capacity Calcs. '!AA59:AL59)/12</f>
        <v>150</v>
      </c>
      <c r="F55" s="21">
        <f>SUM('Capacity Calcs. '!AM59:AX59)/12</f>
        <v>150</v>
      </c>
      <c r="H55" s="10" t="s">
        <v>189</v>
      </c>
      <c r="I55" s="24">
        <f>SUM('Capacity Calcs. '!BA59:BL59)</f>
        <v>-2</v>
      </c>
      <c r="J55" s="24">
        <f>SUM('Capacity Calcs. '!BM59:BX59)</f>
        <v>0</v>
      </c>
      <c r="K55" s="24">
        <f>SUM('Capacity Calcs. '!BY59:CJ59)</f>
        <v>0</v>
      </c>
      <c r="L55" s="24">
        <f>SUM('Capacity Calcs. '!CK59:CV59)</f>
        <v>0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</row>
    <row r="56" spans="1:216">
      <c r="A56" s="10" t="s">
        <v>190</v>
      </c>
      <c r="B56" s="21">
        <f>+'Capacity Calcs. '!B60</f>
        <v>152</v>
      </c>
      <c r="C56" s="21">
        <f>SUM('Capacity Calcs. '!C60:N60)/12</f>
        <v>150.16666666666666</v>
      </c>
      <c r="D56" s="21">
        <f>SUM('Capacity Calcs. '!O60:Z60)/12</f>
        <v>150</v>
      </c>
      <c r="E56" s="21">
        <f>SUM('Capacity Calcs. '!AA60:AL60)/12</f>
        <v>150</v>
      </c>
      <c r="F56" s="21">
        <f>SUM('Capacity Calcs. '!AM60:AX60)/12</f>
        <v>150</v>
      </c>
      <c r="H56" s="10" t="s">
        <v>190</v>
      </c>
      <c r="I56" s="24">
        <f>SUM('Capacity Calcs. '!BA60:BL60)</f>
        <v>-2</v>
      </c>
      <c r="J56" s="24">
        <f>SUM('Capacity Calcs. '!BM60:BX60)</f>
        <v>0</v>
      </c>
      <c r="K56" s="24">
        <f>SUM('Capacity Calcs. '!BY60:CJ60)</f>
        <v>0</v>
      </c>
      <c r="L56" s="24">
        <f>SUM('Capacity Calcs. '!CK60:CV60)</f>
        <v>0</v>
      </c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</row>
    <row r="57" spans="1:216">
      <c r="A57" s="10" t="s">
        <v>191</v>
      </c>
      <c r="B57" s="21">
        <f>+'Capacity Calcs. '!B61</f>
        <v>152</v>
      </c>
      <c r="C57" s="21">
        <f>SUM('Capacity Calcs. '!C61:N61)/12</f>
        <v>150.16666666666666</v>
      </c>
      <c r="D57" s="21">
        <f>SUM('Capacity Calcs. '!O61:Z61)/12</f>
        <v>150</v>
      </c>
      <c r="E57" s="21">
        <f>SUM('Capacity Calcs. '!AA61:AL61)/12</f>
        <v>150</v>
      </c>
      <c r="F57" s="21">
        <f>SUM('Capacity Calcs. '!AM61:AX61)/12</f>
        <v>150</v>
      </c>
      <c r="H57" s="10" t="s">
        <v>191</v>
      </c>
      <c r="I57" s="24">
        <f>SUM('Capacity Calcs. '!BA61:BL61)</f>
        <v>-2</v>
      </c>
      <c r="J57" s="24">
        <f>SUM('Capacity Calcs. '!BM61:BX61)</f>
        <v>0</v>
      </c>
      <c r="K57" s="24">
        <f>SUM('Capacity Calcs. '!BY61:CJ61)</f>
        <v>0</v>
      </c>
      <c r="L57" s="24">
        <f>SUM('Capacity Calcs. '!CK61:CV61)</f>
        <v>0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</row>
    <row r="58" spans="1:216">
      <c r="A58" s="10" t="s">
        <v>239</v>
      </c>
      <c r="B58" s="21">
        <f>+'Capacity Calcs. '!B62</f>
        <v>833</v>
      </c>
      <c r="C58" s="21">
        <f>SUM('Capacity Calcs. '!C62:N62)/12</f>
        <v>830.25</v>
      </c>
      <c r="D58" s="21">
        <f>SUM('Capacity Calcs. '!O62:Z62)/12</f>
        <v>830</v>
      </c>
      <c r="E58" s="21">
        <f>SUM('Capacity Calcs. '!AA62:AL62)/12</f>
        <v>830</v>
      </c>
      <c r="F58" s="21">
        <f>SUM('Capacity Calcs. '!AM62:AX62)/12</f>
        <v>830</v>
      </c>
      <c r="H58" s="10" t="s">
        <v>239</v>
      </c>
      <c r="I58" s="24">
        <f>SUM('Capacity Calcs. '!BA62:BL62)</f>
        <v>-3</v>
      </c>
      <c r="J58" s="24">
        <f>SUM('Capacity Calcs. '!BM62:BX62)</f>
        <v>0</v>
      </c>
      <c r="K58" s="24">
        <f>SUM('Capacity Calcs. '!BY62:CJ62)</f>
        <v>0</v>
      </c>
      <c r="L58" s="24">
        <f>SUM('Capacity Calcs. '!CK62:CV62)</f>
        <v>0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</row>
    <row r="59" spans="1:216">
      <c r="A59" s="10" t="s">
        <v>196</v>
      </c>
      <c r="B59" s="21">
        <f>+'Capacity Calcs. '!B63</f>
        <v>330</v>
      </c>
      <c r="C59" s="21">
        <f>SUM('Capacity Calcs. '!C63:N63)/12</f>
        <v>330</v>
      </c>
      <c r="D59" s="21">
        <f>SUM('Capacity Calcs. '!O63:Z63)/12</f>
        <v>330</v>
      </c>
      <c r="E59" s="21">
        <f>SUM('Capacity Calcs. '!AA63:AL63)/12</f>
        <v>330</v>
      </c>
      <c r="F59" s="21">
        <f>SUM('Capacity Calcs. '!AM63:AX63)/12</f>
        <v>330</v>
      </c>
      <c r="H59" s="10" t="s">
        <v>196</v>
      </c>
      <c r="I59" s="24">
        <f>SUM('Capacity Calcs. '!BA63:BL63)</f>
        <v>0</v>
      </c>
      <c r="J59" s="24">
        <f>SUM('Capacity Calcs. '!BM63:BX63)</f>
        <v>0</v>
      </c>
      <c r="K59" s="24">
        <f>SUM('Capacity Calcs. '!BY63:CJ63)</f>
        <v>0</v>
      </c>
      <c r="L59" s="24">
        <f>SUM('Capacity Calcs. '!CK63:CV63)</f>
        <v>0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</row>
    <row r="60" spans="1:216">
      <c r="A60" s="10" t="s">
        <v>108</v>
      </c>
      <c r="B60" s="21">
        <f>+'Capacity Calcs. '!B64</f>
        <v>0</v>
      </c>
      <c r="C60" s="21">
        <f>SUM('Capacity Calcs. '!C64:N64)/12</f>
        <v>0</v>
      </c>
      <c r="D60" s="21">
        <f>SUM('Capacity Calcs. '!O64:Z64)/12</f>
        <v>0</v>
      </c>
      <c r="E60" s="21">
        <f>SUM('Capacity Calcs. '!AA64:AL64)/12</f>
        <v>0</v>
      </c>
      <c r="F60" s="21">
        <f>SUM('Capacity Calcs. '!AM64:AX64)/12</f>
        <v>0</v>
      </c>
      <c r="H60" s="10" t="s">
        <v>108</v>
      </c>
      <c r="I60" s="24">
        <f>SUM('Capacity Calcs. '!BA64:BL64)</f>
        <v>0</v>
      </c>
      <c r="J60" s="24">
        <f>SUM('Capacity Calcs. '!BM64:BX64)</f>
        <v>0</v>
      </c>
      <c r="K60" s="24">
        <f>SUM('Capacity Calcs. '!BY64:CJ64)</f>
        <v>0</v>
      </c>
      <c r="L60" s="24">
        <f>SUM('Capacity Calcs. '!CK64:CV64)</f>
        <v>0</v>
      </c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</row>
    <row r="61" spans="1:216">
      <c r="A61" s="10" t="s">
        <v>114</v>
      </c>
      <c r="B61" s="21">
        <f>+'Capacity Calcs. '!B65</f>
        <v>0</v>
      </c>
      <c r="C61" s="21">
        <f>SUM('Capacity Calcs. '!C65:N65)/12</f>
        <v>0</v>
      </c>
      <c r="D61" s="21">
        <f>SUM('Capacity Calcs. '!O65:Z65)/12</f>
        <v>0</v>
      </c>
      <c r="E61" s="21">
        <f>SUM('Capacity Calcs. '!AA65:AL65)/12</f>
        <v>0</v>
      </c>
      <c r="F61" s="21">
        <f>SUM('Capacity Calcs. '!AM65:AX65)/12</f>
        <v>0</v>
      </c>
      <c r="H61" s="10" t="s">
        <v>114</v>
      </c>
      <c r="I61" s="24">
        <f>SUM('Capacity Calcs. '!BA65:BL65)</f>
        <v>0</v>
      </c>
      <c r="J61" s="24">
        <f>SUM('Capacity Calcs. '!BM65:BX65)</f>
        <v>0</v>
      </c>
      <c r="K61" s="24">
        <f>SUM('Capacity Calcs. '!BY65:CJ65)</f>
        <v>0</v>
      </c>
      <c r="L61" s="24">
        <f>SUM('Capacity Calcs. '!CK65:CV65)</f>
        <v>0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</row>
    <row r="62" spans="1:216">
      <c r="A62" s="10" t="s">
        <v>35</v>
      </c>
      <c r="B62" s="21">
        <f>+'Capacity Calcs. '!B66</f>
        <v>1155</v>
      </c>
      <c r="C62" s="21">
        <f>SUM('Capacity Calcs. '!C66:N66)/12</f>
        <v>1155</v>
      </c>
      <c r="D62" s="21">
        <f>SUM('Capacity Calcs. '!O66:Z66)/12</f>
        <v>1155</v>
      </c>
      <c r="E62" s="21">
        <f>SUM('Capacity Calcs. '!AA66:AL66)/12</f>
        <v>1155</v>
      </c>
      <c r="F62" s="21">
        <f>SUM('Capacity Calcs. '!AM66:AX66)/12</f>
        <v>1155</v>
      </c>
      <c r="H62" s="10" t="s">
        <v>35</v>
      </c>
      <c r="I62" s="24">
        <f>SUM('Capacity Calcs. '!BA66:BL66)</f>
        <v>0</v>
      </c>
      <c r="J62" s="24">
        <f>SUM('Capacity Calcs. '!BM66:BX66)</f>
        <v>0</v>
      </c>
      <c r="K62" s="24">
        <f>SUM('Capacity Calcs. '!BY66:CJ66)</f>
        <v>0</v>
      </c>
      <c r="L62" s="24">
        <f>SUM('Capacity Calcs. '!CK66:CV66)</f>
        <v>0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</row>
    <row r="63" spans="1:216">
      <c r="A63" s="10" t="s">
        <v>116</v>
      </c>
      <c r="B63" s="78">
        <f>+'Capacity Calcs. '!B67</f>
        <v>0</v>
      </c>
      <c r="C63" s="78">
        <f>SUM('Capacity Calcs. '!C67:N67)/12</f>
        <v>0</v>
      </c>
      <c r="D63" s="78">
        <f>SUM('Capacity Calcs. '!O67:Z67)/12</f>
        <v>0</v>
      </c>
      <c r="E63" s="78">
        <f>SUM('Capacity Calcs. '!AA67:AL67)/12</f>
        <v>0</v>
      </c>
      <c r="F63" s="78">
        <f>SUM('Capacity Calcs. '!AM67:AX67)/12</f>
        <v>0</v>
      </c>
      <c r="H63" s="10" t="s">
        <v>116</v>
      </c>
      <c r="I63" s="221">
        <f>SUM('Capacity Calcs. '!BA67:BL67)</f>
        <v>0</v>
      </c>
      <c r="J63" s="221">
        <f>SUM('Capacity Calcs. '!BM67:BX67)</f>
        <v>0</v>
      </c>
      <c r="K63" s="221">
        <f>SUM('Capacity Calcs. '!BY67:CJ67)</f>
        <v>0</v>
      </c>
      <c r="L63" s="221">
        <f>SUM('Capacity Calcs. '!CK67:CV67)</f>
        <v>0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</row>
    <row r="64" spans="1:216" ht="13.5" thickBot="1">
      <c r="A64" s="225" t="s">
        <v>134</v>
      </c>
      <c r="B64" s="226">
        <f t="shared" ref="B64:F64" si="7">SUM(B45:B63)</f>
        <v>4841</v>
      </c>
      <c r="C64" s="226">
        <f t="shared" si="7"/>
        <v>4840.0833333333321</v>
      </c>
      <c r="D64" s="226">
        <f t="shared" si="7"/>
        <v>4840</v>
      </c>
      <c r="E64" s="226">
        <f t="shared" si="7"/>
        <v>4828.25</v>
      </c>
      <c r="F64" s="226">
        <f t="shared" si="7"/>
        <v>4679.666666666667</v>
      </c>
      <c r="H64" s="35" t="s">
        <v>134</v>
      </c>
      <c r="I64" s="227">
        <f t="shared" ref="I64:L64" si="8">SUM(I45:I63)</f>
        <v>-1</v>
      </c>
      <c r="J64" s="227">
        <f t="shared" si="8"/>
        <v>0</v>
      </c>
      <c r="K64" s="227">
        <f t="shared" si="8"/>
        <v>-163</v>
      </c>
      <c r="L64" s="227">
        <f t="shared" si="8"/>
        <v>5</v>
      </c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</row>
    <row r="65" spans="1:216" ht="13.5" thickTop="1">
      <c r="A65" s="10"/>
      <c r="B65" s="36"/>
      <c r="C65" s="36"/>
      <c r="D65" s="36"/>
      <c r="E65" s="36"/>
      <c r="F65" s="36"/>
      <c r="H65" s="10"/>
      <c r="I65" s="24"/>
      <c r="J65" s="24"/>
      <c r="K65" s="24"/>
      <c r="L65" s="24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</row>
    <row r="66" spans="1:216" s="101" customFormat="1">
      <c r="A66" s="99" t="s">
        <v>54</v>
      </c>
      <c r="B66" s="21">
        <f>+'Capacity Calcs. '!B71</f>
        <v>17</v>
      </c>
      <c r="C66" s="78">
        <f>SUM('Capacity Calcs. '!C70:N71)/12</f>
        <v>17</v>
      </c>
      <c r="D66" s="78">
        <f>SUM('Capacity Calcs. '!O70:Z71)/12</f>
        <v>17</v>
      </c>
      <c r="E66" s="78">
        <f>SUM('Capacity Calcs. '!AA70:AL71)/12</f>
        <v>17</v>
      </c>
      <c r="F66" s="78">
        <f>SUM('Capacity Calcs. '!AM70:AX71)/12</f>
        <v>17</v>
      </c>
      <c r="H66" s="99" t="str">
        <f>+A66</f>
        <v>Wind Purch.</v>
      </c>
      <c r="I66" s="223">
        <f>SUM('Capacity Calcs. '!BA70:BL71)</f>
        <v>0</v>
      </c>
      <c r="J66" s="223">
        <f>SUM('Capacity Calcs. '!BM70:BX71)</f>
        <v>0</v>
      </c>
      <c r="K66" s="223">
        <f>SUM('Capacity Calcs. '!BY70:CJ71)</f>
        <v>0</v>
      </c>
      <c r="L66" s="223">
        <f>SUM('Capacity Calcs. '!CK70:CV71)</f>
        <v>0</v>
      </c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/>
      <c r="BU66" s="99"/>
      <c r="BV66" s="99"/>
      <c r="BW66" s="99"/>
      <c r="BX66" s="99"/>
      <c r="BY66" s="99"/>
      <c r="BZ66" s="99"/>
      <c r="CA66" s="99"/>
      <c r="CB66" s="99"/>
      <c r="CC66" s="99"/>
      <c r="CD66" s="99"/>
      <c r="CE66" s="99"/>
      <c r="CF66" s="99"/>
      <c r="CG66" s="99"/>
      <c r="CH66" s="99"/>
      <c r="CI66" s="99"/>
      <c r="CJ66" s="99"/>
      <c r="CK66" s="99"/>
      <c r="CL66" s="99"/>
      <c r="CM66" s="99"/>
      <c r="CN66" s="99"/>
      <c r="CO66" s="99"/>
      <c r="CP66" s="99"/>
      <c r="CQ66" s="99"/>
      <c r="CR66" s="99"/>
      <c r="CS66" s="99"/>
      <c r="CT66" s="99"/>
      <c r="CU66" s="99"/>
      <c r="CV66" s="99"/>
      <c r="CW66" s="99"/>
      <c r="CX66" s="99"/>
      <c r="CY66" s="99"/>
      <c r="CZ66" s="99"/>
      <c r="DA66" s="99"/>
      <c r="DB66" s="99"/>
      <c r="DC66" s="99"/>
      <c r="DD66" s="99"/>
      <c r="DE66" s="99"/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9"/>
      <c r="DQ66" s="99"/>
      <c r="DR66" s="99"/>
      <c r="DS66" s="99"/>
      <c r="DT66" s="99"/>
      <c r="DU66" s="99"/>
      <c r="DV66" s="99"/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99"/>
      <c r="EV66" s="99"/>
      <c r="EW66" s="99"/>
      <c r="EX66" s="99"/>
      <c r="EY66" s="99"/>
      <c r="EZ66" s="99"/>
      <c r="FA66" s="99"/>
      <c r="FB66" s="99"/>
      <c r="FC66" s="99"/>
      <c r="FD66" s="99"/>
      <c r="FE66" s="99"/>
      <c r="FF66" s="99"/>
      <c r="FG66" s="99"/>
      <c r="FH66" s="99"/>
      <c r="FI66" s="99"/>
      <c r="FJ66" s="99"/>
      <c r="FK66" s="99"/>
      <c r="FL66" s="99"/>
      <c r="FM66" s="99"/>
      <c r="FN66" s="99"/>
      <c r="FO66" s="99"/>
      <c r="FP66" s="99"/>
      <c r="FQ66" s="99"/>
      <c r="FR66" s="99"/>
      <c r="FS66" s="99"/>
      <c r="FT66" s="99"/>
      <c r="FU66" s="99"/>
      <c r="FV66" s="99"/>
      <c r="FW66" s="99"/>
      <c r="FX66" s="99"/>
      <c r="FY66" s="99"/>
      <c r="FZ66" s="99"/>
      <c r="GA66" s="99"/>
      <c r="GB66" s="99"/>
      <c r="GC66" s="99"/>
      <c r="GD66" s="99"/>
      <c r="GE66" s="99"/>
      <c r="GF66" s="99"/>
      <c r="GG66" s="99"/>
      <c r="GH66" s="99"/>
      <c r="GI66" s="99"/>
      <c r="GJ66" s="99"/>
      <c r="GK66" s="99"/>
      <c r="GL66" s="99"/>
      <c r="GM66" s="99"/>
      <c r="GN66" s="99"/>
      <c r="GO66" s="99"/>
      <c r="GP66" s="99"/>
      <c r="GQ66" s="99"/>
      <c r="GR66" s="99"/>
      <c r="GS66" s="99"/>
      <c r="GT66" s="99"/>
      <c r="GU66" s="99"/>
      <c r="GV66" s="99"/>
      <c r="GW66" s="99"/>
      <c r="GX66" s="99"/>
      <c r="GY66" s="99"/>
      <c r="GZ66" s="99"/>
      <c r="HA66" s="99"/>
      <c r="HB66" s="99"/>
      <c r="HC66" s="99"/>
      <c r="HD66" s="99"/>
      <c r="HE66" s="99"/>
      <c r="HF66" s="99"/>
      <c r="HG66" s="99"/>
      <c r="HH66" s="99"/>
    </row>
    <row r="67" spans="1:216" s="101" customFormat="1">
      <c r="A67" s="99" t="s">
        <v>279</v>
      </c>
      <c r="B67" s="21">
        <f>+'Capacity Calcs. '!B69</f>
        <v>0</v>
      </c>
      <c r="C67" s="78">
        <f>SUM('Capacity Calcs. '!C72:N73)/12</f>
        <v>0</v>
      </c>
      <c r="D67" s="78">
        <f>SUM('Capacity Calcs. '!O72:Z73)/12</f>
        <v>0</v>
      </c>
      <c r="E67" s="78">
        <f>SUM('Capacity Calcs. '!AA72:AL73)/12</f>
        <v>0</v>
      </c>
      <c r="F67" s="78">
        <f>SUM('Capacity Calcs. '!AM72:AX73)/12</f>
        <v>0</v>
      </c>
      <c r="H67" s="99" t="str">
        <f>+A67</f>
        <v>Solar</v>
      </c>
      <c r="I67" s="223">
        <f>SUM('Capacity Calcs. '!BA72:BL73)</f>
        <v>0</v>
      </c>
      <c r="J67" s="223">
        <f>SUM('Capacity Calcs. '!BM72:BX73)</f>
        <v>0</v>
      </c>
      <c r="K67" s="223">
        <f>SUM('Capacity Calcs. '!BY72:CJ73)</f>
        <v>0</v>
      </c>
      <c r="L67" s="223">
        <f>SUM('Capacity Calcs. '!CK72:CV73)</f>
        <v>0</v>
      </c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  <c r="CE67" s="99"/>
      <c r="CF67" s="99"/>
      <c r="CG67" s="99"/>
      <c r="CH67" s="99"/>
      <c r="CI67" s="99"/>
      <c r="CJ67" s="99"/>
      <c r="CK67" s="99"/>
      <c r="CL67" s="99"/>
      <c r="CM67" s="99"/>
      <c r="CN67" s="99"/>
      <c r="CO67" s="99"/>
      <c r="CP67" s="99"/>
      <c r="CQ67" s="99"/>
      <c r="CR67" s="99"/>
      <c r="CS67" s="99"/>
      <c r="CT67" s="99"/>
      <c r="CU67" s="99"/>
      <c r="CV67" s="99"/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99"/>
      <c r="FX67" s="99"/>
      <c r="FY67" s="99"/>
      <c r="FZ67" s="99"/>
      <c r="GA67" s="99"/>
      <c r="GB67" s="99"/>
      <c r="GC67" s="99"/>
      <c r="GD67" s="99"/>
      <c r="GE67" s="99"/>
      <c r="GF67" s="99"/>
      <c r="GG67" s="99"/>
      <c r="GH67" s="99"/>
      <c r="GI67" s="99"/>
      <c r="GJ67" s="99"/>
      <c r="GK67" s="99"/>
      <c r="GL67" s="99"/>
      <c r="GM67" s="99"/>
      <c r="GN67" s="99"/>
      <c r="GO67" s="99"/>
      <c r="GP67" s="99"/>
      <c r="GQ67" s="99"/>
      <c r="GR67" s="99"/>
      <c r="GS67" s="99"/>
      <c r="GT67" s="99"/>
      <c r="GU67" s="99"/>
      <c r="GV67" s="99"/>
      <c r="GW67" s="99"/>
      <c r="GX67" s="99"/>
      <c r="GY67" s="99"/>
      <c r="GZ67" s="99"/>
      <c r="HA67" s="99"/>
      <c r="HB67" s="99"/>
      <c r="HC67" s="99"/>
      <c r="HD67" s="99"/>
      <c r="HE67" s="99"/>
      <c r="HF67" s="99"/>
      <c r="HG67" s="99"/>
      <c r="HH67" s="99"/>
    </row>
    <row r="68" spans="1:216" s="101" customFormat="1">
      <c r="A68" s="99" t="s">
        <v>280</v>
      </c>
      <c r="B68" s="21">
        <f>+'Capacity Calcs. '!B70</f>
        <v>0</v>
      </c>
      <c r="C68" s="78">
        <f>SUM('Capacity Calcs. '!C74:N76)/12</f>
        <v>0</v>
      </c>
      <c r="D68" s="78">
        <f>SUM('Capacity Calcs. '!O74:Z76)/12</f>
        <v>0</v>
      </c>
      <c r="E68" s="78">
        <f>SUM('Capacity Calcs. '!AA74:AL76)/12</f>
        <v>0</v>
      </c>
      <c r="F68" s="78">
        <f>SUM('Capacity Calcs. '!AM74:AX76)/12</f>
        <v>0</v>
      </c>
      <c r="H68" s="99" t="str">
        <f>+A68</f>
        <v>Biomass</v>
      </c>
      <c r="I68" s="223">
        <f>SUM('Capacity Calcs. '!BA74:BL76)</f>
        <v>0</v>
      </c>
      <c r="J68" s="223">
        <f>SUM('Capacity Calcs. '!BM74:BX76)</f>
        <v>0</v>
      </c>
      <c r="K68" s="223">
        <f>SUM('Capacity Calcs. '!BY74:CJ76)</f>
        <v>0</v>
      </c>
      <c r="L68" s="223">
        <f>SUM('Capacity Calcs. '!CK74:CV76)</f>
        <v>0</v>
      </c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99"/>
      <c r="BS68" s="99"/>
      <c r="BT68" s="99"/>
      <c r="BU68" s="99"/>
      <c r="BV68" s="99"/>
      <c r="BW68" s="99"/>
      <c r="BX68" s="99"/>
      <c r="BY68" s="99"/>
      <c r="BZ68" s="99"/>
      <c r="CA68" s="99"/>
      <c r="CB68" s="99"/>
      <c r="CC68" s="99"/>
      <c r="CD68" s="99"/>
      <c r="CE68" s="99"/>
      <c r="CF68" s="99"/>
      <c r="CG68" s="99"/>
      <c r="CH68" s="99"/>
      <c r="CI68" s="99"/>
      <c r="CJ68" s="99"/>
      <c r="CK68" s="99"/>
      <c r="CL68" s="99"/>
      <c r="CM68" s="99"/>
      <c r="CN68" s="99"/>
      <c r="CO68" s="99"/>
      <c r="CP68" s="99"/>
      <c r="CQ68" s="99"/>
      <c r="CR68" s="99"/>
      <c r="CS68" s="99"/>
      <c r="CT68" s="99"/>
      <c r="CU68" s="99"/>
      <c r="CV68" s="99"/>
      <c r="CW68" s="99"/>
      <c r="CX68" s="99"/>
      <c r="CY68" s="99"/>
      <c r="CZ68" s="99"/>
      <c r="DA68" s="99"/>
      <c r="DB68" s="99"/>
      <c r="DC68" s="99"/>
      <c r="DD68" s="99"/>
      <c r="DE68" s="99"/>
      <c r="DF68" s="99"/>
      <c r="DG68" s="99"/>
      <c r="DH68" s="99"/>
      <c r="DI68" s="99"/>
      <c r="DJ68" s="99"/>
      <c r="DK68" s="99"/>
      <c r="DL68" s="99"/>
      <c r="DM68" s="99"/>
      <c r="DN68" s="99"/>
      <c r="DO68" s="99"/>
      <c r="DP68" s="99"/>
      <c r="DQ68" s="99"/>
      <c r="DR68" s="99"/>
      <c r="DS68" s="99"/>
      <c r="DT68" s="99"/>
      <c r="DU68" s="99"/>
      <c r="DV68" s="99"/>
      <c r="DW68" s="99"/>
      <c r="DX68" s="99"/>
      <c r="DY68" s="99"/>
      <c r="DZ68" s="99"/>
      <c r="EA68" s="99"/>
      <c r="EB68" s="99"/>
      <c r="EC68" s="99"/>
      <c r="ED68" s="99"/>
      <c r="EE68" s="99"/>
      <c r="EF68" s="99"/>
      <c r="EG68" s="99"/>
      <c r="EH68" s="99"/>
      <c r="EI68" s="99"/>
      <c r="EJ68" s="99"/>
      <c r="EK68" s="99"/>
      <c r="EL68" s="99"/>
      <c r="EM68" s="99"/>
      <c r="EN68" s="99"/>
      <c r="EO68" s="99"/>
      <c r="EP68" s="99"/>
      <c r="EQ68" s="99"/>
      <c r="ER68" s="99"/>
      <c r="ES68" s="99"/>
      <c r="ET68" s="99"/>
      <c r="EU68" s="99"/>
      <c r="EV68" s="99"/>
      <c r="EW68" s="99"/>
      <c r="EX68" s="99"/>
      <c r="EY68" s="99"/>
      <c r="EZ68" s="99"/>
      <c r="FA68" s="99"/>
      <c r="FB68" s="99"/>
      <c r="FC68" s="99"/>
      <c r="FD68" s="99"/>
      <c r="FE68" s="99"/>
      <c r="FF68" s="99"/>
      <c r="FG68" s="99"/>
      <c r="FH68" s="99"/>
      <c r="FI68" s="99"/>
      <c r="FJ68" s="99"/>
      <c r="FK68" s="99"/>
      <c r="FL68" s="99"/>
      <c r="FM68" s="99"/>
      <c r="FN68" s="99"/>
      <c r="FO68" s="99"/>
      <c r="FP68" s="99"/>
      <c r="FQ68" s="99"/>
      <c r="FR68" s="99"/>
      <c r="FS68" s="99"/>
      <c r="FT68" s="99"/>
      <c r="FU68" s="99"/>
      <c r="FV68" s="99"/>
      <c r="FW68" s="99"/>
      <c r="FX68" s="99"/>
      <c r="FY68" s="99"/>
      <c r="FZ68" s="99"/>
      <c r="GA68" s="99"/>
      <c r="GB68" s="99"/>
      <c r="GC68" s="99"/>
      <c r="GD68" s="99"/>
      <c r="GE68" s="99"/>
      <c r="GF68" s="99"/>
      <c r="GG68" s="99"/>
      <c r="GH68" s="99"/>
      <c r="GI68" s="99"/>
      <c r="GJ68" s="99"/>
      <c r="GK68" s="99"/>
      <c r="GL68" s="99"/>
      <c r="GM68" s="99"/>
      <c r="GN68" s="99"/>
      <c r="GO68" s="99"/>
      <c r="GP68" s="99"/>
      <c r="GQ68" s="99"/>
      <c r="GR68" s="99"/>
      <c r="GS68" s="99"/>
      <c r="GT68" s="99"/>
      <c r="GU68" s="99"/>
      <c r="GV68" s="99"/>
      <c r="GW68" s="99"/>
      <c r="GX68" s="99"/>
      <c r="GY68" s="99"/>
      <c r="GZ68" s="99"/>
      <c r="HA68" s="99"/>
      <c r="HB68" s="99"/>
      <c r="HC68" s="99"/>
      <c r="HD68" s="99"/>
      <c r="HE68" s="99"/>
      <c r="HF68" s="99"/>
      <c r="HG68" s="99"/>
      <c r="HH68" s="99"/>
    </row>
    <row r="69" spans="1:216" s="101" customFormat="1">
      <c r="A69" s="99" t="s">
        <v>270</v>
      </c>
      <c r="B69" s="21">
        <f>+'Capacity Calcs. '!B77</f>
        <v>0</v>
      </c>
      <c r="C69" s="78">
        <f>+'Capacity Calcs. '!N77</f>
        <v>0</v>
      </c>
      <c r="D69" s="78">
        <f>+'Capacity Calcs. '!Z77</f>
        <v>0</v>
      </c>
      <c r="E69" s="78">
        <f>+'Capacity Calcs. '!AK77</f>
        <v>0</v>
      </c>
      <c r="F69" s="78">
        <f>+'Capacity Calcs. '!AX77</f>
        <v>0</v>
      </c>
      <c r="H69" s="99" t="str">
        <f>+A69</f>
        <v>ICAP</v>
      </c>
      <c r="I69" s="223">
        <f>SUM('Capacity Calcs. '!BA77:BL77)</f>
        <v>0</v>
      </c>
      <c r="J69" s="223">
        <f>SUM('Capacity Calcs. '!BM77:BX77)</f>
        <v>0</v>
      </c>
      <c r="K69" s="223">
        <f>SUM('Capacity Calcs. '!BY77:CJ77)</f>
        <v>0</v>
      </c>
      <c r="L69" s="223">
        <f>SUM('Capacity Calcs. '!CK77:CV77)</f>
        <v>0</v>
      </c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99"/>
      <c r="BR69" s="99"/>
      <c r="BS69" s="99"/>
      <c r="BT69" s="99"/>
      <c r="BU69" s="99"/>
      <c r="BV69" s="99"/>
      <c r="BW69" s="99"/>
      <c r="BX69" s="99"/>
      <c r="BY69" s="99"/>
      <c r="BZ69" s="99"/>
      <c r="CA69" s="99"/>
      <c r="CB69" s="99"/>
      <c r="CC69" s="99"/>
      <c r="CD69" s="99"/>
      <c r="CE69" s="99"/>
      <c r="CF69" s="99"/>
      <c r="CG69" s="99"/>
      <c r="CH69" s="99"/>
      <c r="CI69" s="99"/>
      <c r="CJ69" s="99"/>
      <c r="CK69" s="99"/>
      <c r="CL69" s="99"/>
      <c r="CM69" s="99"/>
      <c r="CN69" s="99"/>
      <c r="CO69" s="99"/>
      <c r="CP69" s="99"/>
      <c r="CQ69" s="99"/>
      <c r="CR69" s="99"/>
      <c r="CS69" s="99"/>
      <c r="CT69" s="99"/>
      <c r="CU69" s="99"/>
      <c r="CV69" s="99"/>
      <c r="CW69" s="99"/>
      <c r="CX69" s="99"/>
      <c r="CY69" s="99"/>
      <c r="CZ69" s="99"/>
      <c r="DA69" s="99"/>
      <c r="DB69" s="99"/>
      <c r="DC69" s="99"/>
      <c r="DD69" s="99"/>
      <c r="DE69" s="99"/>
      <c r="DF69" s="99"/>
      <c r="DG69" s="99"/>
      <c r="DH69" s="99"/>
      <c r="DI69" s="99"/>
      <c r="DJ69" s="99"/>
      <c r="DK69" s="99"/>
      <c r="DL69" s="99"/>
      <c r="DM69" s="99"/>
      <c r="DN69" s="99"/>
      <c r="DO69" s="99"/>
      <c r="DP69" s="99"/>
      <c r="DQ69" s="99"/>
      <c r="DR69" s="99"/>
      <c r="DS69" s="99"/>
      <c r="DT69" s="99"/>
      <c r="DU69" s="99"/>
      <c r="DV69" s="99"/>
      <c r="DW69" s="99"/>
      <c r="DX69" s="99"/>
      <c r="DY69" s="99"/>
      <c r="DZ69" s="99"/>
      <c r="EA69" s="99"/>
      <c r="EB69" s="99"/>
      <c r="EC69" s="99"/>
      <c r="ED69" s="99"/>
      <c r="EE69" s="99"/>
      <c r="EF69" s="99"/>
      <c r="EG69" s="99"/>
      <c r="EH69" s="99"/>
      <c r="EI69" s="99"/>
      <c r="EJ69" s="99"/>
      <c r="EK69" s="99"/>
      <c r="EL69" s="99"/>
      <c r="EM69" s="99"/>
      <c r="EN69" s="99"/>
      <c r="EO69" s="99"/>
      <c r="EP69" s="99"/>
      <c r="EQ69" s="99"/>
      <c r="ER69" s="99"/>
      <c r="ES69" s="99"/>
      <c r="ET69" s="99"/>
      <c r="EU69" s="99"/>
      <c r="EV69" s="99"/>
      <c r="EW69" s="99"/>
      <c r="EX69" s="99"/>
      <c r="EY69" s="99"/>
      <c r="EZ69" s="99"/>
      <c r="FA69" s="99"/>
      <c r="FB69" s="99"/>
      <c r="FC69" s="99"/>
      <c r="FD69" s="99"/>
      <c r="FE69" s="99"/>
      <c r="FF69" s="99"/>
      <c r="FG69" s="99"/>
      <c r="FH69" s="99"/>
      <c r="FI69" s="99"/>
      <c r="FJ69" s="99"/>
      <c r="FK69" s="99"/>
      <c r="FL69" s="99"/>
      <c r="FM69" s="99"/>
      <c r="FN69" s="99"/>
      <c r="FO69" s="99"/>
      <c r="FP69" s="99"/>
      <c r="FQ69" s="99"/>
      <c r="FR69" s="99"/>
      <c r="FS69" s="99"/>
      <c r="FT69" s="99"/>
      <c r="FU69" s="99"/>
      <c r="FV69" s="99"/>
      <c r="FW69" s="99"/>
      <c r="FX69" s="99"/>
      <c r="FY69" s="99"/>
      <c r="FZ69" s="99"/>
      <c r="GA69" s="99"/>
      <c r="GB69" s="99"/>
      <c r="GC69" s="99"/>
      <c r="GD69" s="99"/>
      <c r="GE69" s="99"/>
      <c r="GF69" s="99"/>
      <c r="GG69" s="99"/>
      <c r="GH69" s="99"/>
      <c r="GI69" s="99"/>
      <c r="GJ69" s="99"/>
      <c r="GK69" s="99"/>
      <c r="GL69" s="99"/>
      <c r="GM69" s="99"/>
      <c r="GN69" s="99"/>
      <c r="GO69" s="99"/>
      <c r="GP69" s="99"/>
      <c r="GQ69" s="99"/>
      <c r="GR69" s="99"/>
      <c r="GS69" s="99"/>
      <c r="GT69" s="99"/>
      <c r="GU69" s="99"/>
      <c r="GV69" s="99"/>
      <c r="GW69" s="99"/>
      <c r="GX69" s="99"/>
      <c r="GY69" s="99"/>
      <c r="GZ69" s="99"/>
      <c r="HA69" s="99"/>
      <c r="HB69" s="99"/>
      <c r="HC69" s="99"/>
      <c r="HD69" s="99"/>
      <c r="HE69" s="99"/>
      <c r="HF69" s="99"/>
      <c r="HG69" s="99"/>
      <c r="HH69" s="99"/>
    </row>
    <row r="70" spans="1:216">
      <c r="A70" s="10" t="s">
        <v>109</v>
      </c>
      <c r="B70" s="30">
        <f>+'Capacity Calcs. '!B77</f>
        <v>0</v>
      </c>
      <c r="C70" s="30">
        <f>SUM('Capacity Calcs. '!C78:N78)/12</f>
        <v>0</v>
      </c>
      <c r="D70" s="30">
        <f>SUM('Capacity Calcs. '!O78:Z78)/12</f>
        <v>0</v>
      </c>
      <c r="E70" s="30">
        <f>SUM('Capacity Calcs. '!AA78:AL78)/12</f>
        <v>0</v>
      </c>
      <c r="F70" s="30">
        <f>SUM('Capacity Calcs. '!AM78:AX78)/12</f>
        <v>0</v>
      </c>
      <c r="H70" s="99" t="str">
        <f>+A70</f>
        <v>Mon Power Contract</v>
      </c>
      <c r="I70" s="224">
        <f>SUM('Capacity Calcs. '!BA78:BL78)</f>
        <v>0</v>
      </c>
      <c r="J70" s="224">
        <f>SUM('Capacity Calcs. '!BM78:BX78)</f>
        <v>0</v>
      </c>
      <c r="K70" s="224">
        <f>SUM('Capacity Calcs. '!BY78:CJ78)</f>
        <v>0</v>
      </c>
      <c r="L70" s="224">
        <f>SUM('Capacity Calcs. '!CK78:CV78)</f>
        <v>0</v>
      </c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</row>
    <row r="71" spans="1:216" s="120" customFormat="1">
      <c r="A71" s="35" t="s">
        <v>134</v>
      </c>
      <c r="B71" s="118">
        <f t="shared" ref="B71:F71" si="9">SUM(B64:B70)</f>
        <v>4858</v>
      </c>
      <c r="C71" s="118">
        <f t="shared" si="9"/>
        <v>4857.0833333333321</v>
      </c>
      <c r="D71" s="118">
        <f t="shared" si="9"/>
        <v>4857</v>
      </c>
      <c r="E71" s="118">
        <f t="shared" si="9"/>
        <v>4845.25</v>
      </c>
      <c r="F71" s="118">
        <f t="shared" si="9"/>
        <v>4696.666666666667</v>
      </c>
      <c r="G71" s="119"/>
      <c r="H71" s="35" t="s">
        <v>134</v>
      </c>
      <c r="I71" s="118">
        <f t="shared" ref="I71:L71" si="10">SUM(I64:I70)</f>
        <v>-1</v>
      </c>
      <c r="J71" s="118">
        <f t="shared" si="10"/>
        <v>0</v>
      </c>
      <c r="K71" s="118">
        <f t="shared" si="10"/>
        <v>-163</v>
      </c>
      <c r="L71" s="118">
        <f t="shared" si="10"/>
        <v>5</v>
      </c>
    </row>
    <row r="72" spans="1:216">
      <c r="A72" s="10"/>
      <c r="B72" s="36"/>
      <c r="C72" s="36"/>
      <c r="D72" s="36"/>
      <c r="E72" s="36"/>
      <c r="F72" s="36"/>
      <c r="H72" s="10"/>
      <c r="I72" s="24"/>
      <c r="J72" s="24"/>
      <c r="K72" s="24"/>
      <c r="L72" s="24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</row>
    <row r="73" spans="1:216" ht="15">
      <c r="A73" s="218" t="s">
        <v>124</v>
      </c>
      <c r="B73" s="36"/>
      <c r="C73" s="36"/>
      <c r="D73" s="36"/>
      <c r="E73" s="36"/>
      <c r="F73" s="36"/>
      <c r="H73" s="218" t="s">
        <v>124</v>
      </c>
      <c r="I73" s="24"/>
      <c r="J73" s="24"/>
      <c r="K73" s="24"/>
      <c r="L73" s="24"/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8"/>
      <c r="AI73" s="218"/>
      <c r="AJ73" s="218"/>
      <c r="AK73" s="218"/>
      <c r="AL73" s="218"/>
      <c r="AM73" s="218"/>
      <c r="AN73" s="218"/>
      <c r="AO73" s="218"/>
      <c r="AP73" s="218"/>
      <c r="AQ73" s="218"/>
      <c r="AR73" s="218"/>
      <c r="AS73" s="218"/>
      <c r="AT73" s="218"/>
      <c r="AU73" s="218"/>
      <c r="AV73" s="218"/>
      <c r="AW73" s="218"/>
      <c r="AX73" s="218"/>
      <c r="AY73" s="218"/>
      <c r="AZ73" s="218"/>
      <c r="BA73" s="218"/>
      <c r="BB73" s="218"/>
      <c r="BC73" s="218"/>
      <c r="BD73" s="218"/>
      <c r="BE73" s="218"/>
      <c r="BF73" s="218"/>
      <c r="BG73" s="218"/>
      <c r="BH73" s="218"/>
      <c r="BI73" s="218"/>
      <c r="BJ73" s="218"/>
      <c r="BK73" s="218"/>
      <c r="BL73" s="218"/>
      <c r="BM73" s="218"/>
      <c r="BN73" s="218"/>
      <c r="BO73" s="218"/>
      <c r="BP73" s="218"/>
      <c r="BQ73" s="218"/>
      <c r="BR73" s="218"/>
      <c r="BS73" s="218"/>
      <c r="BT73" s="218"/>
      <c r="BU73" s="218"/>
      <c r="BV73" s="218"/>
      <c r="BW73" s="218"/>
      <c r="BX73" s="218"/>
      <c r="BY73" s="218"/>
      <c r="BZ73" s="218"/>
      <c r="CA73" s="218"/>
      <c r="CB73" s="218"/>
      <c r="CC73" s="218"/>
      <c r="CD73" s="218"/>
      <c r="CE73" s="218"/>
      <c r="CF73" s="218"/>
      <c r="CG73" s="218"/>
      <c r="CH73" s="218"/>
      <c r="CI73" s="218"/>
      <c r="CJ73" s="218"/>
      <c r="CK73" s="218"/>
      <c r="CL73" s="218"/>
      <c r="CM73" s="218"/>
      <c r="CN73" s="218"/>
      <c r="CO73" s="218"/>
      <c r="CP73" s="218"/>
      <c r="CQ73" s="218"/>
      <c r="CR73" s="218"/>
      <c r="CS73" s="218"/>
      <c r="CT73" s="218"/>
      <c r="CU73" s="218"/>
      <c r="CV73" s="218"/>
      <c r="CW73" s="218"/>
      <c r="CX73" s="218"/>
      <c r="CY73" s="218"/>
      <c r="CZ73" s="218"/>
      <c r="DA73" s="218"/>
      <c r="DB73" s="218"/>
      <c r="DC73" s="218"/>
      <c r="DD73" s="218"/>
      <c r="DE73" s="218"/>
      <c r="DF73" s="218"/>
      <c r="DG73" s="218"/>
      <c r="DH73" s="218"/>
      <c r="DI73" s="218"/>
      <c r="DJ73" s="218"/>
      <c r="DK73" s="218"/>
      <c r="DL73" s="218"/>
      <c r="DM73" s="218"/>
      <c r="DN73" s="218"/>
      <c r="DO73" s="218"/>
      <c r="DP73" s="218"/>
      <c r="DQ73" s="218"/>
      <c r="DR73" s="218"/>
      <c r="DS73" s="218"/>
      <c r="DT73" s="218"/>
      <c r="DU73" s="218"/>
      <c r="DV73" s="218"/>
      <c r="DW73" s="218"/>
      <c r="DX73" s="218"/>
      <c r="DY73" s="218"/>
      <c r="DZ73" s="218"/>
      <c r="EA73" s="218"/>
      <c r="EB73" s="218"/>
      <c r="EC73" s="218"/>
      <c r="ED73" s="218"/>
      <c r="EE73" s="218"/>
      <c r="EF73" s="218"/>
      <c r="EG73" s="218"/>
      <c r="EH73" s="218"/>
      <c r="EI73" s="218"/>
      <c r="EJ73" s="218"/>
      <c r="EK73" s="218"/>
      <c r="EL73" s="218"/>
      <c r="EM73" s="218"/>
      <c r="EN73" s="218"/>
      <c r="EO73" s="218"/>
      <c r="EP73" s="218"/>
      <c r="EQ73" s="218"/>
      <c r="ER73" s="218"/>
      <c r="ES73" s="218"/>
      <c r="ET73" s="218"/>
      <c r="EU73" s="218"/>
      <c r="EV73" s="218"/>
      <c r="EW73" s="218"/>
      <c r="EX73" s="218"/>
      <c r="EY73" s="218"/>
      <c r="EZ73" s="218"/>
      <c r="FA73" s="218"/>
      <c r="FB73" s="218"/>
      <c r="FC73" s="218"/>
      <c r="FD73" s="218"/>
      <c r="FE73" s="218"/>
      <c r="FF73" s="218"/>
      <c r="FG73" s="218"/>
      <c r="FH73" s="218"/>
      <c r="FI73" s="218"/>
      <c r="FJ73" s="218"/>
      <c r="FK73" s="218"/>
      <c r="FL73" s="218"/>
      <c r="FM73" s="218"/>
      <c r="FN73" s="218"/>
      <c r="FO73" s="218"/>
      <c r="FP73" s="218"/>
      <c r="FQ73" s="218"/>
      <c r="FR73" s="218"/>
      <c r="FS73" s="218"/>
      <c r="FT73" s="218"/>
      <c r="FU73" s="218"/>
      <c r="FV73" s="218"/>
      <c r="FW73" s="218"/>
      <c r="FX73" s="218"/>
      <c r="FY73" s="218"/>
      <c r="FZ73" s="218"/>
      <c r="GA73" s="218"/>
      <c r="GB73" s="218"/>
      <c r="GC73" s="218"/>
      <c r="GD73" s="218"/>
      <c r="GE73" s="218"/>
      <c r="GF73" s="218"/>
      <c r="GG73" s="218"/>
      <c r="GH73" s="218"/>
      <c r="GI73" s="218"/>
      <c r="GJ73" s="218"/>
      <c r="GK73" s="218"/>
      <c r="GL73" s="218"/>
      <c r="GM73" s="218"/>
      <c r="GN73" s="218"/>
      <c r="GO73" s="218"/>
      <c r="GP73" s="218"/>
      <c r="GQ73" s="218"/>
      <c r="GR73" s="218"/>
      <c r="GS73" s="218"/>
      <c r="GT73" s="218"/>
      <c r="GU73" s="218"/>
      <c r="GV73" s="218"/>
      <c r="GW73" s="218"/>
      <c r="GX73" s="218"/>
      <c r="GY73" s="218"/>
      <c r="GZ73" s="218"/>
      <c r="HA73" s="218"/>
      <c r="HB73" s="218"/>
      <c r="HC73" s="218"/>
      <c r="HD73" s="218"/>
      <c r="HE73" s="218"/>
      <c r="HF73" s="218"/>
      <c r="HG73" s="218"/>
      <c r="HH73" s="218"/>
    </row>
    <row r="74" spans="1:216">
      <c r="A74" s="10" t="s">
        <v>176</v>
      </c>
      <c r="B74" s="21">
        <f>+'Capacity Calcs. '!B83</f>
        <v>1084</v>
      </c>
      <c r="C74" s="21">
        <f>SUM('Capacity Calcs. '!C83:N83)/12</f>
        <v>1084</v>
      </c>
      <c r="D74" s="21">
        <f>SUM('Capacity Calcs. '!O83:Z83)/12</f>
        <v>1057</v>
      </c>
      <c r="E74" s="21">
        <f>SUM('Capacity Calcs. '!AA83:AL83)/12</f>
        <v>1057</v>
      </c>
      <c r="F74" s="21">
        <f>SUM('Capacity Calcs. '!AM83:AX83)/12</f>
        <v>1057</v>
      </c>
      <c r="H74" s="10" t="s">
        <v>176</v>
      </c>
      <c r="I74" s="24">
        <f>SUM('Capacity Calcs. '!BA83:BL83)</f>
        <v>0</v>
      </c>
      <c r="J74" s="24">
        <f>SUM('Capacity Calcs. '!BM83:BX83)</f>
        <v>-27</v>
      </c>
      <c r="K74" s="24">
        <f>SUM('Capacity Calcs. '!BY83:CJ83)</f>
        <v>0</v>
      </c>
      <c r="L74" s="24">
        <f>SUM('Capacity Calcs. '!CK83:CV83)</f>
        <v>0</v>
      </c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</row>
    <row r="75" spans="1:216">
      <c r="A75" s="10" t="s">
        <v>177</v>
      </c>
      <c r="B75" s="21">
        <f>+'Capacity Calcs. '!B84</f>
        <v>1065</v>
      </c>
      <c r="C75" s="21">
        <f>SUM('Capacity Calcs. '!C84:N84)/12</f>
        <v>1067.3333333333333</v>
      </c>
      <c r="D75" s="21">
        <f>SUM('Capacity Calcs. '!O84:Z84)/12</f>
        <v>1092</v>
      </c>
      <c r="E75" s="21">
        <f>SUM('Capacity Calcs. '!AA84:AL84)/12</f>
        <v>1092</v>
      </c>
      <c r="F75" s="21">
        <f>SUM('Capacity Calcs. '!AM84:AX84)/12</f>
        <v>1092</v>
      </c>
      <c r="H75" s="10" t="s">
        <v>177</v>
      </c>
      <c r="I75" s="24">
        <f>SUM('Capacity Calcs. '!BA84:BL84)</f>
        <v>14</v>
      </c>
      <c r="J75" s="24">
        <f>SUM('Capacity Calcs. '!BM84:BX84)</f>
        <v>13</v>
      </c>
      <c r="K75" s="24">
        <f>SUM('Capacity Calcs. '!BY84:CJ84)</f>
        <v>0</v>
      </c>
      <c r="L75" s="24">
        <f>SUM('Capacity Calcs. '!CK84:CV84)</f>
        <v>0</v>
      </c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</row>
    <row r="76" spans="1:216">
      <c r="A76" s="10" t="s">
        <v>186</v>
      </c>
      <c r="B76" s="21">
        <f>+'Capacity Calcs. '!B85</f>
        <v>1121</v>
      </c>
      <c r="C76" s="21">
        <f>SUM('Capacity Calcs. '!C85:N85)/12</f>
        <v>1120.9166666666667</v>
      </c>
      <c r="D76" s="21">
        <f>SUM('Capacity Calcs. '!O85:Z85)/12</f>
        <v>1121</v>
      </c>
      <c r="E76" s="21">
        <f>SUM('Capacity Calcs. '!AA85:AL85)/12</f>
        <v>1121</v>
      </c>
      <c r="F76" s="21">
        <f>SUM('Capacity Calcs. '!AM85:AX85)/12</f>
        <v>1121</v>
      </c>
      <c r="H76" s="10" t="s">
        <v>186</v>
      </c>
      <c r="I76" s="24">
        <f>SUM('Capacity Calcs. '!BA85:BL85)</f>
        <v>1</v>
      </c>
      <c r="J76" s="24">
        <f>SUM('Capacity Calcs. '!BM85:BX85)</f>
        <v>0</v>
      </c>
      <c r="K76" s="24">
        <f>SUM('Capacity Calcs. '!BY85:CJ85)</f>
        <v>0</v>
      </c>
      <c r="L76" s="24">
        <f>SUM('Capacity Calcs. '!CK85:CV85)</f>
        <v>0</v>
      </c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</row>
    <row r="77" spans="1:216">
      <c r="A77" s="10" t="s">
        <v>187</v>
      </c>
      <c r="B77" s="21">
        <f>+'Capacity Calcs. '!B86</f>
        <v>1105</v>
      </c>
      <c r="C77" s="21">
        <f>SUM('Capacity Calcs. '!C86:N86)/12</f>
        <v>1105</v>
      </c>
      <c r="D77" s="21">
        <f>SUM('Capacity Calcs. '!O86:Z86)/12</f>
        <v>1105</v>
      </c>
      <c r="E77" s="21">
        <f>SUM('Capacity Calcs. '!AA86:AL86)/12</f>
        <v>1105</v>
      </c>
      <c r="F77" s="21">
        <f>SUM('Capacity Calcs. '!AM86:AX86)/12</f>
        <v>1105</v>
      </c>
      <c r="H77" s="10" t="s">
        <v>187</v>
      </c>
      <c r="I77" s="24">
        <f>SUM('Capacity Calcs. '!BA86:BL86)</f>
        <v>0</v>
      </c>
      <c r="J77" s="24">
        <f>SUM('Capacity Calcs. '!BM86:BX86)</f>
        <v>0</v>
      </c>
      <c r="K77" s="24">
        <f>SUM('Capacity Calcs. '!BY86:CJ86)</f>
        <v>0</v>
      </c>
      <c r="L77" s="24">
        <f>SUM('Capacity Calcs. '!CK86:CV86)</f>
        <v>0</v>
      </c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</row>
    <row r="78" spans="1:216">
      <c r="A78" s="23" t="s">
        <v>217</v>
      </c>
      <c r="B78" s="21">
        <f>+'Capacity Calcs. '!B87</f>
        <v>-259</v>
      </c>
      <c r="C78" s="21">
        <f>SUM('Capacity Calcs. '!C87:N87)/12</f>
        <v>0</v>
      </c>
      <c r="D78" s="21">
        <f>SUM('Capacity Calcs. '!O87:Z87)/12</f>
        <v>0</v>
      </c>
      <c r="E78" s="21">
        <f>SUM('Capacity Calcs. '!AA87:AL87)/12</f>
        <v>0</v>
      </c>
      <c r="F78" s="21">
        <f>SUM('Capacity Calcs. '!AM87:AX87)/12</f>
        <v>0</v>
      </c>
      <c r="H78" s="23" t="s">
        <v>217</v>
      </c>
      <c r="I78" s="24">
        <f>SUM('Capacity Calcs. '!BA87:BL87)</f>
        <v>259</v>
      </c>
      <c r="J78" s="24">
        <f>SUM('Capacity Calcs. '!BM87:BX87)</f>
        <v>0</v>
      </c>
      <c r="K78" s="24">
        <f>SUM('Capacity Calcs. '!BY87:CJ87)</f>
        <v>0</v>
      </c>
      <c r="L78" s="24">
        <f>SUM('Capacity Calcs. '!CK87:CV87)</f>
        <v>0</v>
      </c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  <c r="GD78" s="23"/>
      <c r="GE78" s="23"/>
      <c r="GF78" s="23"/>
      <c r="GG78" s="23"/>
      <c r="GH78" s="23"/>
      <c r="GI78" s="23"/>
      <c r="GJ78" s="23"/>
      <c r="GK78" s="23"/>
      <c r="GL78" s="23"/>
      <c r="GM78" s="23"/>
      <c r="GN78" s="23"/>
      <c r="GO78" s="23"/>
      <c r="GP78" s="23"/>
      <c r="GQ78" s="23"/>
      <c r="GR78" s="23"/>
      <c r="GS78" s="23"/>
      <c r="GT78" s="23"/>
      <c r="GU78" s="23"/>
      <c r="GV78" s="23"/>
      <c r="GW78" s="23"/>
      <c r="GX78" s="23"/>
      <c r="GY78" s="23"/>
      <c r="GZ78" s="23"/>
      <c r="HA78" s="23"/>
      <c r="HB78" s="23"/>
      <c r="HC78" s="23"/>
      <c r="HD78" s="23"/>
      <c r="HE78" s="23"/>
      <c r="HF78" s="23"/>
      <c r="HG78" s="23"/>
      <c r="HH78" s="23"/>
    </row>
    <row r="79" spans="1:216">
      <c r="A79" s="10" t="s">
        <v>192</v>
      </c>
      <c r="B79" s="21">
        <f>+'Capacity Calcs. '!B88</f>
        <v>145</v>
      </c>
      <c r="C79" s="21">
        <f>SUM('Capacity Calcs. '!C88:N88)/12</f>
        <v>145</v>
      </c>
      <c r="D79" s="21">
        <f>SUM('Capacity Calcs. '!O88:Z88)/12</f>
        <v>145</v>
      </c>
      <c r="E79" s="21">
        <f>SUM('Capacity Calcs. '!AA88:AL88)/12</f>
        <v>145</v>
      </c>
      <c r="F79" s="21">
        <f>SUM('Capacity Calcs. '!AM88:AX88)/12</f>
        <v>145</v>
      </c>
      <c r="H79" s="10" t="s">
        <v>192</v>
      </c>
      <c r="I79" s="24">
        <f>SUM('Capacity Calcs. '!BA88:BL88)</f>
        <v>0</v>
      </c>
      <c r="J79" s="24">
        <f>SUM('Capacity Calcs. '!BM88:BX88)</f>
        <v>0</v>
      </c>
      <c r="K79" s="24">
        <f>SUM('Capacity Calcs. '!BY88:CJ88)</f>
        <v>0</v>
      </c>
      <c r="L79" s="24">
        <f>SUM('Capacity Calcs. '!CK88:CV88)</f>
        <v>0</v>
      </c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</row>
    <row r="80" spans="1:216">
      <c r="A80" s="10" t="s">
        <v>193</v>
      </c>
      <c r="B80" s="21">
        <f>+'Capacity Calcs. '!B89</f>
        <v>145</v>
      </c>
      <c r="C80" s="21">
        <f>SUM('Capacity Calcs. '!C89:N89)/12</f>
        <v>145</v>
      </c>
      <c r="D80" s="21">
        <f>SUM('Capacity Calcs. '!O89:Z89)/12</f>
        <v>145</v>
      </c>
      <c r="E80" s="21">
        <f>SUM('Capacity Calcs. '!AA89:AL89)/12</f>
        <v>145</v>
      </c>
      <c r="F80" s="21">
        <f>SUM('Capacity Calcs. '!AM89:AX89)/12</f>
        <v>145</v>
      </c>
      <c r="H80" s="10" t="s">
        <v>193</v>
      </c>
      <c r="I80" s="24">
        <f>SUM('Capacity Calcs. '!BA89:BL89)</f>
        <v>0</v>
      </c>
      <c r="J80" s="24">
        <f>SUM('Capacity Calcs. '!BM89:BX89)</f>
        <v>0</v>
      </c>
      <c r="K80" s="24">
        <f>SUM('Capacity Calcs. '!BY89:CJ89)</f>
        <v>0</v>
      </c>
      <c r="L80" s="24">
        <f>SUM('Capacity Calcs. '!CK89:CV89)</f>
        <v>0</v>
      </c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</row>
    <row r="81" spans="1:216">
      <c r="A81" s="10" t="s">
        <v>194</v>
      </c>
      <c r="B81" s="21">
        <f>+'Capacity Calcs. '!B90</f>
        <v>202</v>
      </c>
      <c r="C81" s="21">
        <f>SUM('Capacity Calcs. '!C90:N90)/12</f>
        <v>202</v>
      </c>
      <c r="D81" s="21">
        <f>SUM('Capacity Calcs. '!O90:Z90)/12</f>
        <v>202</v>
      </c>
      <c r="E81" s="21">
        <f>SUM('Capacity Calcs. '!AA90:AL90)/12</f>
        <v>201</v>
      </c>
      <c r="F81" s="21">
        <f>SUM('Capacity Calcs. '!AM90:AX90)/12</f>
        <v>201</v>
      </c>
      <c r="H81" s="10" t="s">
        <v>194</v>
      </c>
      <c r="I81" s="24">
        <f>SUM('Capacity Calcs. '!BA90:BL90)</f>
        <v>0</v>
      </c>
      <c r="J81" s="24">
        <f>SUM('Capacity Calcs. '!BM90:BX90)</f>
        <v>0</v>
      </c>
      <c r="K81" s="24">
        <f>SUM('Capacity Calcs. '!BY90:CJ90)</f>
        <v>-1</v>
      </c>
      <c r="L81" s="24">
        <f>SUM('Capacity Calcs. '!CK90:CV90)</f>
        <v>0</v>
      </c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</row>
    <row r="82" spans="1:216">
      <c r="A82" s="10" t="s">
        <v>195</v>
      </c>
      <c r="B82" s="21">
        <f>+'Capacity Calcs. '!B91</f>
        <v>500</v>
      </c>
      <c r="C82" s="21">
        <f>SUM('Capacity Calcs. '!C91:N91)/12</f>
        <v>500</v>
      </c>
      <c r="D82" s="21">
        <f>SUM('Capacity Calcs. '!O91:Z91)/12</f>
        <v>500</v>
      </c>
      <c r="E82" s="21">
        <f>SUM('Capacity Calcs. '!AA91:AL91)/12</f>
        <v>500</v>
      </c>
      <c r="F82" s="21">
        <f>SUM('Capacity Calcs. '!AM91:AX91)/12</f>
        <v>500</v>
      </c>
      <c r="H82" s="10" t="s">
        <v>195</v>
      </c>
      <c r="I82" s="24">
        <f>SUM('Capacity Calcs. '!BA91:BL91)</f>
        <v>0</v>
      </c>
      <c r="J82" s="24">
        <f>SUM('Capacity Calcs. '!BM91:BX91)</f>
        <v>0</v>
      </c>
      <c r="K82" s="24">
        <f>SUM('Capacity Calcs. '!BY91:CJ91)</f>
        <v>0</v>
      </c>
      <c r="L82" s="24">
        <f>SUM('Capacity Calcs. '!CK91:CV91)</f>
        <v>0</v>
      </c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</row>
    <row r="83" spans="1:216">
      <c r="A83" s="10" t="s">
        <v>22</v>
      </c>
      <c r="B83" s="21">
        <f>+'Capacity Calcs. '!B92</f>
        <v>0</v>
      </c>
      <c r="C83" s="21">
        <f>SUM('Capacity Calcs. '!C92:N92)/12</f>
        <v>0</v>
      </c>
      <c r="D83" s="21">
        <f>SUM('Capacity Calcs. '!O92:Z92)/12</f>
        <v>0</v>
      </c>
      <c r="E83" s="21">
        <f>SUM('Capacity Calcs. '!AA92:AL92)/12</f>
        <v>0</v>
      </c>
      <c r="F83" s="21">
        <f>SUM('Capacity Calcs. '!AM92:AX92)/12</f>
        <v>0</v>
      </c>
      <c r="H83" s="10" t="s">
        <v>22</v>
      </c>
      <c r="I83" s="24">
        <f>SUM('Capacity Calcs. '!BA92:BL92)</f>
        <v>0</v>
      </c>
      <c r="J83" s="24">
        <f>SUM('Capacity Calcs. '!BM92:BX92)</f>
        <v>0</v>
      </c>
      <c r="K83" s="24">
        <f>SUM('Capacity Calcs. '!BY92:CJ92)</f>
        <v>0</v>
      </c>
      <c r="L83" s="24">
        <f>SUM('Capacity Calcs. '!CK92:CV92)</f>
        <v>0</v>
      </c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</row>
    <row r="84" spans="1:216">
      <c r="A84" s="10" t="s">
        <v>108</v>
      </c>
      <c r="B84" s="30">
        <f>+'Capacity Calcs. '!B93</f>
        <v>0</v>
      </c>
      <c r="C84" s="30">
        <f>SUM('Capacity Calcs. '!C94:N94)/12</f>
        <v>0</v>
      </c>
      <c r="D84" s="30">
        <f>SUM('Capacity Calcs. '!O94:Z94)/12</f>
        <v>0</v>
      </c>
      <c r="E84" s="30">
        <f>SUM('Capacity Calcs. '!AA94:AL94)/12</f>
        <v>0</v>
      </c>
      <c r="F84" s="30">
        <f>SUM('Capacity Calcs. '!AM94:AX94)/12</f>
        <v>0</v>
      </c>
      <c r="H84" s="10" t="s">
        <v>108</v>
      </c>
      <c r="I84" s="221">
        <f>SUM('Capacity Calcs. '!BA94:BL94)</f>
        <v>0</v>
      </c>
      <c r="J84" s="221">
        <f>SUM('Capacity Calcs. '!BM94:BX94)</f>
        <v>0</v>
      </c>
      <c r="K84" s="221">
        <f>SUM('Capacity Calcs. '!BY94:CJ94)</f>
        <v>0</v>
      </c>
      <c r="L84" s="221">
        <f>SUM('Capacity Calcs. '!CK94:CV94)</f>
        <v>0</v>
      </c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</row>
    <row r="85" spans="1:216">
      <c r="A85" s="222" t="s">
        <v>134</v>
      </c>
      <c r="B85" s="36">
        <f t="shared" ref="B85:F85" si="11">SUM(B74:B84)</f>
        <v>5108</v>
      </c>
      <c r="C85" s="36">
        <f t="shared" si="11"/>
        <v>5369.25</v>
      </c>
      <c r="D85" s="36">
        <f t="shared" si="11"/>
        <v>5367</v>
      </c>
      <c r="E85" s="36">
        <f t="shared" si="11"/>
        <v>5366</v>
      </c>
      <c r="F85" s="36">
        <f t="shared" si="11"/>
        <v>5366</v>
      </c>
      <c r="H85" s="222" t="s">
        <v>134</v>
      </c>
      <c r="I85" s="24">
        <f t="shared" ref="I85:L85" si="12">SUM(I74:I84)</f>
        <v>274</v>
      </c>
      <c r="J85" s="24">
        <f t="shared" si="12"/>
        <v>-14</v>
      </c>
      <c r="K85" s="24">
        <f t="shared" si="12"/>
        <v>-1</v>
      </c>
      <c r="L85" s="24">
        <f t="shared" si="12"/>
        <v>0</v>
      </c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222"/>
      <c r="AL85" s="222"/>
      <c r="AM85" s="222"/>
      <c r="AN85" s="222"/>
      <c r="AO85" s="222"/>
      <c r="AP85" s="222"/>
      <c r="AQ85" s="222"/>
      <c r="AR85" s="222"/>
      <c r="AS85" s="222"/>
      <c r="AT85" s="222"/>
      <c r="AU85" s="222"/>
      <c r="AV85" s="222"/>
      <c r="AW85" s="222"/>
      <c r="AX85" s="222"/>
      <c r="AY85" s="222"/>
      <c r="AZ85" s="222"/>
      <c r="BA85" s="222"/>
      <c r="BB85" s="222"/>
      <c r="BC85" s="222"/>
      <c r="BD85" s="222"/>
      <c r="BE85" s="222"/>
      <c r="BF85" s="222"/>
      <c r="BG85" s="222"/>
      <c r="BH85" s="222"/>
      <c r="BI85" s="222"/>
      <c r="BJ85" s="222"/>
      <c r="BK85" s="222"/>
      <c r="BL85" s="222"/>
      <c r="BM85" s="222"/>
      <c r="BN85" s="222"/>
      <c r="BO85" s="222"/>
      <c r="BP85" s="222"/>
      <c r="BQ85" s="222"/>
      <c r="BR85" s="222"/>
      <c r="BS85" s="222"/>
      <c r="BT85" s="222"/>
      <c r="BU85" s="222"/>
      <c r="BV85" s="222"/>
      <c r="BW85" s="222"/>
      <c r="BX85" s="222"/>
      <c r="BY85" s="222"/>
      <c r="BZ85" s="222"/>
      <c r="CA85" s="222"/>
      <c r="CB85" s="222"/>
      <c r="CC85" s="222"/>
      <c r="CD85" s="222"/>
      <c r="CE85" s="222"/>
      <c r="CF85" s="222"/>
      <c r="CG85" s="222"/>
      <c r="CH85" s="222"/>
      <c r="CI85" s="222"/>
      <c r="CJ85" s="222"/>
      <c r="CK85" s="222"/>
      <c r="CL85" s="222"/>
      <c r="CM85" s="222"/>
      <c r="CN85" s="222"/>
      <c r="CO85" s="222"/>
      <c r="CP85" s="222"/>
      <c r="CQ85" s="222"/>
      <c r="CR85" s="222"/>
      <c r="CS85" s="222"/>
      <c r="CT85" s="222"/>
      <c r="CU85" s="222"/>
      <c r="CV85" s="222"/>
      <c r="CW85" s="222"/>
      <c r="CX85" s="222"/>
      <c r="CY85" s="222"/>
      <c r="CZ85" s="222"/>
      <c r="DA85" s="222"/>
      <c r="DB85" s="222"/>
      <c r="DC85" s="222"/>
      <c r="DD85" s="222"/>
      <c r="DE85" s="222"/>
      <c r="DF85" s="222"/>
      <c r="DG85" s="222"/>
      <c r="DH85" s="222"/>
      <c r="DI85" s="222"/>
      <c r="DJ85" s="222"/>
      <c r="DK85" s="222"/>
      <c r="DL85" s="222"/>
      <c r="DM85" s="222"/>
      <c r="DN85" s="222"/>
      <c r="DO85" s="222"/>
      <c r="DP85" s="222"/>
      <c r="DQ85" s="222"/>
      <c r="DR85" s="222"/>
      <c r="DS85" s="222"/>
      <c r="DT85" s="222"/>
      <c r="DU85" s="222"/>
      <c r="DV85" s="222"/>
      <c r="DW85" s="222"/>
      <c r="DX85" s="222"/>
      <c r="DY85" s="222"/>
      <c r="DZ85" s="222"/>
      <c r="EA85" s="222"/>
      <c r="EB85" s="222"/>
      <c r="EC85" s="222"/>
      <c r="ED85" s="222"/>
      <c r="EE85" s="222"/>
      <c r="EF85" s="222"/>
      <c r="EG85" s="222"/>
      <c r="EH85" s="222"/>
      <c r="EI85" s="222"/>
      <c r="EJ85" s="222"/>
      <c r="EK85" s="222"/>
      <c r="EL85" s="222"/>
      <c r="EM85" s="222"/>
      <c r="EN85" s="222"/>
      <c r="EO85" s="222"/>
      <c r="EP85" s="222"/>
      <c r="EQ85" s="222"/>
      <c r="ER85" s="222"/>
      <c r="ES85" s="222"/>
      <c r="ET85" s="222"/>
      <c r="EU85" s="222"/>
      <c r="EV85" s="222"/>
      <c r="EW85" s="222"/>
      <c r="EX85" s="222"/>
      <c r="EY85" s="222"/>
      <c r="EZ85" s="222"/>
      <c r="FA85" s="222"/>
      <c r="FB85" s="222"/>
      <c r="FC85" s="222"/>
      <c r="FD85" s="222"/>
      <c r="FE85" s="222"/>
      <c r="FF85" s="222"/>
      <c r="FG85" s="222"/>
      <c r="FH85" s="222"/>
      <c r="FI85" s="222"/>
      <c r="FJ85" s="222"/>
      <c r="FK85" s="222"/>
      <c r="FL85" s="222"/>
      <c r="FM85" s="222"/>
      <c r="FN85" s="222"/>
      <c r="FO85" s="222"/>
      <c r="FP85" s="222"/>
      <c r="FQ85" s="222"/>
      <c r="FR85" s="222"/>
      <c r="FS85" s="222"/>
      <c r="FT85" s="222"/>
      <c r="FU85" s="222"/>
      <c r="FV85" s="222"/>
      <c r="FW85" s="222"/>
      <c r="FX85" s="222"/>
      <c r="FY85" s="222"/>
      <c r="FZ85" s="222"/>
      <c r="GA85" s="222"/>
      <c r="GB85" s="222"/>
      <c r="GC85" s="222"/>
      <c r="GD85" s="222"/>
      <c r="GE85" s="222"/>
      <c r="GF85" s="222"/>
      <c r="GG85" s="222"/>
      <c r="GH85" s="222"/>
      <c r="GI85" s="222"/>
      <c r="GJ85" s="222"/>
      <c r="GK85" s="222"/>
      <c r="GL85" s="222"/>
      <c r="GM85" s="222"/>
      <c r="GN85" s="222"/>
      <c r="GO85" s="222"/>
      <c r="GP85" s="222"/>
      <c r="GQ85" s="222"/>
      <c r="GR85" s="222"/>
      <c r="GS85" s="222"/>
      <c r="GT85" s="222"/>
      <c r="GU85" s="222"/>
      <c r="GV85" s="222"/>
      <c r="GW85" s="222"/>
      <c r="GX85" s="222"/>
      <c r="GY85" s="222"/>
      <c r="GZ85" s="222"/>
      <c r="HA85" s="222"/>
      <c r="HB85" s="222"/>
      <c r="HC85" s="222"/>
      <c r="HD85" s="222"/>
      <c r="HE85" s="222"/>
      <c r="HF85" s="222"/>
      <c r="HG85" s="222"/>
      <c r="HH85" s="222"/>
    </row>
    <row r="86" spans="1:216">
      <c r="A86" s="35"/>
      <c r="B86" s="118"/>
      <c r="C86" s="118"/>
      <c r="D86" s="118"/>
      <c r="E86" s="118"/>
      <c r="F86" s="118"/>
      <c r="H86" s="35"/>
      <c r="I86" s="24"/>
      <c r="J86" s="24"/>
      <c r="K86" s="24"/>
      <c r="L86" s="2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</row>
    <row r="87" spans="1:216" s="101" customFormat="1" ht="14.25" customHeight="1">
      <c r="A87" s="99" t="s">
        <v>54</v>
      </c>
      <c r="B87" s="21">
        <f>+'Capacity Calcs. '!B96</f>
        <v>0</v>
      </c>
      <c r="C87" s="78">
        <f>SUM('Capacity Calcs. '!C97:N99)/12</f>
        <v>49</v>
      </c>
      <c r="D87" s="78">
        <f>SUM('Capacity Calcs. '!O97:Z99)/12</f>
        <v>47.5</v>
      </c>
      <c r="E87" s="78">
        <f>SUM('Capacity Calcs. '!AA97:AL99)/12</f>
        <v>47</v>
      </c>
      <c r="F87" s="78">
        <f>SUM('Capacity Calcs. '!AM97:AX99)/12</f>
        <v>68</v>
      </c>
      <c r="H87" s="99" t="str">
        <f>+A87</f>
        <v>Wind Purch.</v>
      </c>
      <c r="I87" s="223">
        <f>SUM('Capacity Calcs. '!BA97:BL99)</f>
        <v>15</v>
      </c>
      <c r="J87" s="223">
        <f>SUM('Capacity Calcs. '!BM97:BX99)</f>
        <v>-2</v>
      </c>
      <c r="K87" s="223">
        <f>SUM('Capacity Calcs. '!BY97:CJ99)</f>
        <v>0</v>
      </c>
      <c r="L87" s="223">
        <f>SUM('Capacity Calcs. '!CK97:CV99)</f>
        <v>21</v>
      </c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  <c r="BK87" s="99"/>
      <c r="BL87" s="99"/>
      <c r="BM87" s="99"/>
      <c r="BN87" s="99"/>
      <c r="BO87" s="99"/>
      <c r="BP87" s="99"/>
      <c r="BQ87" s="99"/>
      <c r="BR87" s="99"/>
      <c r="BS87" s="99"/>
      <c r="BT87" s="99"/>
      <c r="BU87" s="99"/>
      <c r="BV87" s="99"/>
      <c r="BW87" s="99"/>
      <c r="BX87" s="99"/>
      <c r="BY87" s="99"/>
      <c r="BZ87" s="99"/>
      <c r="CA87" s="99"/>
      <c r="CB87" s="99"/>
      <c r="CC87" s="99"/>
      <c r="CD87" s="99"/>
      <c r="CE87" s="99"/>
      <c r="CF87" s="99"/>
      <c r="CG87" s="99"/>
      <c r="CH87" s="99"/>
      <c r="CI87" s="99"/>
      <c r="CJ87" s="99"/>
      <c r="CK87" s="99"/>
      <c r="CL87" s="99"/>
      <c r="CM87" s="99"/>
      <c r="CN87" s="99"/>
      <c r="CO87" s="99"/>
      <c r="CP87" s="99"/>
      <c r="CQ87" s="99"/>
      <c r="CR87" s="99"/>
      <c r="CS87" s="99"/>
      <c r="CT87" s="99"/>
      <c r="CU87" s="99"/>
      <c r="CV87" s="99"/>
      <c r="CW87" s="99"/>
      <c r="CX87" s="99"/>
      <c r="CY87" s="99"/>
      <c r="CZ87" s="99"/>
      <c r="DA87" s="99"/>
      <c r="DB87" s="99"/>
      <c r="DC87" s="99"/>
      <c r="DD87" s="99"/>
      <c r="DE87" s="99"/>
      <c r="DF87" s="99"/>
      <c r="DG87" s="99"/>
      <c r="DH87" s="99"/>
      <c r="DI87" s="99"/>
      <c r="DJ87" s="99"/>
      <c r="DK87" s="99"/>
      <c r="DL87" s="99"/>
      <c r="DM87" s="99"/>
      <c r="DN87" s="99"/>
      <c r="DO87" s="99"/>
      <c r="DP87" s="99"/>
      <c r="DQ87" s="99"/>
      <c r="DR87" s="99"/>
      <c r="DS87" s="99"/>
      <c r="DT87" s="99"/>
      <c r="DU87" s="99"/>
      <c r="DV87" s="99"/>
      <c r="DW87" s="99"/>
      <c r="DX87" s="99"/>
      <c r="DY87" s="99"/>
      <c r="DZ87" s="99"/>
      <c r="EA87" s="99"/>
      <c r="EB87" s="99"/>
      <c r="EC87" s="99"/>
      <c r="ED87" s="99"/>
      <c r="EE87" s="99"/>
      <c r="EF87" s="99"/>
      <c r="EG87" s="99"/>
      <c r="EH87" s="99"/>
      <c r="EI87" s="99"/>
      <c r="EJ87" s="99"/>
      <c r="EK87" s="99"/>
      <c r="EL87" s="99"/>
      <c r="EM87" s="99"/>
      <c r="EN87" s="99"/>
      <c r="EO87" s="99"/>
      <c r="EP87" s="99"/>
      <c r="EQ87" s="99"/>
      <c r="ER87" s="99"/>
      <c r="ES87" s="99"/>
      <c r="ET87" s="99"/>
      <c r="EU87" s="99"/>
      <c r="EV87" s="99"/>
      <c r="EW87" s="99"/>
      <c r="EX87" s="99"/>
      <c r="EY87" s="99"/>
      <c r="EZ87" s="99"/>
      <c r="FA87" s="99"/>
      <c r="FB87" s="99"/>
      <c r="FC87" s="99"/>
      <c r="FD87" s="99"/>
      <c r="FE87" s="99"/>
      <c r="FF87" s="99"/>
      <c r="FG87" s="99"/>
      <c r="FH87" s="99"/>
      <c r="FI87" s="99"/>
      <c r="FJ87" s="99"/>
      <c r="FK87" s="99"/>
      <c r="FL87" s="99"/>
      <c r="FM87" s="99"/>
      <c r="FN87" s="99"/>
      <c r="FO87" s="99"/>
      <c r="FP87" s="99"/>
      <c r="FQ87" s="99"/>
      <c r="FR87" s="99"/>
      <c r="FS87" s="99"/>
      <c r="FT87" s="99"/>
      <c r="FU87" s="99"/>
      <c r="FV87" s="99"/>
      <c r="FW87" s="99"/>
      <c r="FX87" s="99"/>
      <c r="FY87" s="99"/>
      <c r="FZ87" s="99"/>
      <c r="GA87" s="99"/>
      <c r="GB87" s="99"/>
      <c r="GC87" s="99"/>
      <c r="GD87" s="99"/>
      <c r="GE87" s="99"/>
      <c r="GF87" s="99"/>
      <c r="GG87" s="99"/>
      <c r="GH87" s="99"/>
      <c r="GI87" s="99"/>
      <c r="GJ87" s="99"/>
      <c r="GK87" s="99"/>
      <c r="GL87" s="99"/>
      <c r="GM87" s="99"/>
      <c r="GN87" s="99"/>
      <c r="GO87" s="99"/>
      <c r="GP87" s="99"/>
      <c r="GQ87" s="99"/>
      <c r="GR87" s="99"/>
      <c r="GS87" s="99"/>
      <c r="GT87" s="99"/>
      <c r="GU87" s="99"/>
      <c r="GV87" s="99"/>
      <c r="GW87" s="99"/>
      <c r="GX87" s="99"/>
      <c r="GY87" s="99"/>
      <c r="GZ87" s="99"/>
      <c r="HA87" s="99"/>
      <c r="HB87" s="99"/>
      <c r="HC87" s="99"/>
      <c r="HD87" s="99"/>
      <c r="HE87" s="99"/>
      <c r="HF87" s="99"/>
      <c r="HG87" s="99"/>
      <c r="HH87" s="99"/>
    </row>
    <row r="88" spans="1:216" s="101" customFormat="1" ht="14.25" customHeight="1">
      <c r="A88" s="99" t="s">
        <v>279</v>
      </c>
      <c r="B88" s="21">
        <f>+'Capacity Calcs. '!B96</f>
        <v>0</v>
      </c>
      <c r="C88" s="78">
        <f>SUM('Capacity Calcs. '!C100:N100)/12</f>
        <v>0</v>
      </c>
      <c r="D88" s="78">
        <f>SUM('Capacity Calcs. '!O100:Z100)/12</f>
        <v>0</v>
      </c>
      <c r="E88" s="78">
        <f>SUM('Capacity Calcs. '!AA100:AL100)/12</f>
        <v>0</v>
      </c>
      <c r="F88" s="78">
        <f>SUM('Capacity Calcs. '!AM100:AX100)/12</f>
        <v>0</v>
      </c>
      <c r="H88" s="99" t="str">
        <f>+A88</f>
        <v>Solar</v>
      </c>
      <c r="I88" s="223">
        <f>SUM('Capacity Calcs. '!BA100:BL100)</f>
        <v>0</v>
      </c>
      <c r="J88" s="223">
        <f>SUM('Capacity Calcs. '!BM100:BX100)</f>
        <v>0</v>
      </c>
      <c r="K88" s="223">
        <f>SUM('Capacity Calcs. '!BY100:CJ100)</f>
        <v>0</v>
      </c>
      <c r="L88" s="223">
        <f>SUM('Capacity Calcs. '!CK100:CV100)</f>
        <v>0</v>
      </c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99"/>
      <c r="BJ88" s="99"/>
      <c r="BK88" s="99"/>
      <c r="BL88" s="99"/>
      <c r="BM88" s="99"/>
      <c r="BN88" s="99"/>
      <c r="BO88" s="99"/>
      <c r="BP88" s="99"/>
      <c r="BQ88" s="99"/>
      <c r="BR88" s="99"/>
      <c r="BS88" s="99"/>
      <c r="BT88" s="99"/>
      <c r="BU88" s="99"/>
      <c r="BV88" s="99"/>
      <c r="BW88" s="99"/>
      <c r="BX88" s="99"/>
      <c r="BY88" s="99"/>
      <c r="BZ88" s="99"/>
      <c r="CA88" s="99"/>
      <c r="CB88" s="99"/>
      <c r="CC88" s="99"/>
      <c r="CD88" s="99"/>
      <c r="CE88" s="99"/>
      <c r="CF88" s="99"/>
      <c r="CG88" s="99"/>
      <c r="CH88" s="99"/>
      <c r="CI88" s="99"/>
      <c r="CJ88" s="99"/>
      <c r="CK88" s="99"/>
      <c r="CL88" s="99"/>
      <c r="CM88" s="99"/>
      <c r="CN88" s="99"/>
      <c r="CO88" s="99"/>
      <c r="CP88" s="99"/>
      <c r="CQ88" s="99"/>
      <c r="CR88" s="99"/>
      <c r="CS88" s="99"/>
      <c r="CT88" s="99"/>
      <c r="CU88" s="99"/>
      <c r="CV88" s="99"/>
      <c r="CW88" s="99"/>
      <c r="CX88" s="99"/>
      <c r="CY88" s="99"/>
      <c r="CZ88" s="99"/>
      <c r="DA88" s="99"/>
      <c r="DB88" s="99"/>
      <c r="DC88" s="99"/>
      <c r="DD88" s="99"/>
      <c r="DE88" s="99"/>
      <c r="DF88" s="99"/>
      <c r="DG88" s="99"/>
      <c r="DH88" s="99"/>
      <c r="DI88" s="99"/>
      <c r="DJ88" s="99"/>
      <c r="DK88" s="99"/>
      <c r="DL88" s="99"/>
      <c r="DM88" s="99"/>
      <c r="DN88" s="99"/>
      <c r="DO88" s="99"/>
      <c r="DP88" s="99"/>
      <c r="DQ88" s="99"/>
      <c r="DR88" s="99"/>
      <c r="DS88" s="99"/>
      <c r="DT88" s="99"/>
      <c r="DU88" s="99"/>
      <c r="DV88" s="99"/>
      <c r="DW88" s="99"/>
      <c r="DX88" s="99"/>
      <c r="DY88" s="99"/>
      <c r="DZ88" s="99"/>
      <c r="EA88" s="99"/>
      <c r="EB88" s="99"/>
      <c r="EC88" s="99"/>
      <c r="ED88" s="99"/>
      <c r="EE88" s="99"/>
      <c r="EF88" s="99"/>
      <c r="EG88" s="99"/>
      <c r="EH88" s="99"/>
      <c r="EI88" s="99"/>
      <c r="EJ88" s="99"/>
      <c r="EK88" s="99"/>
      <c r="EL88" s="99"/>
      <c r="EM88" s="99"/>
      <c r="EN88" s="99"/>
      <c r="EO88" s="99"/>
      <c r="EP88" s="99"/>
      <c r="EQ88" s="99"/>
      <c r="ER88" s="99"/>
      <c r="ES88" s="99"/>
      <c r="ET88" s="99"/>
      <c r="EU88" s="99"/>
      <c r="EV88" s="99"/>
      <c r="EW88" s="99"/>
      <c r="EX88" s="99"/>
      <c r="EY88" s="99"/>
      <c r="EZ88" s="99"/>
      <c r="FA88" s="99"/>
      <c r="FB88" s="99"/>
      <c r="FC88" s="99"/>
      <c r="FD88" s="99"/>
      <c r="FE88" s="99"/>
      <c r="FF88" s="99"/>
      <c r="FG88" s="99"/>
      <c r="FH88" s="99"/>
      <c r="FI88" s="99"/>
      <c r="FJ88" s="99"/>
      <c r="FK88" s="99"/>
      <c r="FL88" s="99"/>
      <c r="FM88" s="99"/>
      <c r="FN88" s="99"/>
      <c r="FO88" s="99"/>
      <c r="FP88" s="99"/>
      <c r="FQ88" s="99"/>
      <c r="FR88" s="99"/>
      <c r="FS88" s="99"/>
      <c r="FT88" s="99"/>
      <c r="FU88" s="99"/>
      <c r="FV88" s="99"/>
      <c r="FW88" s="99"/>
      <c r="FX88" s="99"/>
      <c r="FY88" s="99"/>
      <c r="FZ88" s="99"/>
      <c r="GA88" s="99"/>
      <c r="GB88" s="99"/>
      <c r="GC88" s="99"/>
      <c r="GD88" s="99"/>
      <c r="GE88" s="99"/>
      <c r="GF88" s="99"/>
      <c r="GG88" s="99"/>
      <c r="GH88" s="99"/>
      <c r="GI88" s="99"/>
      <c r="GJ88" s="99"/>
      <c r="GK88" s="99"/>
      <c r="GL88" s="99"/>
      <c r="GM88" s="99"/>
      <c r="GN88" s="99"/>
      <c r="GO88" s="99"/>
      <c r="GP88" s="99"/>
      <c r="GQ88" s="99"/>
      <c r="GR88" s="99"/>
      <c r="GS88" s="99"/>
      <c r="GT88" s="99"/>
      <c r="GU88" s="99"/>
      <c r="GV88" s="99"/>
      <c r="GW88" s="99"/>
      <c r="GX88" s="99"/>
      <c r="GY88" s="99"/>
      <c r="GZ88" s="99"/>
      <c r="HA88" s="99"/>
      <c r="HB88" s="99"/>
      <c r="HC88" s="99"/>
      <c r="HD88" s="99"/>
      <c r="HE88" s="99"/>
      <c r="HF88" s="99"/>
      <c r="HG88" s="99"/>
      <c r="HH88" s="99"/>
    </row>
    <row r="89" spans="1:216" s="101" customFormat="1" ht="14.25" customHeight="1">
      <c r="A89" s="99" t="s">
        <v>280</v>
      </c>
      <c r="B89" s="21">
        <f>+'Capacity Calcs. '!B102</f>
        <v>0</v>
      </c>
      <c r="C89" s="78">
        <f>SUM('Capacity Calcs. '!C101:N102)/12</f>
        <v>0</v>
      </c>
      <c r="D89" s="78">
        <f>SUM('Capacity Calcs. '!O101:Z102)/12</f>
        <v>0</v>
      </c>
      <c r="E89" s="78">
        <f>SUM('Capacity Calcs. '!AA101:AL102)/12</f>
        <v>0</v>
      </c>
      <c r="F89" s="78">
        <f>SUM('Capacity Calcs. '!AM101:AX102)/12</f>
        <v>0</v>
      </c>
      <c r="H89" s="99" t="str">
        <f>+A89</f>
        <v>Biomass</v>
      </c>
      <c r="I89" s="223">
        <f>SUM('Capacity Calcs. '!BA101:BL102)</f>
        <v>0</v>
      </c>
      <c r="J89" s="223">
        <f>SUM('Capacity Calcs. '!BM101:BX102)</f>
        <v>0</v>
      </c>
      <c r="K89" s="223">
        <f>SUM('Capacity Calcs. '!BY101:CJ102)</f>
        <v>0</v>
      </c>
      <c r="L89" s="223">
        <f>SUM('Capacity Calcs. '!CK101:CV102)</f>
        <v>0</v>
      </c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99"/>
      <c r="AW89" s="99"/>
      <c r="AX89" s="99"/>
      <c r="AY89" s="99"/>
      <c r="AZ89" s="99"/>
      <c r="BA89" s="99"/>
      <c r="BB89" s="99"/>
      <c r="BC89" s="99"/>
      <c r="BD89" s="99"/>
      <c r="BE89" s="99"/>
      <c r="BF89" s="99"/>
      <c r="BG89" s="99"/>
      <c r="BH89" s="99"/>
      <c r="BI89" s="99"/>
      <c r="BJ89" s="99"/>
      <c r="BK89" s="99"/>
      <c r="BL89" s="99"/>
      <c r="BM89" s="99"/>
      <c r="BN89" s="99"/>
      <c r="BO89" s="99"/>
      <c r="BP89" s="99"/>
      <c r="BQ89" s="99"/>
      <c r="BR89" s="99"/>
      <c r="BS89" s="99"/>
      <c r="BT89" s="99"/>
      <c r="BU89" s="99"/>
      <c r="BV89" s="99"/>
      <c r="BW89" s="99"/>
      <c r="BX89" s="99"/>
      <c r="BY89" s="99"/>
      <c r="BZ89" s="99"/>
      <c r="CA89" s="99"/>
      <c r="CB89" s="99"/>
      <c r="CC89" s="99"/>
      <c r="CD89" s="99"/>
      <c r="CE89" s="99"/>
      <c r="CF89" s="99"/>
      <c r="CG89" s="99"/>
      <c r="CH89" s="99"/>
      <c r="CI89" s="99"/>
      <c r="CJ89" s="99"/>
      <c r="CK89" s="99"/>
      <c r="CL89" s="99"/>
      <c r="CM89" s="99"/>
      <c r="CN89" s="99"/>
      <c r="CO89" s="99"/>
      <c r="CP89" s="99"/>
      <c r="CQ89" s="99"/>
      <c r="CR89" s="99"/>
      <c r="CS89" s="99"/>
      <c r="CT89" s="99"/>
      <c r="CU89" s="99"/>
      <c r="CV89" s="99"/>
      <c r="CW89" s="99"/>
      <c r="CX89" s="99"/>
      <c r="CY89" s="99"/>
      <c r="CZ89" s="99"/>
      <c r="DA89" s="99"/>
      <c r="DB89" s="99"/>
      <c r="DC89" s="99"/>
      <c r="DD89" s="99"/>
      <c r="DE89" s="99"/>
      <c r="DF89" s="99"/>
      <c r="DG89" s="99"/>
      <c r="DH89" s="99"/>
      <c r="DI89" s="99"/>
      <c r="DJ89" s="99"/>
      <c r="DK89" s="99"/>
      <c r="DL89" s="99"/>
      <c r="DM89" s="99"/>
      <c r="DN89" s="99"/>
      <c r="DO89" s="99"/>
      <c r="DP89" s="99"/>
      <c r="DQ89" s="99"/>
      <c r="DR89" s="99"/>
      <c r="DS89" s="99"/>
      <c r="DT89" s="99"/>
      <c r="DU89" s="99"/>
      <c r="DV89" s="99"/>
      <c r="DW89" s="99"/>
      <c r="DX89" s="99"/>
      <c r="DY89" s="99"/>
      <c r="DZ89" s="99"/>
      <c r="EA89" s="99"/>
      <c r="EB89" s="99"/>
      <c r="EC89" s="99"/>
      <c r="ED89" s="99"/>
      <c r="EE89" s="99"/>
      <c r="EF89" s="99"/>
      <c r="EG89" s="99"/>
      <c r="EH89" s="99"/>
      <c r="EI89" s="99"/>
      <c r="EJ89" s="99"/>
      <c r="EK89" s="99"/>
      <c r="EL89" s="99"/>
      <c r="EM89" s="99"/>
      <c r="EN89" s="99"/>
      <c r="EO89" s="99"/>
      <c r="EP89" s="99"/>
      <c r="EQ89" s="99"/>
      <c r="ER89" s="99"/>
      <c r="ES89" s="99"/>
      <c r="ET89" s="99"/>
      <c r="EU89" s="99"/>
      <c r="EV89" s="99"/>
      <c r="EW89" s="99"/>
      <c r="EX89" s="99"/>
      <c r="EY89" s="99"/>
      <c r="EZ89" s="99"/>
      <c r="FA89" s="99"/>
      <c r="FB89" s="99"/>
      <c r="FC89" s="99"/>
      <c r="FD89" s="99"/>
      <c r="FE89" s="99"/>
      <c r="FF89" s="99"/>
      <c r="FG89" s="99"/>
      <c r="FH89" s="99"/>
      <c r="FI89" s="99"/>
      <c r="FJ89" s="99"/>
      <c r="FK89" s="99"/>
      <c r="FL89" s="99"/>
      <c r="FM89" s="99"/>
      <c r="FN89" s="99"/>
      <c r="FO89" s="99"/>
      <c r="FP89" s="99"/>
      <c r="FQ89" s="99"/>
      <c r="FR89" s="99"/>
      <c r="FS89" s="99"/>
      <c r="FT89" s="99"/>
      <c r="FU89" s="99"/>
      <c r="FV89" s="99"/>
      <c r="FW89" s="99"/>
      <c r="FX89" s="99"/>
      <c r="FY89" s="99"/>
      <c r="FZ89" s="99"/>
      <c r="GA89" s="99"/>
      <c r="GB89" s="99"/>
      <c r="GC89" s="99"/>
      <c r="GD89" s="99"/>
      <c r="GE89" s="99"/>
      <c r="GF89" s="99"/>
      <c r="GG89" s="99"/>
      <c r="GH89" s="99"/>
      <c r="GI89" s="99"/>
      <c r="GJ89" s="99"/>
      <c r="GK89" s="99"/>
      <c r="GL89" s="99"/>
      <c r="GM89" s="99"/>
      <c r="GN89" s="99"/>
      <c r="GO89" s="99"/>
      <c r="GP89" s="99"/>
      <c r="GQ89" s="99"/>
      <c r="GR89" s="99"/>
      <c r="GS89" s="99"/>
      <c r="GT89" s="99"/>
      <c r="GU89" s="99"/>
      <c r="GV89" s="99"/>
      <c r="GW89" s="99"/>
      <c r="GX89" s="99"/>
      <c r="GY89" s="99"/>
      <c r="GZ89" s="99"/>
      <c r="HA89" s="99"/>
      <c r="HB89" s="99"/>
      <c r="HC89" s="99"/>
      <c r="HD89" s="99"/>
      <c r="HE89" s="99"/>
      <c r="HF89" s="99"/>
      <c r="HG89" s="99"/>
      <c r="HH89" s="99"/>
    </row>
    <row r="90" spans="1:216">
      <c r="A90" s="23" t="s">
        <v>215</v>
      </c>
      <c r="B90" s="21">
        <f>+'Capacity Calcs. '!B100</f>
        <v>0</v>
      </c>
      <c r="C90" s="78">
        <f>SUM('Capacity Calcs. '!C105:N105)/12</f>
        <v>14</v>
      </c>
      <c r="D90" s="78">
        <f>SUM('Capacity Calcs. '!O105:Z105)/12</f>
        <v>14</v>
      </c>
      <c r="E90" s="78">
        <f>SUM('Capacity Calcs. '!AA105:AL105)/12</f>
        <v>14</v>
      </c>
      <c r="F90" s="78">
        <f>SUM('Capacity Calcs. '!AM105:AX105)/12</f>
        <v>14</v>
      </c>
      <c r="H90" s="23" t="str">
        <f>+A90</f>
        <v>Hydro</v>
      </c>
      <c r="I90" s="224">
        <f>SUM('Capacity Calcs. '!BA105:BL105)</f>
        <v>0</v>
      </c>
      <c r="J90" s="224">
        <f>SUM('Capacity Calcs. '!BM105:BX105)</f>
        <v>0</v>
      </c>
      <c r="K90" s="224">
        <f>SUM('Capacity Calcs. '!BY105:CJ105)</f>
        <v>0</v>
      </c>
      <c r="L90" s="224">
        <f>SUM('Capacity Calcs. '!CK105:CV105)</f>
        <v>0</v>
      </c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23"/>
      <c r="ER90" s="23"/>
      <c r="ES90" s="23"/>
      <c r="ET90" s="23"/>
      <c r="EU90" s="23"/>
      <c r="EV90" s="23"/>
      <c r="EW90" s="23"/>
      <c r="EX90" s="23"/>
      <c r="EY90" s="23"/>
      <c r="EZ90" s="23"/>
      <c r="FA90" s="23"/>
      <c r="FB90" s="23"/>
      <c r="FC90" s="23"/>
      <c r="FD90" s="23"/>
      <c r="FE90" s="23"/>
      <c r="FF90" s="23"/>
      <c r="FG90" s="23"/>
      <c r="FH90" s="23"/>
      <c r="FI90" s="23"/>
      <c r="FJ90" s="23"/>
      <c r="FK90" s="23"/>
      <c r="FL90" s="23"/>
      <c r="FM90" s="23"/>
      <c r="FN90" s="23"/>
      <c r="FO90" s="23"/>
      <c r="FP90" s="23"/>
      <c r="FQ90" s="23"/>
      <c r="FR90" s="23"/>
      <c r="FS90" s="23"/>
      <c r="FT90" s="23"/>
      <c r="FU90" s="23"/>
      <c r="FV90" s="23"/>
      <c r="FW90" s="23"/>
      <c r="FX90" s="23"/>
      <c r="FY90" s="23"/>
      <c r="FZ90" s="23"/>
      <c r="GA90" s="23"/>
      <c r="GB90" s="23"/>
      <c r="GC90" s="23"/>
      <c r="GD90" s="23"/>
      <c r="GE90" s="23"/>
      <c r="GF90" s="23"/>
      <c r="GG90" s="23"/>
      <c r="GH90" s="23"/>
      <c r="GI90" s="23"/>
      <c r="GJ90" s="23"/>
      <c r="GK90" s="23"/>
      <c r="GL90" s="23"/>
      <c r="GM90" s="23"/>
      <c r="GN90" s="23"/>
      <c r="GO90" s="23"/>
      <c r="GP90" s="23"/>
      <c r="GQ90" s="23"/>
      <c r="GR90" s="23"/>
      <c r="GS90" s="23"/>
      <c r="GT90" s="23"/>
      <c r="GU90" s="23"/>
      <c r="GV90" s="23"/>
      <c r="GW90" s="23"/>
      <c r="GX90" s="23"/>
      <c r="GY90" s="23"/>
      <c r="GZ90" s="23"/>
      <c r="HA90" s="23"/>
      <c r="HB90" s="23"/>
      <c r="HC90" s="23"/>
      <c r="HD90" s="23"/>
      <c r="HE90" s="23"/>
      <c r="HF90" s="23"/>
      <c r="HG90" s="23"/>
      <c r="HH90" s="23"/>
    </row>
    <row r="91" spans="1:216" ht="13.5" thickBot="1">
      <c r="A91" s="35" t="s">
        <v>134</v>
      </c>
      <c r="B91" s="226">
        <f t="shared" ref="B91:F91" si="13">SUM(B85:B90)</f>
        <v>5108</v>
      </c>
      <c r="C91" s="226">
        <f t="shared" si="13"/>
        <v>5432.25</v>
      </c>
      <c r="D91" s="226">
        <f t="shared" si="13"/>
        <v>5428.5</v>
      </c>
      <c r="E91" s="226">
        <f t="shared" si="13"/>
        <v>5427</v>
      </c>
      <c r="F91" s="226">
        <f t="shared" si="13"/>
        <v>5448</v>
      </c>
      <c r="H91" s="35" t="s">
        <v>134</v>
      </c>
      <c r="I91" s="24">
        <f>SUM('Capacity Calcs. '!BA104:BL104)</f>
        <v>289</v>
      </c>
      <c r="J91" s="24">
        <f>SUM('Capacity Calcs. '!BM104:BX104)</f>
        <v>-16</v>
      </c>
      <c r="K91" s="24">
        <f>SUM('Capacity Calcs. '!BY104:CJ104)</f>
        <v>-1</v>
      </c>
      <c r="L91" s="24">
        <f>SUM('Capacity Calcs. '!CK104:CV104)</f>
        <v>21</v>
      </c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5"/>
      <c r="DH91" s="35"/>
      <c r="DI91" s="35"/>
      <c r="DJ91" s="35"/>
      <c r="DK91" s="35"/>
      <c r="DL91" s="35"/>
      <c r="DM91" s="35"/>
      <c r="DN91" s="35"/>
      <c r="DO91" s="35"/>
      <c r="DP91" s="35"/>
      <c r="DQ91" s="35"/>
      <c r="DR91" s="35"/>
      <c r="DS91" s="35"/>
      <c r="DT91" s="35"/>
      <c r="DU91" s="35"/>
      <c r="DV91" s="35"/>
      <c r="DW91" s="35"/>
      <c r="DX91" s="35"/>
      <c r="DY91" s="35"/>
      <c r="DZ91" s="35"/>
      <c r="EA91" s="35"/>
      <c r="EB91" s="35"/>
      <c r="EC91" s="35"/>
      <c r="ED91" s="35"/>
      <c r="EE91" s="35"/>
      <c r="EF91" s="35"/>
      <c r="EG91" s="35"/>
      <c r="EH91" s="35"/>
      <c r="EI91" s="35"/>
      <c r="EJ91" s="35"/>
      <c r="EK91" s="35"/>
      <c r="EL91" s="35"/>
      <c r="EM91" s="35"/>
      <c r="EN91" s="35"/>
      <c r="EO91" s="35"/>
      <c r="EP91" s="35"/>
      <c r="EQ91" s="35"/>
      <c r="ER91" s="35"/>
      <c r="ES91" s="35"/>
      <c r="ET91" s="35"/>
      <c r="EU91" s="35"/>
      <c r="EV91" s="35"/>
      <c r="EW91" s="35"/>
      <c r="EX91" s="35"/>
      <c r="EY91" s="35"/>
      <c r="EZ91" s="35"/>
      <c r="FA91" s="35"/>
      <c r="FB91" s="35"/>
      <c r="FC91" s="35"/>
      <c r="FD91" s="35"/>
      <c r="FE91" s="35"/>
      <c r="FF91" s="35"/>
      <c r="FG91" s="35"/>
      <c r="FH91" s="35"/>
      <c r="FI91" s="35"/>
      <c r="FJ91" s="35"/>
      <c r="FK91" s="35"/>
      <c r="FL91" s="35"/>
      <c r="FM91" s="35"/>
      <c r="FN91" s="35"/>
      <c r="FO91" s="35"/>
      <c r="FP91" s="35"/>
      <c r="FQ91" s="35"/>
      <c r="FR91" s="35"/>
      <c r="FS91" s="35"/>
      <c r="FT91" s="35"/>
      <c r="FU91" s="35"/>
      <c r="FV91" s="35"/>
      <c r="FW91" s="35"/>
      <c r="FX91" s="35"/>
      <c r="FY91" s="35"/>
      <c r="FZ91" s="35"/>
      <c r="GA91" s="35"/>
      <c r="GB91" s="35"/>
      <c r="GC91" s="35"/>
      <c r="GD91" s="35"/>
      <c r="GE91" s="35"/>
      <c r="GF91" s="35"/>
      <c r="GG91" s="35"/>
      <c r="GH91" s="35"/>
      <c r="GI91" s="35"/>
      <c r="GJ91" s="35"/>
      <c r="GK91" s="35"/>
      <c r="GL91" s="35"/>
      <c r="GM91" s="35"/>
      <c r="GN91" s="35"/>
      <c r="GO91" s="35"/>
      <c r="GP91" s="35"/>
      <c r="GQ91" s="35"/>
      <c r="GR91" s="35"/>
      <c r="GS91" s="35"/>
      <c r="GT91" s="35"/>
      <c r="GU91" s="35"/>
      <c r="GV91" s="35"/>
      <c r="GW91" s="35"/>
      <c r="GX91" s="35"/>
      <c r="GY91" s="35"/>
      <c r="GZ91" s="35"/>
      <c r="HA91" s="35"/>
      <c r="HB91" s="35"/>
      <c r="HC91" s="35"/>
      <c r="HD91" s="35"/>
      <c r="HE91" s="35"/>
      <c r="HF91" s="35"/>
      <c r="HG91" s="35"/>
      <c r="HH91" s="35"/>
    </row>
    <row r="92" spans="1:216" ht="13.5" thickTop="1">
      <c r="B92" s="118"/>
      <c r="C92" s="118"/>
      <c r="D92" s="118"/>
      <c r="E92" s="118"/>
      <c r="F92" s="118"/>
      <c r="H92" s="22"/>
      <c r="I92" s="24"/>
      <c r="J92" s="24"/>
      <c r="K92" s="24"/>
      <c r="L92" s="24"/>
    </row>
    <row r="93" spans="1:216">
      <c r="A93" s="23" t="s">
        <v>220</v>
      </c>
      <c r="B93" s="118"/>
      <c r="C93" s="118"/>
      <c r="D93" s="118"/>
      <c r="E93" s="118"/>
      <c r="F93" s="118"/>
      <c r="H93" s="23" t="s">
        <v>220</v>
      </c>
      <c r="I93" s="228"/>
      <c r="J93" s="228"/>
      <c r="K93" s="228"/>
      <c r="L93" s="228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3"/>
      <c r="FK93" s="23"/>
      <c r="FL93" s="23"/>
      <c r="FM93" s="23"/>
      <c r="FN93" s="23"/>
      <c r="FO93" s="23"/>
      <c r="FP93" s="23"/>
      <c r="FQ93" s="23"/>
      <c r="FR93" s="23"/>
      <c r="FS93" s="23"/>
      <c r="FT93" s="23"/>
      <c r="FU93" s="23"/>
      <c r="FV93" s="23"/>
      <c r="FW93" s="23"/>
      <c r="FX93" s="23"/>
      <c r="FY93" s="23"/>
      <c r="FZ93" s="23"/>
      <c r="GA93" s="23"/>
      <c r="GB93" s="23"/>
      <c r="GC93" s="23"/>
      <c r="GD93" s="23"/>
      <c r="GE93" s="23"/>
      <c r="GF93" s="23"/>
      <c r="GG93" s="23"/>
      <c r="GH93" s="23"/>
      <c r="GI93" s="23"/>
      <c r="GJ93" s="23"/>
      <c r="GK93" s="23"/>
      <c r="GL93" s="23"/>
      <c r="GM93" s="23"/>
      <c r="GN93" s="23"/>
      <c r="GO93" s="23"/>
      <c r="GP93" s="23"/>
      <c r="GQ93" s="23"/>
      <c r="GR93" s="23"/>
      <c r="GS93" s="23"/>
      <c r="GT93" s="23"/>
      <c r="GU93" s="23"/>
      <c r="GV93" s="23"/>
      <c r="GW93" s="23"/>
      <c r="GX93" s="23"/>
      <c r="GY93" s="23"/>
      <c r="GZ93" s="23"/>
      <c r="HA93" s="23"/>
      <c r="HB93" s="23"/>
      <c r="HC93" s="23"/>
      <c r="HD93" s="23"/>
      <c r="HE93" s="23"/>
      <c r="HF93" s="23"/>
      <c r="HG93" s="23"/>
      <c r="HH93" s="23"/>
    </row>
    <row r="94" spans="1:216">
      <c r="A94" s="35"/>
      <c r="B94" s="118"/>
      <c r="C94" s="118"/>
      <c r="D94" s="118"/>
      <c r="E94" s="118"/>
      <c r="F94" s="118"/>
      <c r="H94" s="35"/>
      <c r="I94" s="228"/>
      <c r="J94" s="228"/>
      <c r="K94" s="228"/>
      <c r="L94" s="228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  <c r="DL94" s="35"/>
      <c r="DM94" s="35"/>
      <c r="DN94" s="35"/>
      <c r="DO94" s="35"/>
      <c r="DP94" s="35"/>
      <c r="DQ94" s="35"/>
      <c r="DR94" s="35"/>
      <c r="DS94" s="35"/>
      <c r="DT94" s="35"/>
      <c r="DU94" s="35"/>
      <c r="DV94" s="35"/>
      <c r="DW94" s="35"/>
      <c r="DX94" s="35"/>
      <c r="DY94" s="35"/>
      <c r="DZ94" s="35"/>
      <c r="EA94" s="35"/>
      <c r="EB94" s="35"/>
      <c r="EC94" s="35"/>
      <c r="ED94" s="35"/>
      <c r="EE94" s="35"/>
      <c r="EF94" s="35"/>
      <c r="EG94" s="35"/>
      <c r="EH94" s="35"/>
      <c r="EI94" s="35"/>
      <c r="EJ94" s="35"/>
      <c r="EK94" s="35"/>
      <c r="EL94" s="35"/>
      <c r="EM94" s="35"/>
      <c r="EN94" s="35"/>
      <c r="EO94" s="35"/>
      <c r="EP94" s="35"/>
      <c r="EQ94" s="35"/>
      <c r="ER94" s="35"/>
      <c r="ES94" s="35"/>
      <c r="ET94" s="35"/>
      <c r="EU94" s="35"/>
      <c r="EV94" s="35"/>
      <c r="EW94" s="35"/>
      <c r="EX94" s="35"/>
      <c r="EY94" s="35"/>
      <c r="EZ94" s="35"/>
      <c r="FA94" s="35"/>
      <c r="FB94" s="35"/>
      <c r="FC94" s="35"/>
      <c r="FD94" s="35"/>
      <c r="FE94" s="35"/>
      <c r="FF94" s="35"/>
      <c r="FG94" s="35"/>
      <c r="FH94" s="35"/>
      <c r="FI94" s="35"/>
      <c r="FJ94" s="35"/>
      <c r="FK94" s="35"/>
      <c r="FL94" s="35"/>
      <c r="FM94" s="35"/>
      <c r="FN94" s="35"/>
      <c r="FO94" s="35"/>
      <c r="FP94" s="35"/>
      <c r="FQ94" s="35"/>
      <c r="FR94" s="35"/>
      <c r="FS94" s="35"/>
      <c r="FT94" s="35"/>
      <c r="FU94" s="35"/>
      <c r="FV94" s="35"/>
      <c r="FW94" s="35"/>
      <c r="FX94" s="35"/>
      <c r="FY94" s="35"/>
      <c r="FZ94" s="35"/>
      <c r="GA94" s="35"/>
      <c r="GB94" s="35"/>
      <c r="GC94" s="35"/>
      <c r="GD94" s="35"/>
      <c r="GE94" s="35"/>
      <c r="GF94" s="35"/>
      <c r="GG94" s="35"/>
      <c r="GH94" s="35"/>
      <c r="GI94" s="35"/>
      <c r="GJ94" s="35"/>
      <c r="GK94" s="35"/>
      <c r="GL94" s="35"/>
      <c r="GM94" s="35"/>
      <c r="GN94" s="35"/>
      <c r="GO94" s="35"/>
      <c r="GP94" s="35"/>
      <c r="GQ94" s="35"/>
      <c r="GR94" s="35"/>
      <c r="GS94" s="35"/>
      <c r="GT94" s="35"/>
      <c r="GU94" s="35"/>
      <c r="GV94" s="35"/>
      <c r="GW94" s="35"/>
      <c r="GX94" s="35"/>
      <c r="GY94" s="35"/>
      <c r="GZ94" s="35"/>
      <c r="HA94" s="35"/>
      <c r="HB94" s="35"/>
      <c r="HC94" s="35"/>
      <c r="HD94" s="35"/>
      <c r="HE94" s="35"/>
      <c r="HF94" s="35"/>
      <c r="HG94" s="35"/>
      <c r="HH94" s="35"/>
    </row>
    <row r="95" spans="1:216">
      <c r="A95" s="10"/>
      <c r="B95" s="36"/>
      <c r="C95" s="36"/>
      <c r="D95" s="36"/>
      <c r="E95" s="36"/>
      <c r="F95" s="36"/>
      <c r="H95" s="10"/>
      <c r="I95" s="228"/>
      <c r="J95" s="228"/>
      <c r="K95" s="228"/>
      <c r="L95" s="228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  <c r="HE95" s="10"/>
      <c r="HF95" s="10"/>
      <c r="HG95" s="10"/>
      <c r="HH95" s="10"/>
    </row>
    <row r="96" spans="1:216" ht="15">
      <c r="A96" s="218" t="s">
        <v>160</v>
      </c>
      <c r="B96" s="36"/>
      <c r="C96" s="36"/>
      <c r="D96" s="36"/>
      <c r="E96" s="36"/>
      <c r="F96" s="36"/>
      <c r="H96" s="218" t="s">
        <v>160</v>
      </c>
      <c r="I96" s="228"/>
      <c r="J96" s="228"/>
      <c r="K96" s="228"/>
      <c r="L96" s="22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218"/>
      <c r="AF96" s="218"/>
      <c r="AG96" s="218"/>
      <c r="AH96" s="218"/>
      <c r="AI96" s="218"/>
      <c r="AJ96" s="218"/>
      <c r="AK96" s="218"/>
      <c r="AL96" s="218"/>
      <c r="AM96" s="218"/>
      <c r="AN96" s="218"/>
      <c r="AO96" s="218"/>
      <c r="AP96" s="218"/>
      <c r="AQ96" s="218"/>
      <c r="AR96" s="218"/>
      <c r="AS96" s="218"/>
      <c r="AT96" s="218"/>
      <c r="AU96" s="218"/>
      <c r="AV96" s="218"/>
      <c r="AW96" s="218"/>
      <c r="AX96" s="218"/>
      <c r="AY96" s="218"/>
      <c r="AZ96" s="218"/>
      <c r="BA96" s="218"/>
      <c r="BB96" s="218"/>
      <c r="BC96" s="218"/>
      <c r="BD96" s="218"/>
      <c r="BE96" s="218"/>
      <c r="BF96" s="218"/>
      <c r="BG96" s="218"/>
      <c r="BH96" s="218"/>
      <c r="BI96" s="218"/>
      <c r="BJ96" s="218"/>
      <c r="BK96" s="218"/>
      <c r="BL96" s="218"/>
      <c r="BM96" s="218"/>
      <c r="BN96" s="218"/>
      <c r="BO96" s="218"/>
      <c r="BP96" s="218"/>
      <c r="BQ96" s="218"/>
      <c r="BR96" s="218"/>
      <c r="BS96" s="218"/>
      <c r="BT96" s="218"/>
      <c r="BU96" s="218"/>
      <c r="BV96" s="218"/>
      <c r="BW96" s="218"/>
      <c r="BX96" s="218"/>
      <c r="BY96" s="218"/>
      <c r="BZ96" s="218"/>
      <c r="CA96" s="218"/>
      <c r="CB96" s="218"/>
      <c r="CC96" s="218"/>
      <c r="CD96" s="218"/>
      <c r="CE96" s="218"/>
      <c r="CF96" s="218"/>
      <c r="CG96" s="218"/>
      <c r="CH96" s="218"/>
      <c r="CI96" s="218"/>
      <c r="CJ96" s="218"/>
      <c r="CK96" s="218"/>
      <c r="CL96" s="218"/>
      <c r="CM96" s="218"/>
      <c r="CN96" s="218"/>
      <c r="CO96" s="218"/>
      <c r="CP96" s="218"/>
      <c r="CQ96" s="218"/>
      <c r="CR96" s="218"/>
      <c r="CS96" s="218"/>
      <c r="CT96" s="218"/>
      <c r="CU96" s="218"/>
      <c r="CV96" s="218"/>
      <c r="CW96" s="218"/>
      <c r="CX96" s="218"/>
      <c r="CY96" s="218"/>
      <c r="CZ96" s="218"/>
      <c r="DA96" s="218"/>
      <c r="DB96" s="218"/>
      <c r="DC96" s="218"/>
      <c r="DD96" s="218"/>
      <c r="DE96" s="218"/>
      <c r="DF96" s="218"/>
      <c r="DG96" s="218"/>
      <c r="DH96" s="218"/>
      <c r="DI96" s="218"/>
      <c r="DJ96" s="218"/>
      <c r="DK96" s="218"/>
      <c r="DL96" s="218"/>
      <c r="DM96" s="218"/>
      <c r="DN96" s="218"/>
      <c r="DO96" s="218"/>
      <c r="DP96" s="218"/>
      <c r="DQ96" s="218"/>
      <c r="DR96" s="218"/>
      <c r="DS96" s="218"/>
      <c r="DT96" s="218"/>
      <c r="DU96" s="218"/>
      <c r="DV96" s="218"/>
      <c r="DW96" s="218"/>
      <c r="DX96" s="218"/>
      <c r="DY96" s="218"/>
      <c r="DZ96" s="218"/>
      <c r="EA96" s="218"/>
      <c r="EB96" s="218"/>
      <c r="EC96" s="218"/>
      <c r="ED96" s="218"/>
      <c r="EE96" s="218"/>
      <c r="EF96" s="218"/>
      <c r="EG96" s="218"/>
      <c r="EH96" s="218"/>
      <c r="EI96" s="218"/>
      <c r="EJ96" s="218"/>
      <c r="EK96" s="218"/>
      <c r="EL96" s="218"/>
      <c r="EM96" s="218"/>
      <c r="EN96" s="218"/>
      <c r="EO96" s="218"/>
      <c r="EP96" s="218"/>
      <c r="EQ96" s="218"/>
      <c r="ER96" s="218"/>
      <c r="ES96" s="218"/>
      <c r="ET96" s="218"/>
      <c r="EU96" s="218"/>
      <c r="EV96" s="218"/>
      <c r="EW96" s="218"/>
      <c r="EX96" s="218"/>
      <c r="EY96" s="218"/>
      <c r="EZ96" s="218"/>
      <c r="FA96" s="218"/>
      <c r="FB96" s="218"/>
      <c r="FC96" s="218"/>
      <c r="FD96" s="218"/>
      <c r="FE96" s="218"/>
      <c r="FF96" s="218"/>
      <c r="FG96" s="218"/>
      <c r="FH96" s="218"/>
      <c r="FI96" s="218"/>
      <c r="FJ96" s="218"/>
      <c r="FK96" s="218"/>
      <c r="FL96" s="218"/>
      <c r="FM96" s="218"/>
      <c r="FN96" s="218"/>
      <c r="FO96" s="218"/>
      <c r="FP96" s="218"/>
      <c r="FQ96" s="218"/>
      <c r="FR96" s="218"/>
      <c r="FS96" s="218"/>
      <c r="FT96" s="218"/>
      <c r="FU96" s="218"/>
      <c r="FV96" s="218"/>
      <c r="FW96" s="218"/>
      <c r="FX96" s="218"/>
      <c r="FY96" s="218"/>
      <c r="FZ96" s="218"/>
      <c r="GA96" s="218"/>
      <c r="GB96" s="218"/>
      <c r="GC96" s="218"/>
      <c r="GD96" s="218"/>
      <c r="GE96" s="218"/>
      <c r="GF96" s="218"/>
      <c r="GG96" s="218"/>
      <c r="GH96" s="218"/>
      <c r="GI96" s="218"/>
      <c r="GJ96" s="218"/>
      <c r="GK96" s="218"/>
      <c r="GL96" s="218"/>
      <c r="GM96" s="218"/>
      <c r="GN96" s="218"/>
      <c r="GO96" s="218"/>
      <c r="GP96" s="218"/>
      <c r="GQ96" s="218"/>
      <c r="GR96" s="218"/>
      <c r="GS96" s="218"/>
      <c r="GT96" s="218"/>
      <c r="GU96" s="218"/>
      <c r="GV96" s="218"/>
      <c r="GW96" s="218"/>
      <c r="GX96" s="218"/>
      <c r="GY96" s="218"/>
      <c r="GZ96" s="218"/>
      <c r="HA96" s="218"/>
      <c r="HB96" s="218"/>
      <c r="HC96" s="218"/>
      <c r="HD96" s="218"/>
      <c r="HE96" s="218"/>
      <c r="HF96" s="218"/>
      <c r="HG96" s="218"/>
      <c r="HH96" s="218"/>
    </row>
    <row r="97" spans="1:216">
      <c r="A97" s="10" t="s">
        <v>165</v>
      </c>
      <c r="B97" s="21">
        <f>+'Capacity Calcs. '!B112</f>
        <v>260</v>
      </c>
      <c r="C97" s="21">
        <f>SUM('Capacity Calcs. '!C112:N112)/12</f>
        <v>275.58333333333331</v>
      </c>
      <c r="D97" s="21">
        <f>SUM('Capacity Calcs. '!O112:Z112)/12</f>
        <v>277.75</v>
      </c>
      <c r="E97" s="21">
        <f>SUM('Capacity Calcs. '!AA112:AL112)/12</f>
        <v>278</v>
      </c>
      <c r="F97" s="21">
        <f>SUM('Capacity Calcs. '!AM112:AX112)/12</f>
        <v>278</v>
      </c>
      <c r="H97" s="10" t="s">
        <v>165</v>
      </c>
      <c r="I97" s="24">
        <f>SUM('Capacity Calcs. '!BA112:BL112)</f>
        <v>17</v>
      </c>
      <c r="J97" s="24">
        <f>SUM('Capacity Calcs. '!BM112:BX112)</f>
        <v>1</v>
      </c>
      <c r="K97" s="24">
        <f>SUM('Capacity Calcs. '!BY112:CJ112)</f>
        <v>0</v>
      </c>
      <c r="L97" s="24">
        <f>SUM('Capacity Calcs. '!CK112:CV112)</f>
        <v>0</v>
      </c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  <c r="HE97" s="10"/>
      <c r="HF97" s="10"/>
      <c r="HG97" s="10"/>
      <c r="HH97" s="10"/>
    </row>
    <row r="98" spans="1:216">
      <c r="A98" s="10" t="s">
        <v>166</v>
      </c>
      <c r="B98" s="21">
        <f>+'Capacity Calcs. '!B113</f>
        <v>800</v>
      </c>
      <c r="C98" s="21">
        <f>SUM('Capacity Calcs. '!C113:N113)/12</f>
        <v>800</v>
      </c>
      <c r="D98" s="21">
        <f>SUM('Capacity Calcs. '!O113:Z113)/12</f>
        <v>800</v>
      </c>
      <c r="E98" s="21">
        <f>SUM('Capacity Calcs. '!AA113:AL113)/12</f>
        <v>800</v>
      </c>
      <c r="F98" s="21">
        <f>SUM('Capacity Calcs. '!AM113:AX113)/12</f>
        <v>800</v>
      </c>
      <c r="H98" s="10" t="s">
        <v>166</v>
      </c>
      <c r="I98" s="24">
        <f>SUM('Capacity Calcs. '!BA113:BL113)</f>
        <v>0</v>
      </c>
      <c r="J98" s="24">
        <f>SUM('Capacity Calcs. '!BM113:BX113)</f>
        <v>0</v>
      </c>
      <c r="K98" s="24">
        <f>SUM('Capacity Calcs. '!BY113:CJ113)</f>
        <v>0</v>
      </c>
      <c r="L98" s="24">
        <f>SUM('Capacity Calcs. '!CK113:CV113)</f>
        <v>0</v>
      </c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  <c r="GI98" s="10"/>
      <c r="GJ98" s="10"/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  <c r="GZ98" s="10"/>
      <c r="HA98" s="10"/>
      <c r="HB98" s="10"/>
      <c r="HC98" s="10"/>
      <c r="HD98" s="10"/>
      <c r="HE98" s="10"/>
      <c r="HF98" s="10"/>
      <c r="HG98" s="10"/>
      <c r="HH98" s="10"/>
    </row>
    <row r="99" spans="1:216">
      <c r="A99" s="10" t="s">
        <v>186</v>
      </c>
      <c r="B99" s="21">
        <f>+'Capacity Calcs. '!B114</f>
        <v>198</v>
      </c>
      <c r="C99" s="21">
        <f>SUM('Capacity Calcs. '!C114:N114)/12</f>
        <v>198</v>
      </c>
      <c r="D99" s="21">
        <f>SUM('Capacity Calcs. '!O114:Z114)/12</f>
        <v>198</v>
      </c>
      <c r="E99" s="21">
        <f>SUM('Capacity Calcs. '!AA114:AL114)/12</f>
        <v>198</v>
      </c>
      <c r="F99" s="21">
        <f>SUM('Capacity Calcs. '!AM114:AX114)/12</f>
        <v>198</v>
      </c>
      <c r="H99" s="10" t="s">
        <v>186</v>
      </c>
      <c r="I99" s="24">
        <f>SUM('Capacity Calcs. '!BA114:BL114)</f>
        <v>0</v>
      </c>
      <c r="J99" s="24">
        <f>SUM('Capacity Calcs. '!BM114:BX114)</f>
        <v>0</v>
      </c>
      <c r="K99" s="24">
        <f>SUM('Capacity Calcs. '!BY114:CJ114)</f>
        <v>0</v>
      </c>
      <c r="L99" s="24">
        <f>SUM('Capacity Calcs. '!CK114:CV114)</f>
        <v>0</v>
      </c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</row>
    <row r="100" spans="1:216">
      <c r="A100" s="10" t="s">
        <v>187</v>
      </c>
      <c r="B100" s="21">
        <f>+'Capacity Calcs. '!B115</f>
        <v>195</v>
      </c>
      <c r="C100" s="21">
        <f>SUM('Capacity Calcs. '!C115:N115)/12</f>
        <v>195</v>
      </c>
      <c r="D100" s="21">
        <f>SUM('Capacity Calcs. '!O115:Z115)/12</f>
        <v>195</v>
      </c>
      <c r="E100" s="21">
        <f>SUM('Capacity Calcs. '!AA115:AL115)/12</f>
        <v>195</v>
      </c>
      <c r="F100" s="21">
        <f>SUM('Capacity Calcs. '!AM115:AX115)/12</f>
        <v>195</v>
      </c>
      <c r="H100" s="10" t="s">
        <v>187</v>
      </c>
      <c r="I100" s="24">
        <f>SUM('Capacity Calcs. '!BA115:BL115)</f>
        <v>0</v>
      </c>
      <c r="J100" s="24">
        <f>SUM('Capacity Calcs. '!BM115:BX115)</f>
        <v>0</v>
      </c>
      <c r="K100" s="24">
        <f>SUM('Capacity Calcs. '!BY115:CJ115)</f>
        <v>0</v>
      </c>
      <c r="L100" s="24">
        <f>SUM('Capacity Calcs. '!CK115:CV115)</f>
        <v>0</v>
      </c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  <c r="HD100" s="10"/>
      <c r="HE100" s="10"/>
      <c r="HF100" s="10"/>
      <c r="HG100" s="10"/>
      <c r="HH100" s="10"/>
    </row>
    <row r="101" spans="1:216">
      <c r="A101" s="10" t="s">
        <v>114</v>
      </c>
      <c r="B101" s="21">
        <f>+'Capacity Calcs. '!B116</f>
        <v>0</v>
      </c>
      <c r="C101" s="21">
        <f>SUM('Capacity Calcs. '!C116:N116)/12</f>
        <v>0</v>
      </c>
      <c r="D101" s="21">
        <f>SUM('Capacity Calcs. '!O116:Z116)/12</f>
        <v>0</v>
      </c>
      <c r="E101" s="21">
        <f>SUM('Capacity Calcs. '!AA116:AL116)/12</f>
        <v>0</v>
      </c>
      <c r="F101" s="21">
        <f>SUM('Capacity Calcs. '!AM116:AX116)/12</f>
        <v>0</v>
      </c>
      <c r="H101" s="10" t="s">
        <v>114</v>
      </c>
      <c r="I101" s="24">
        <f>SUM('Capacity Calcs. '!BA116:BL116)</f>
        <v>0</v>
      </c>
      <c r="J101" s="24">
        <f>SUM('Capacity Calcs. '!BM116:BX116)</f>
        <v>0</v>
      </c>
      <c r="K101" s="24">
        <f>SUM('Capacity Calcs. '!BY116:CJ116)</f>
        <v>0</v>
      </c>
      <c r="L101" s="24">
        <f>SUM('Capacity Calcs. '!CK116:CV116)</f>
        <v>0</v>
      </c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  <c r="GI101" s="10"/>
      <c r="GJ101" s="10"/>
      <c r="GK101" s="10"/>
      <c r="GL101" s="10"/>
      <c r="GM101" s="10"/>
      <c r="GN101" s="10"/>
      <c r="GO101" s="10"/>
      <c r="GP101" s="10"/>
      <c r="GQ101" s="10"/>
      <c r="GR101" s="10"/>
      <c r="GS101" s="10"/>
      <c r="GT101" s="10"/>
      <c r="GU101" s="10"/>
      <c r="GV101" s="10"/>
      <c r="GW101" s="10"/>
      <c r="GX101" s="10"/>
      <c r="GY101" s="10"/>
      <c r="GZ101" s="10"/>
      <c r="HA101" s="10"/>
      <c r="HB101" s="10"/>
      <c r="HC101" s="10"/>
      <c r="HD101" s="10"/>
      <c r="HE101" s="10"/>
      <c r="HF101" s="10"/>
      <c r="HG101" s="10"/>
      <c r="HH101" s="10"/>
    </row>
    <row r="102" spans="1:216">
      <c r="A102" s="10" t="s">
        <v>115</v>
      </c>
      <c r="B102" s="21">
        <f>+'Capacity Calcs. '!B117</f>
        <v>0</v>
      </c>
      <c r="C102" s="21">
        <f>SUM('Capacity Calcs. '!C117:N117)/12</f>
        <v>0</v>
      </c>
      <c r="D102" s="21">
        <f>SUM('Capacity Calcs. '!O117:Z117)/12</f>
        <v>0</v>
      </c>
      <c r="E102" s="21">
        <f>SUM('Capacity Calcs. '!AA117:AL117)/12</f>
        <v>0</v>
      </c>
      <c r="F102" s="21">
        <f>SUM('Capacity Calcs. '!AM117:AX117)/12</f>
        <v>0</v>
      </c>
      <c r="H102" s="10" t="s">
        <v>115</v>
      </c>
      <c r="I102" s="24">
        <f>SUM('Capacity Calcs. '!BA117:BL117)</f>
        <v>0</v>
      </c>
      <c r="J102" s="24">
        <f>SUM('Capacity Calcs. '!BM117:BX117)</f>
        <v>0</v>
      </c>
      <c r="K102" s="24">
        <f>SUM('Capacity Calcs. '!BY117:CJ117)</f>
        <v>0</v>
      </c>
      <c r="L102" s="24">
        <f>SUM('Capacity Calcs. '!CK117:CV117)</f>
        <v>0</v>
      </c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  <c r="HE102" s="10"/>
      <c r="HF102" s="10"/>
      <c r="HG102" s="10"/>
      <c r="HH102" s="10"/>
    </row>
    <row r="103" spans="1:216">
      <c r="A103" s="10" t="s">
        <v>116</v>
      </c>
      <c r="B103" s="30">
        <f>+'Capacity Calcs. '!B118</f>
        <v>0</v>
      </c>
      <c r="C103" s="30">
        <f>SUM('Capacity Calcs. '!C118:N118)/12</f>
        <v>0</v>
      </c>
      <c r="D103" s="30">
        <f>SUM('Capacity Calcs. '!O118:Z118)/12</f>
        <v>0</v>
      </c>
      <c r="E103" s="30">
        <f>SUM('Capacity Calcs. '!AA118:AL118)/12</f>
        <v>0</v>
      </c>
      <c r="F103" s="30">
        <f>SUM('Capacity Calcs. '!AM118:AX118)/12</f>
        <v>0</v>
      </c>
      <c r="H103" s="10" t="s">
        <v>116</v>
      </c>
      <c r="I103" s="221">
        <f>SUM('Capacity Calcs. '!BA118:BL118)</f>
        <v>0</v>
      </c>
      <c r="J103" s="221">
        <f>SUM('Capacity Calcs. '!BM118:BX118)</f>
        <v>0</v>
      </c>
      <c r="K103" s="221">
        <f>SUM('Capacity Calcs. '!BY118:CJ118)</f>
        <v>0</v>
      </c>
      <c r="L103" s="221">
        <f>SUM('Capacity Calcs. '!CK118:CV118)</f>
        <v>0</v>
      </c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</row>
    <row r="104" spans="1:216">
      <c r="A104" s="35" t="s">
        <v>134</v>
      </c>
      <c r="B104" s="118">
        <f t="shared" ref="B104:F104" si="14">SUM(B97:B103)</f>
        <v>1453</v>
      </c>
      <c r="C104" s="118">
        <f t="shared" si="14"/>
        <v>1468.5833333333333</v>
      </c>
      <c r="D104" s="118">
        <f t="shared" si="14"/>
        <v>1470.75</v>
      </c>
      <c r="E104" s="118">
        <f t="shared" si="14"/>
        <v>1471</v>
      </c>
      <c r="F104" s="118">
        <f t="shared" si="14"/>
        <v>1471</v>
      </c>
      <c r="H104" s="35" t="s">
        <v>134</v>
      </c>
      <c r="I104" s="228">
        <f>SUM(I97:I103)</f>
        <v>17</v>
      </c>
      <c r="J104" s="228">
        <f t="shared" ref="J104:L104" si="15">SUM(J97:J103)</f>
        <v>1</v>
      </c>
      <c r="K104" s="228">
        <f t="shared" si="15"/>
        <v>0</v>
      </c>
      <c r="L104" s="228">
        <f t="shared" si="15"/>
        <v>0</v>
      </c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DP104" s="35"/>
      <c r="DQ104" s="35"/>
      <c r="DR104" s="35"/>
      <c r="DS104" s="35"/>
      <c r="DT104" s="35"/>
      <c r="DU104" s="35"/>
      <c r="DV104" s="35"/>
      <c r="DW104" s="35"/>
      <c r="DX104" s="35"/>
      <c r="DY104" s="35"/>
      <c r="DZ104" s="35"/>
      <c r="EA104" s="35"/>
      <c r="EB104" s="35"/>
      <c r="EC104" s="35"/>
      <c r="ED104" s="35"/>
      <c r="EE104" s="35"/>
      <c r="EF104" s="35"/>
      <c r="EG104" s="35"/>
      <c r="EH104" s="35"/>
      <c r="EI104" s="35"/>
      <c r="EJ104" s="35"/>
      <c r="EK104" s="35"/>
      <c r="EL104" s="35"/>
      <c r="EM104" s="35"/>
      <c r="EN104" s="35"/>
      <c r="EO104" s="35"/>
      <c r="EP104" s="35"/>
      <c r="EQ104" s="35"/>
      <c r="ER104" s="35"/>
      <c r="ES104" s="35"/>
      <c r="ET104" s="35"/>
      <c r="EU104" s="35"/>
      <c r="EV104" s="35"/>
      <c r="EW104" s="35"/>
      <c r="EX104" s="35"/>
      <c r="EY104" s="35"/>
      <c r="EZ104" s="35"/>
      <c r="FA104" s="35"/>
      <c r="FB104" s="35"/>
      <c r="FC104" s="35"/>
      <c r="FD104" s="35"/>
      <c r="FE104" s="35"/>
      <c r="FF104" s="35"/>
      <c r="FG104" s="35"/>
      <c r="FH104" s="35"/>
      <c r="FI104" s="35"/>
      <c r="FJ104" s="35"/>
      <c r="FK104" s="35"/>
      <c r="FL104" s="35"/>
      <c r="FM104" s="35"/>
      <c r="FN104" s="35"/>
      <c r="FO104" s="35"/>
      <c r="FP104" s="35"/>
      <c r="FQ104" s="35"/>
      <c r="FR104" s="35"/>
      <c r="FS104" s="35"/>
      <c r="FT104" s="35"/>
      <c r="FU104" s="35"/>
      <c r="FV104" s="35"/>
      <c r="FW104" s="35"/>
      <c r="FX104" s="35"/>
      <c r="FY104" s="35"/>
      <c r="FZ104" s="35"/>
      <c r="GA104" s="35"/>
      <c r="GB104" s="35"/>
      <c r="GC104" s="35"/>
      <c r="GD104" s="35"/>
      <c r="GE104" s="35"/>
      <c r="GF104" s="35"/>
      <c r="GG104" s="35"/>
      <c r="GH104" s="35"/>
      <c r="GI104" s="35"/>
      <c r="GJ104" s="35"/>
      <c r="GK104" s="35"/>
      <c r="GL104" s="35"/>
      <c r="GM104" s="35"/>
      <c r="GN104" s="35"/>
      <c r="GO104" s="35"/>
      <c r="GP104" s="35"/>
      <c r="GQ104" s="35"/>
      <c r="GR104" s="35"/>
      <c r="GS104" s="35"/>
      <c r="GT104" s="35"/>
      <c r="GU104" s="35"/>
      <c r="GV104" s="35"/>
      <c r="GW104" s="35"/>
      <c r="GX104" s="35"/>
      <c r="GY104" s="35"/>
      <c r="GZ104" s="35"/>
      <c r="HA104" s="35"/>
      <c r="HB104" s="35"/>
      <c r="HC104" s="35"/>
      <c r="HD104" s="35"/>
      <c r="HE104" s="35"/>
      <c r="HF104" s="35"/>
      <c r="HG104" s="35"/>
      <c r="HH104" s="35"/>
    </row>
    <row r="105" spans="1:216">
      <c r="A105" s="35"/>
      <c r="B105" s="118"/>
      <c r="C105" s="118"/>
      <c r="D105" s="118"/>
      <c r="E105" s="118"/>
      <c r="F105" s="118"/>
      <c r="H105" s="35"/>
      <c r="I105" s="228"/>
      <c r="J105" s="228"/>
      <c r="K105" s="228"/>
      <c r="L105" s="228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  <c r="DY105" s="35"/>
      <c r="DZ105" s="35"/>
      <c r="EA105" s="35"/>
      <c r="EB105" s="35"/>
      <c r="EC105" s="35"/>
      <c r="ED105" s="35"/>
      <c r="EE105" s="35"/>
      <c r="EF105" s="35"/>
      <c r="EG105" s="35"/>
      <c r="EH105" s="35"/>
      <c r="EI105" s="35"/>
      <c r="EJ105" s="35"/>
      <c r="EK105" s="35"/>
      <c r="EL105" s="35"/>
      <c r="EM105" s="35"/>
      <c r="EN105" s="35"/>
      <c r="EO105" s="35"/>
      <c r="EP105" s="35"/>
      <c r="EQ105" s="35"/>
      <c r="ER105" s="35"/>
      <c r="ES105" s="35"/>
      <c r="ET105" s="35"/>
      <c r="EU105" s="35"/>
      <c r="EV105" s="35"/>
      <c r="EW105" s="35"/>
      <c r="EX105" s="35"/>
      <c r="EY105" s="35"/>
      <c r="EZ105" s="35"/>
      <c r="FA105" s="35"/>
      <c r="FB105" s="35"/>
      <c r="FC105" s="35"/>
      <c r="FD105" s="35"/>
      <c r="FE105" s="35"/>
      <c r="FF105" s="35"/>
      <c r="FG105" s="35"/>
      <c r="FH105" s="35"/>
      <c r="FI105" s="35"/>
      <c r="FJ105" s="35"/>
      <c r="FK105" s="35"/>
      <c r="FL105" s="35"/>
      <c r="FM105" s="35"/>
      <c r="FN105" s="35"/>
      <c r="FO105" s="35"/>
      <c r="FP105" s="35"/>
      <c r="FQ105" s="35"/>
      <c r="FR105" s="35"/>
      <c r="FS105" s="35"/>
      <c r="FT105" s="35"/>
      <c r="FU105" s="35"/>
      <c r="FV105" s="35"/>
      <c r="FW105" s="35"/>
      <c r="FX105" s="35"/>
      <c r="FY105" s="35"/>
      <c r="FZ105" s="35"/>
      <c r="GA105" s="35"/>
      <c r="GB105" s="35"/>
      <c r="GC105" s="35"/>
      <c r="GD105" s="35"/>
      <c r="GE105" s="35"/>
      <c r="GF105" s="35"/>
      <c r="GG105" s="35"/>
      <c r="GH105" s="35"/>
      <c r="GI105" s="35"/>
      <c r="GJ105" s="35"/>
      <c r="GK105" s="35"/>
      <c r="GL105" s="35"/>
      <c r="GM105" s="35"/>
      <c r="GN105" s="35"/>
      <c r="GO105" s="35"/>
      <c r="GP105" s="35"/>
      <c r="GQ105" s="35"/>
      <c r="GR105" s="35"/>
      <c r="GS105" s="35"/>
      <c r="GT105" s="35"/>
      <c r="GU105" s="35"/>
      <c r="GV105" s="35"/>
      <c r="GW105" s="35"/>
      <c r="GX105" s="35"/>
      <c r="GY105" s="35"/>
      <c r="GZ105" s="35"/>
      <c r="HA105" s="35"/>
      <c r="HB105" s="35"/>
      <c r="HC105" s="35"/>
      <c r="HD105" s="35"/>
      <c r="HE105" s="35"/>
      <c r="HF105" s="35"/>
      <c r="HG105" s="35"/>
      <c r="HH105" s="35"/>
    </row>
    <row r="106" spans="1:216">
      <c r="A106" s="99" t="s">
        <v>276</v>
      </c>
      <c r="B106" s="21">
        <f>+'Capacity Calcs. '!B121</f>
        <v>0</v>
      </c>
      <c r="C106" s="78">
        <f>SUM('Capacity Calcs. '!C121:N121)/12</f>
        <v>0</v>
      </c>
      <c r="D106" s="78">
        <f>SUM('Capacity Calcs. '!O121:Z121)/12</f>
        <v>0</v>
      </c>
      <c r="E106" s="78">
        <f>SUM('Capacity Calcs. '!AA121:AL121)/12</f>
        <v>0</v>
      </c>
      <c r="F106" s="78">
        <f>SUM('Capacity Calcs. '!AM121:AX121)/12</f>
        <v>0</v>
      </c>
      <c r="H106" s="10" t="str">
        <f>+A106</f>
        <v>Lee Dekalb</v>
      </c>
      <c r="I106" s="223">
        <f>SUM('Capacity Calcs. '!BA121:BL121)</f>
        <v>0</v>
      </c>
      <c r="J106" s="223">
        <f>SUM('Capacity Calcs. '!BM121:BX121)</f>
        <v>0</v>
      </c>
      <c r="K106" s="223">
        <f>SUM('Capacity Calcs. '!BY121:CJ121)</f>
        <v>0</v>
      </c>
      <c r="L106" s="223">
        <f>SUM('Capacity Calcs. '!CK121:CV121)</f>
        <v>0</v>
      </c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</row>
    <row r="107" spans="1:216">
      <c r="A107" s="10" t="s">
        <v>269</v>
      </c>
      <c r="B107" s="21">
        <f>+'Capacity Calcs. '!B122</f>
        <v>0</v>
      </c>
      <c r="C107" s="78">
        <f>SUM('Capacity Calcs. '!C122:N122)/12</f>
        <v>0</v>
      </c>
      <c r="D107" s="78">
        <f>SUM('Capacity Calcs. '!O122:Z122)/12</f>
        <v>0</v>
      </c>
      <c r="E107" s="78">
        <f>SUM('Capacity Calcs. '!AA122:AL122)/12</f>
        <v>0</v>
      </c>
      <c r="F107" s="78">
        <f>SUM('Capacity Calcs. '!AM122:AX122)/12</f>
        <v>0</v>
      </c>
      <c r="H107" s="10" t="str">
        <f>+A107</f>
        <v>Wind</v>
      </c>
      <c r="I107" s="223">
        <f>SUM('Capacity Calcs. '!BA122:BL122)</f>
        <v>0</v>
      </c>
      <c r="J107" s="223">
        <f>SUM('Capacity Calcs. '!BM122:BX122)</f>
        <v>0</v>
      </c>
      <c r="K107" s="223">
        <f>SUM('Capacity Calcs. '!BY122:CJ122)</f>
        <v>0</v>
      </c>
      <c r="L107" s="223">
        <f>SUM('Capacity Calcs. '!CK122:CV122)</f>
        <v>0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</row>
    <row r="108" spans="1:216">
      <c r="A108" s="10" t="s">
        <v>23</v>
      </c>
      <c r="B108" s="30">
        <f>+'Capacity Calcs. '!B123</f>
        <v>0</v>
      </c>
      <c r="C108" s="30">
        <f>SUM('Capacity Calcs. '!C123:N123)/12</f>
        <v>0</v>
      </c>
      <c r="D108" s="30">
        <f>SUM('Capacity Calcs. '!O123:Z123)/12</f>
        <v>0</v>
      </c>
      <c r="E108" s="30">
        <f>SUM('Capacity Calcs. '!AA123:AL123)/12</f>
        <v>0</v>
      </c>
      <c r="F108" s="30">
        <f>SUM('Capacity Calcs. '!AM123:AX123)/12</f>
        <v>0</v>
      </c>
      <c r="H108" s="10" t="str">
        <f>+A108</f>
        <v>ICAP Purchase</v>
      </c>
      <c r="I108" s="224">
        <f>SUM('Capacity Calcs. '!BA123:BL123)</f>
        <v>0</v>
      </c>
      <c r="J108" s="224">
        <f>SUM('Capacity Calcs. '!BM123:BX123)</f>
        <v>0</v>
      </c>
      <c r="K108" s="224">
        <f>SUM('Capacity Calcs. '!BY123:CJ123)</f>
        <v>0</v>
      </c>
      <c r="L108" s="224">
        <f>SUM('Capacity Calcs. '!CK123:CV123)</f>
        <v>0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  <c r="GI108" s="10"/>
      <c r="GJ108" s="10"/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</row>
    <row r="109" spans="1:216" s="120" customFormat="1" ht="13.5" thickBot="1">
      <c r="A109" s="35" t="s">
        <v>134</v>
      </c>
      <c r="B109" s="226">
        <f t="shared" ref="B109:F109" si="16">SUM(B104:B108)</f>
        <v>1453</v>
      </c>
      <c r="C109" s="226">
        <f t="shared" si="16"/>
        <v>1468.5833333333333</v>
      </c>
      <c r="D109" s="226">
        <f t="shared" si="16"/>
        <v>1470.75</v>
      </c>
      <c r="E109" s="226">
        <f t="shared" si="16"/>
        <v>1471</v>
      </c>
      <c r="F109" s="226">
        <f t="shared" si="16"/>
        <v>1471</v>
      </c>
      <c r="G109" s="229"/>
      <c r="H109" s="230"/>
      <c r="I109" s="118">
        <f t="shared" ref="I109:L109" si="17">SUM(I104:I108)</f>
        <v>17</v>
      </c>
      <c r="J109" s="118">
        <f t="shared" si="17"/>
        <v>1</v>
      </c>
      <c r="K109" s="118">
        <f t="shared" si="17"/>
        <v>0</v>
      </c>
      <c r="L109" s="118">
        <f t="shared" si="17"/>
        <v>0</v>
      </c>
      <c r="M109" s="230"/>
      <c r="N109" s="230"/>
      <c r="O109" s="230"/>
      <c r="P109" s="230"/>
      <c r="Q109" s="230"/>
      <c r="R109" s="230"/>
      <c r="S109" s="230"/>
      <c r="T109" s="230"/>
      <c r="U109" s="230"/>
      <c r="V109" s="230"/>
      <c r="W109" s="230"/>
      <c r="X109" s="230"/>
      <c r="Y109" s="230"/>
      <c r="Z109" s="230"/>
      <c r="AA109" s="230"/>
      <c r="AB109" s="230"/>
      <c r="AC109" s="230"/>
      <c r="AD109" s="230"/>
      <c r="AE109" s="230"/>
      <c r="AF109" s="230"/>
      <c r="AG109" s="230"/>
      <c r="AH109" s="230"/>
      <c r="AI109" s="230"/>
      <c r="AJ109" s="230"/>
      <c r="AK109" s="230"/>
      <c r="AL109" s="230"/>
      <c r="AM109" s="230"/>
      <c r="AN109" s="230"/>
      <c r="AO109" s="230"/>
      <c r="AP109" s="230"/>
      <c r="AQ109" s="230"/>
      <c r="AR109" s="230"/>
      <c r="AS109" s="230"/>
      <c r="AT109" s="230"/>
      <c r="AU109" s="230"/>
      <c r="AV109" s="230"/>
      <c r="AW109" s="230"/>
      <c r="AX109" s="230"/>
      <c r="AY109" s="230"/>
      <c r="AZ109" s="230"/>
      <c r="BA109" s="230"/>
      <c r="BB109" s="230"/>
      <c r="BC109" s="230"/>
      <c r="BD109" s="230"/>
      <c r="BE109" s="230"/>
      <c r="BF109" s="230"/>
      <c r="BG109" s="230"/>
      <c r="BH109" s="230"/>
      <c r="BI109" s="230"/>
      <c r="BJ109" s="230"/>
      <c r="BK109" s="230"/>
      <c r="BL109" s="230"/>
      <c r="BM109" s="230"/>
      <c r="BN109" s="230"/>
      <c r="BO109" s="230"/>
      <c r="BP109" s="230"/>
      <c r="BQ109" s="230"/>
      <c r="BR109" s="230"/>
      <c r="BS109" s="230"/>
      <c r="BT109" s="230"/>
      <c r="BU109" s="230"/>
      <c r="BV109" s="230"/>
      <c r="BW109" s="230"/>
      <c r="BX109" s="230"/>
      <c r="BY109" s="230"/>
      <c r="BZ109" s="230"/>
      <c r="CA109" s="230"/>
      <c r="CB109" s="230"/>
      <c r="CC109" s="230"/>
      <c r="CD109" s="230"/>
      <c r="CE109" s="230"/>
      <c r="CF109" s="230"/>
      <c r="CG109" s="230"/>
      <c r="CH109" s="230"/>
      <c r="CI109" s="230"/>
      <c r="CJ109" s="230"/>
      <c r="CK109" s="230"/>
      <c r="CL109" s="230"/>
      <c r="CM109" s="230"/>
      <c r="CN109" s="230"/>
      <c r="CO109" s="230"/>
      <c r="CP109" s="230"/>
      <c r="CQ109" s="230"/>
      <c r="CR109" s="230"/>
      <c r="CS109" s="230"/>
      <c r="CT109" s="230"/>
      <c r="CU109" s="230"/>
      <c r="CV109" s="230"/>
      <c r="CW109" s="230"/>
      <c r="CX109" s="230"/>
      <c r="CY109" s="230"/>
      <c r="CZ109" s="230"/>
      <c r="DA109" s="230"/>
      <c r="DB109" s="230"/>
      <c r="DC109" s="230"/>
      <c r="DD109" s="230"/>
      <c r="DE109" s="230"/>
      <c r="DF109" s="230"/>
      <c r="DG109" s="230"/>
      <c r="DH109" s="230"/>
      <c r="DI109" s="230"/>
      <c r="DJ109" s="230"/>
      <c r="DK109" s="230"/>
      <c r="DL109" s="230"/>
      <c r="DM109" s="230"/>
      <c r="DN109" s="230"/>
      <c r="DO109" s="230"/>
      <c r="DP109" s="230"/>
      <c r="DQ109" s="230"/>
      <c r="DR109" s="230"/>
      <c r="DS109" s="230"/>
      <c r="DT109" s="230"/>
      <c r="DU109" s="230"/>
      <c r="DV109" s="230"/>
      <c r="DW109" s="230"/>
      <c r="DX109" s="230"/>
      <c r="DY109" s="230"/>
      <c r="DZ109" s="230"/>
      <c r="EA109" s="230"/>
      <c r="EB109" s="230"/>
      <c r="EC109" s="230"/>
      <c r="ED109" s="230"/>
      <c r="EE109" s="230"/>
      <c r="EF109" s="230"/>
      <c r="EG109" s="230"/>
      <c r="EH109" s="230"/>
      <c r="EI109" s="230"/>
      <c r="EJ109" s="230"/>
      <c r="EK109" s="230"/>
      <c r="EL109" s="230"/>
      <c r="EM109" s="230"/>
      <c r="EN109" s="230"/>
      <c r="EO109" s="230"/>
      <c r="EP109" s="230"/>
      <c r="EQ109" s="230"/>
      <c r="ER109" s="230"/>
      <c r="ES109" s="230"/>
      <c r="ET109" s="230"/>
      <c r="EU109" s="230"/>
      <c r="EV109" s="230"/>
      <c r="EW109" s="230"/>
      <c r="EX109" s="230"/>
      <c r="EY109" s="230"/>
      <c r="EZ109" s="230"/>
      <c r="FA109" s="230"/>
      <c r="FB109" s="230"/>
      <c r="FC109" s="230"/>
      <c r="FD109" s="230"/>
      <c r="FE109" s="230"/>
      <c r="FF109" s="230"/>
      <c r="FG109" s="230"/>
      <c r="FH109" s="230"/>
      <c r="FI109" s="230"/>
      <c r="FJ109" s="230"/>
      <c r="FK109" s="230"/>
      <c r="FL109" s="230"/>
      <c r="FM109" s="230"/>
      <c r="FN109" s="230"/>
      <c r="FO109" s="230"/>
      <c r="FP109" s="230"/>
      <c r="FQ109" s="230"/>
      <c r="FR109" s="230"/>
      <c r="FS109" s="230"/>
      <c r="FT109" s="230"/>
      <c r="FU109" s="230"/>
      <c r="FV109" s="230"/>
      <c r="FW109" s="230"/>
      <c r="FX109" s="230"/>
      <c r="FY109" s="230"/>
      <c r="FZ109" s="230"/>
      <c r="GA109" s="230"/>
      <c r="GB109" s="230"/>
      <c r="GC109" s="230"/>
      <c r="GD109" s="230"/>
      <c r="GE109" s="230"/>
      <c r="GF109" s="230"/>
      <c r="GG109" s="230"/>
      <c r="GH109" s="230"/>
      <c r="GI109" s="230"/>
      <c r="GJ109" s="230"/>
      <c r="GK109" s="230"/>
      <c r="GL109" s="230"/>
      <c r="GM109" s="230"/>
      <c r="GN109" s="230"/>
      <c r="GO109" s="230"/>
      <c r="GP109" s="230"/>
      <c r="GQ109" s="230"/>
      <c r="GR109" s="230"/>
      <c r="GS109" s="230"/>
      <c r="GT109" s="230"/>
      <c r="GU109" s="230"/>
      <c r="GV109" s="230"/>
      <c r="GW109" s="230"/>
      <c r="GX109" s="230"/>
      <c r="GY109" s="230"/>
      <c r="GZ109" s="230"/>
      <c r="HA109" s="230"/>
      <c r="HB109" s="230"/>
      <c r="HC109" s="230"/>
      <c r="HD109" s="230"/>
      <c r="HE109" s="230"/>
      <c r="HF109" s="230"/>
      <c r="HG109" s="230"/>
      <c r="HH109" s="230"/>
    </row>
    <row r="110" spans="1:216" ht="13.5" thickTop="1">
      <c r="A110" s="10"/>
      <c r="B110" s="36"/>
      <c r="C110" s="36"/>
      <c r="D110" s="36"/>
      <c r="E110" s="36"/>
      <c r="F110" s="36"/>
      <c r="H110" s="10"/>
      <c r="I110" s="228"/>
      <c r="J110" s="228"/>
      <c r="K110" s="228"/>
      <c r="L110" s="228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  <c r="GI110" s="10"/>
      <c r="GJ110" s="10"/>
      <c r="GK110" s="10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</row>
    <row r="111" spans="1:216" ht="15">
      <c r="A111" s="218" t="s">
        <v>125</v>
      </c>
      <c r="B111" s="36"/>
      <c r="C111" s="36"/>
      <c r="D111" s="36"/>
      <c r="E111" s="36"/>
      <c r="F111" s="36"/>
      <c r="H111" s="218" t="s">
        <v>125</v>
      </c>
      <c r="I111" s="228"/>
      <c r="J111" s="228"/>
      <c r="K111" s="228"/>
      <c r="L111" s="228"/>
      <c r="M111" s="218"/>
      <c r="N111" s="218"/>
      <c r="O111" s="218"/>
      <c r="P111" s="218"/>
      <c r="Q111" s="218"/>
      <c r="R111" s="218"/>
      <c r="S111" s="218"/>
      <c r="T111" s="218"/>
      <c r="U111" s="218"/>
      <c r="V111" s="218"/>
      <c r="W111" s="218"/>
      <c r="X111" s="218"/>
      <c r="Y111" s="218"/>
      <c r="Z111" s="218"/>
      <c r="AA111" s="218"/>
      <c r="AB111" s="218"/>
      <c r="AC111" s="218"/>
      <c r="AD111" s="218"/>
      <c r="AE111" s="218"/>
      <c r="AF111" s="218"/>
      <c r="AG111" s="218"/>
      <c r="AH111" s="218"/>
      <c r="AI111" s="218"/>
      <c r="AJ111" s="218"/>
      <c r="AK111" s="218"/>
      <c r="AL111" s="218"/>
      <c r="AM111" s="218"/>
      <c r="AN111" s="218"/>
      <c r="AO111" s="218"/>
      <c r="AP111" s="218"/>
      <c r="AQ111" s="218"/>
      <c r="AR111" s="218"/>
      <c r="AS111" s="218"/>
      <c r="AT111" s="218"/>
      <c r="AU111" s="218"/>
      <c r="AV111" s="218"/>
      <c r="AW111" s="218"/>
      <c r="AX111" s="218"/>
      <c r="AY111" s="218"/>
      <c r="AZ111" s="218"/>
      <c r="BA111" s="218"/>
      <c r="BB111" s="218"/>
      <c r="BC111" s="218"/>
      <c r="BD111" s="218"/>
      <c r="BE111" s="218"/>
      <c r="BF111" s="218"/>
      <c r="BG111" s="218"/>
      <c r="BH111" s="218"/>
      <c r="BI111" s="218"/>
      <c r="BJ111" s="218"/>
      <c r="BK111" s="218"/>
      <c r="BL111" s="218"/>
      <c r="BM111" s="218"/>
      <c r="BN111" s="218"/>
      <c r="BO111" s="218"/>
      <c r="BP111" s="218"/>
      <c r="BQ111" s="218"/>
      <c r="BR111" s="218"/>
      <c r="BS111" s="218"/>
      <c r="BT111" s="218"/>
      <c r="BU111" s="218"/>
      <c r="BV111" s="218"/>
      <c r="BW111" s="218"/>
      <c r="BX111" s="218"/>
      <c r="BY111" s="218"/>
      <c r="BZ111" s="218"/>
      <c r="CA111" s="218"/>
      <c r="CB111" s="218"/>
      <c r="CC111" s="218"/>
      <c r="CD111" s="218"/>
      <c r="CE111" s="218"/>
      <c r="CF111" s="218"/>
      <c r="CG111" s="218"/>
      <c r="CH111" s="218"/>
      <c r="CI111" s="218"/>
      <c r="CJ111" s="218"/>
      <c r="CK111" s="218"/>
      <c r="CL111" s="218"/>
      <c r="CM111" s="218"/>
      <c r="CN111" s="218"/>
      <c r="CO111" s="218"/>
      <c r="CP111" s="218"/>
      <c r="CQ111" s="218"/>
      <c r="CR111" s="218"/>
      <c r="CS111" s="218"/>
      <c r="CT111" s="218"/>
      <c r="CU111" s="218"/>
      <c r="CV111" s="218"/>
      <c r="CW111" s="218"/>
      <c r="CX111" s="218"/>
      <c r="CY111" s="218"/>
      <c r="CZ111" s="218"/>
      <c r="DA111" s="218"/>
      <c r="DB111" s="218"/>
      <c r="DC111" s="218"/>
      <c r="DD111" s="218"/>
      <c r="DE111" s="218"/>
      <c r="DF111" s="218"/>
      <c r="DG111" s="218"/>
      <c r="DH111" s="218"/>
      <c r="DI111" s="218"/>
      <c r="DJ111" s="218"/>
      <c r="DK111" s="218"/>
      <c r="DL111" s="218"/>
      <c r="DM111" s="218"/>
      <c r="DN111" s="218"/>
      <c r="DO111" s="218"/>
      <c r="DP111" s="218"/>
      <c r="DQ111" s="218"/>
      <c r="DR111" s="218"/>
      <c r="DS111" s="218"/>
      <c r="DT111" s="218"/>
      <c r="DU111" s="218"/>
      <c r="DV111" s="218"/>
      <c r="DW111" s="218"/>
      <c r="DX111" s="218"/>
      <c r="DY111" s="218"/>
      <c r="DZ111" s="218"/>
      <c r="EA111" s="218"/>
      <c r="EB111" s="218"/>
      <c r="EC111" s="218"/>
      <c r="ED111" s="218"/>
      <c r="EE111" s="218"/>
      <c r="EF111" s="218"/>
      <c r="EG111" s="218"/>
      <c r="EH111" s="218"/>
      <c r="EI111" s="218"/>
      <c r="EJ111" s="218"/>
      <c r="EK111" s="218"/>
      <c r="EL111" s="218"/>
      <c r="EM111" s="218"/>
      <c r="EN111" s="218"/>
      <c r="EO111" s="218"/>
      <c r="EP111" s="218"/>
      <c r="EQ111" s="218"/>
      <c r="ER111" s="218"/>
      <c r="ES111" s="218"/>
      <c r="ET111" s="218"/>
      <c r="EU111" s="218"/>
      <c r="EV111" s="218"/>
      <c r="EW111" s="218"/>
      <c r="EX111" s="218"/>
      <c r="EY111" s="218"/>
      <c r="EZ111" s="218"/>
      <c r="FA111" s="218"/>
      <c r="FB111" s="218"/>
      <c r="FC111" s="218"/>
      <c r="FD111" s="218"/>
      <c r="FE111" s="218"/>
      <c r="FF111" s="218"/>
      <c r="FG111" s="218"/>
      <c r="FH111" s="218"/>
      <c r="FI111" s="218"/>
      <c r="FJ111" s="218"/>
      <c r="FK111" s="218"/>
      <c r="FL111" s="218"/>
      <c r="FM111" s="218"/>
      <c r="FN111" s="218"/>
      <c r="FO111" s="218"/>
      <c r="FP111" s="218"/>
      <c r="FQ111" s="218"/>
      <c r="FR111" s="218"/>
      <c r="FS111" s="218"/>
      <c r="FT111" s="218"/>
      <c r="FU111" s="218"/>
      <c r="FV111" s="218"/>
      <c r="FW111" s="218"/>
      <c r="FX111" s="218"/>
      <c r="FY111" s="218"/>
      <c r="FZ111" s="218"/>
      <c r="GA111" s="218"/>
      <c r="GB111" s="218"/>
      <c r="GC111" s="218"/>
      <c r="GD111" s="218"/>
      <c r="GE111" s="218"/>
      <c r="GF111" s="218"/>
      <c r="GG111" s="218"/>
      <c r="GH111" s="218"/>
      <c r="GI111" s="218"/>
      <c r="GJ111" s="218"/>
      <c r="GK111" s="218"/>
      <c r="GL111" s="218"/>
      <c r="GM111" s="218"/>
      <c r="GN111" s="218"/>
      <c r="GO111" s="218"/>
      <c r="GP111" s="218"/>
      <c r="GQ111" s="218"/>
      <c r="GR111" s="218"/>
      <c r="GS111" s="218"/>
      <c r="GT111" s="218"/>
      <c r="GU111" s="218"/>
      <c r="GV111" s="218"/>
      <c r="GW111" s="218"/>
      <c r="GX111" s="218"/>
      <c r="GY111" s="218"/>
      <c r="GZ111" s="218"/>
      <c r="HA111" s="218"/>
      <c r="HB111" s="218"/>
      <c r="HC111" s="218"/>
      <c r="HD111" s="218"/>
      <c r="HE111" s="218"/>
      <c r="HF111" s="218"/>
      <c r="HG111" s="218"/>
      <c r="HH111" s="218"/>
    </row>
    <row r="112" spans="1:216">
      <c r="A112" s="10" t="s">
        <v>163</v>
      </c>
      <c r="B112" s="21">
        <f>+'Capacity Calcs. '!B128</f>
        <v>865</v>
      </c>
      <c r="C112" s="21">
        <f>SUM('Capacity Calcs. '!C128:N128)/12</f>
        <v>865</v>
      </c>
      <c r="D112" s="21">
        <f>SUM('Capacity Calcs. '!O128:Z128)/12</f>
        <v>864.25</v>
      </c>
      <c r="E112" s="21">
        <f>SUM('Capacity Calcs. '!AA128:AL128)/12</f>
        <v>866.60000000000025</v>
      </c>
      <c r="F112" s="21">
        <f>SUM('Capacity Calcs. '!AM128:AX128)/12</f>
        <v>867</v>
      </c>
      <c r="H112" s="10" t="s">
        <v>163</v>
      </c>
      <c r="I112" s="24">
        <f>SUM('Capacity Calcs. '!BA128:BL128)</f>
        <v>0</v>
      </c>
      <c r="J112" s="24">
        <f>SUM('Capacity Calcs. '!BM128:BX128)</f>
        <v>-1</v>
      </c>
      <c r="K112" s="24">
        <f>SUM('Capacity Calcs. '!BY128:CJ128)</f>
        <v>2.6</v>
      </c>
      <c r="L112" s="24">
        <f>SUM('Capacity Calcs. '!CK128:CV128)</f>
        <v>0.4</v>
      </c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</row>
    <row r="113" spans="1:216">
      <c r="A113" s="10" t="s">
        <v>197</v>
      </c>
      <c r="B113" s="21">
        <f>+'Capacity Calcs. '!B129</f>
        <v>592</v>
      </c>
      <c r="C113" s="21">
        <f>SUM('Capacity Calcs. '!C129:N129)/12</f>
        <v>591</v>
      </c>
      <c r="D113" s="21">
        <f>SUM('Capacity Calcs. '!O129:Z129)/12</f>
        <v>592</v>
      </c>
      <c r="E113" s="21">
        <f>SUM('Capacity Calcs. '!AA129:AL129)/12</f>
        <v>592</v>
      </c>
      <c r="F113" s="21">
        <f>SUM('Capacity Calcs. '!AM129:AX129)/12</f>
        <v>592</v>
      </c>
      <c r="H113" s="10" t="s">
        <v>197</v>
      </c>
      <c r="I113" s="24">
        <f>SUM('Capacity Calcs. '!BA129:BL129)</f>
        <v>0</v>
      </c>
      <c r="J113" s="24">
        <f>SUM('Capacity Calcs. '!BM129:BX129)</f>
        <v>0</v>
      </c>
      <c r="K113" s="24">
        <f>SUM('Capacity Calcs. '!BY129:CJ129)</f>
        <v>0</v>
      </c>
      <c r="L113" s="24">
        <f>SUM('Capacity Calcs. '!CK129:CV129)</f>
        <v>0</v>
      </c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</row>
    <row r="114" spans="1:216">
      <c r="A114" s="10" t="s">
        <v>198</v>
      </c>
      <c r="B114" s="21">
        <f>+'Capacity Calcs. '!B130</f>
        <v>1319</v>
      </c>
      <c r="C114" s="21">
        <f>SUM('Capacity Calcs. '!C130:N130)/12</f>
        <v>1319</v>
      </c>
      <c r="D114" s="21">
        <f>SUM('Capacity Calcs. '!O130:Z130)/12</f>
        <v>1319</v>
      </c>
      <c r="E114" s="21">
        <f>SUM('Capacity Calcs. '!AA130:AL130)/12</f>
        <v>1319</v>
      </c>
      <c r="F114" s="21">
        <f>SUM('Capacity Calcs. '!AM130:AX130)/12</f>
        <v>1320</v>
      </c>
      <c r="H114" s="10" t="s">
        <v>198</v>
      </c>
      <c r="I114" s="24">
        <f>SUM('Capacity Calcs. '!BA130:BL130)</f>
        <v>0</v>
      </c>
      <c r="J114" s="24">
        <f>SUM('Capacity Calcs. '!BM130:BX130)</f>
        <v>0</v>
      </c>
      <c r="K114" s="24">
        <f>SUM('Capacity Calcs. '!BY130:CJ130)</f>
        <v>0</v>
      </c>
      <c r="L114" s="24">
        <f>SUM('Capacity Calcs. '!CK130:CV130)</f>
        <v>1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</row>
    <row r="115" spans="1:216">
      <c r="A115" s="10" t="s">
        <v>199</v>
      </c>
      <c r="B115" s="21">
        <f>+'Capacity Calcs. '!B131</f>
        <v>1319</v>
      </c>
      <c r="C115" s="21">
        <f>SUM('Capacity Calcs. '!C131:N131)/12</f>
        <v>1319</v>
      </c>
      <c r="D115" s="21">
        <f>SUM('Capacity Calcs. '!O131:Z131)/12</f>
        <v>1319</v>
      </c>
      <c r="E115" s="21">
        <f>SUM('Capacity Calcs. '!AA131:AL131)/12</f>
        <v>1319</v>
      </c>
      <c r="F115" s="21">
        <f>SUM('Capacity Calcs. '!AM131:AX131)/12</f>
        <v>1326</v>
      </c>
      <c r="H115" s="10" t="s">
        <v>199</v>
      </c>
      <c r="I115" s="24">
        <f>SUM('Capacity Calcs. '!BA131:BL131)</f>
        <v>0</v>
      </c>
      <c r="J115" s="24">
        <f>SUM('Capacity Calcs. '!BM131:BX131)</f>
        <v>0</v>
      </c>
      <c r="K115" s="24">
        <f>SUM('Capacity Calcs. '!BY131:CJ131)</f>
        <v>0</v>
      </c>
      <c r="L115" s="24">
        <f>SUM('Capacity Calcs. '!CK131:CV131)</f>
        <v>37</v>
      </c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</row>
    <row r="116" spans="1:216">
      <c r="A116" s="10" t="s">
        <v>200</v>
      </c>
      <c r="B116" s="21">
        <f>+'Capacity Calcs. '!B132</f>
        <v>200</v>
      </c>
      <c r="C116" s="21">
        <f>SUM('Capacity Calcs. '!C132:N132)/12</f>
        <v>200</v>
      </c>
      <c r="D116" s="21">
        <f>SUM('Capacity Calcs. '!O132:Z132)/12</f>
        <v>204.99949999999998</v>
      </c>
      <c r="E116" s="21">
        <f>SUM('Capacity Calcs. '!AA132:AL132)/12</f>
        <v>206.66600000000003</v>
      </c>
      <c r="F116" s="21">
        <f>SUM('Capacity Calcs. '!AM132:AX132)/12</f>
        <v>204.96599999999992</v>
      </c>
      <c r="H116" s="10" t="s">
        <v>200</v>
      </c>
      <c r="I116" s="24">
        <f>SUM('Capacity Calcs. '!BA132:BL132)</f>
        <v>0</v>
      </c>
      <c r="J116" s="24">
        <f>SUM('Capacity Calcs. '!BM132:BX132)</f>
        <v>6.6660000000000004</v>
      </c>
      <c r="K116" s="24">
        <f>SUM('Capacity Calcs. '!BY132:CJ132)</f>
        <v>0</v>
      </c>
      <c r="L116" s="24">
        <f>SUM('Capacity Calcs. '!CK132:CV132)</f>
        <v>-1.7</v>
      </c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  <c r="GI116" s="10"/>
      <c r="GJ116" s="10"/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</row>
    <row r="117" spans="1:216">
      <c r="A117" s="10" t="s">
        <v>201</v>
      </c>
      <c r="B117" s="21">
        <f>+'Capacity Calcs. '!B133</f>
        <v>210</v>
      </c>
      <c r="C117" s="21">
        <f>SUM('Capacity Calcs. '!C133:N133)/12</f>
        <v>210</v>
      </c>
      <c r="D117" s="21">
        <f>SUM('Capacity Calcs. '!O133:Z133)/12</f>
        <v>207.50024999999997</v>
      </c>
      <c r="E117" s="21">
        <f>SUM('Capacity Calcs. '!AA133:AL133)/12</f>
        <v>206.66699999999994</v>
      </c>
      <c r="F117" s="21">
        <f>SUM('Capacity Calcs. '!AM133:AX133)/12</f>
        <v>204.96700000000007</v>
      </c>
      <c r="H117" s="10" t="s">
        <v>201</v>
      </c>
      <c r="I117" s="24">
        <f>SUM('Capacity Calcs. '!BA133:BL133)</f>
        <v>0</v>
      </c>
      <c r="J117" s="24">
        <f>SUM('Capacity Calcs. '!BM133:BX133)</f>
        <v>-3.3330000000000002</v>
      </c>
      <c r="K117" s="24">
        <f>SUM('Capacity Calcs. '!BY133:CJ133)</f>
        <v>0</v>
      </c>
      <c r="L117" s="24">
        <f>SUM('Capacity Calcs. '!CK133:CV133)</f>
        <v>-1.7</v>
      </c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</row>
    <row r="118" spans="1:216">
      <c r="A118" s="10" t="s">
        <v>202</v>
      </c>
      <c r="B118" s="21">
        <f>+'Capacity Calcs. '!B134</f>
        <v>210</v>
      </c>
      <c r="C118" s="21">
        <f>SUM('Capacity Calcs. '!C134:N134)/12</f>
        <v>210</v>
      </c>
      <c r="D118" s="21">
        <f>SUM('Capacity Calcs. '!O134:Z134)/12</f>
        <v>207.50024999999997</v>
      </c>
      <c r="E118" s="21">
        <f>SUM('Capacity Calcs. '!AA134:AL134)/12</f>
        <v>206.66699999999994</v>
      </c>
      <c r="F118" s="21">
        <f>SUM('Capacity Calcs. '!AM134:AX134)/12</f>
        <v>204.96700000000007</v>
      </c>
      <c r="H118" s="10" t="s">
        <v>202</v>
      </c>
      <c r="I118" s="24">
        <f>SUM('Capacity Calcs. '!BA134:BL134)</f>
        <v>0</v>
      </c>
      <c r="J118" s="24">
        <f>SUM('Capacity Calcs. '!BM134:BX134)</f>
        <v>-3.3330000000000002</v>
      </c>
      <c r="K118" s="24">
        <f>SUM('Capacity Calcs. '!BY134:CJ134)</f>
        <v>0</v>
      </c>
      <c r="L118" s="24">
        <f>SUM('Capacity Calcs. '!CK134:CV134)</f>
        <v>-1.7</v>
      </c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  <c r="GI118" s="10"/>
      <c r="GJ118" s="10"/>
      <c r="GK118" s="10"/>
      <c r="GL118" s="10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</row>
    <row r="119" spans="1:216">
      <c r="A119" s="10" t="s">
        <v>203</v>
      </c>
      <c r="B119" s="21">
        <f>+'Capacity Calcs. '!B135</f>
        <v>770</v>
      </c>
      <c r="C119" s="21">
        <f>SUM('Capacity Calcs. '!C135:N135)/12</f>
        <v>769.66666666666663</v>
      </c>
      <c r="D119" s="21">
        <f>SUM('Capacity Calcs. '!O135:Z135)/12</f>
        <v>770</v>
      </c>
      <c r="E119" s="21">
        <f>SUM('Capacity Calcs. '!AA135:AL135)/12</f>
        <v>770</v>
      </c>
      <c r="F119" s="21">
        <f>SUM('Capacity Calcs. '!AM135:AX135)/12</f>
        <v>770</v>
      </c>
      <c r="H119" s="10" t="s">
        <v>203</v>
      </c>
      <c r="I119" s="24">
        <f>SUM('Capacity Calcs. '!BA135:BL135)</f>
        <v>0</v>
      </c>
      <c r="J119" s="24">
        <f>SUM('Capacity Calcs. '!BM135:BX135)</f>
        <v>0</v>
      </c>
      <c r="K119" s="24">
        <f>SUM('Capacity Calcs. '!BY135:CJ135)</f>
        <v>0</v>
      </c>
      <c r="L119" s="24">
        <f>SUM('Capacity Calcs. '!CK135:CV135)</f>
        <v>0</v>
      </c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  <c r="GI119" s="10"/>
      <c r="GJ119" s="10"/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</row>
    <row r="120" spans="1:216">
      <c r="A120" s="10" t="s">
        <v>204</v>
      </c>
      <c r="B120" s="21">
        <f>+'Capacity Calcs. '!B136</f>
        <v>790</v>
      </c>
      <c r="C120" s="21">
        <f>SUM('Capacity Calcs. '!C136:N136)/12</f>
        <v>790</v>
      </c>
      <c r="D120" s="21">
        <f>SUM('Capacity Calcs. '!O136:Z136)/12</f>
        <v>790</v>
      </c>
      <c r="E120" s="21">
        <f>SUM('Capacity Calcs. '!AA136:AL136)/12</f>
        <v>790</v>
      </c>
      <c r="F120" s="21">
        <f>SUM('Capacity Calcs. '!AM136:AX136)/12</f>
        <v>790</v>
      </c>
      <c r="H120" s="10" t="s">
        <v>204</v>
      </c>
      <c r="I120" s="24">
        <f>SUM('Capacity Calcs. '!BA136:BL136)</f>
        <v>0</v>
      </c>
      <c r="J120" s="24">
        <f>SUM('Capacity Calcs. '!BM136:BX136)</f>
        <v>0</v>
      </c>
      <c r="K120" s="24">
        <f>SUM('Capacity Calcs. '!BY136:CJ136)</f>
        <v>0</v>
      </c>
      <c r="L120" s="24">
        <f>SUM('Capacity Calcs. '!CK136:CV136)</f>
        <v>0</v>
      </c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</row>
    <row r="121" spans="1:216">
      <c r="A121" s="10" t="s">
        <v>205</v>
      </c>
      <c r="B121" s="21">
        <f>+'Capacity Calcs. '!B137</f>
        <v>210</v>
      </c>
      <c r="C121" s="21">
        <f>SUM('Capacity Calcs. '!C137:N137)/12</f>
        <v>210</v>
      </c>
      <c r="D121" s="21">
        <f>SUM('Capacity Calcs. '!O137:Z137)/12</f>
        <v>202.5</v>
      </c>
      <c r="E121" s="21">
        <f>SUM('Capacity Calcs. '!AA137:AL137)/12</f>
        <v>197.40000000000006</v>
      </c>
      <c r="F121" s="21">
        <f>SUM('Capacity Calcs. '!AM137:AX137)/12</f>
        <v>197.40000000000006</v>
      </c>
      <c r="H121" s="10" t="s">
        <v>205</v>
      </c>
      <c r="I121" s="24">
        <f>SUM('Capacity Calcs. '!BA137:BL137)</f>
        <v>0</v>
      </c>
      <c r="J121" s="24">
        <f>SUM('Capacity Calcs. '!BM137:BX137)</f>
        <v>-10</v>
      </c>
      <c r="K121" s="24">
        <f>SUM('Capacity Calcs. '!BY137:CJ137)</f>
        <v>-2.6</v>
      </c>
      <c r="L121" s="24">
        <f>SUM('Capacity Calcs. '!CK137:CV137)</f>
        <v>0</v>
      </c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  <c r="GI121" s="10"/>
      <c r="GJ121" s="10"/>
      <c r="GK121" s="10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</row>
    <row r="122" spans="1:216">
      <c r="A122" s="10" t="s">
        <v>206</v>
      </c>
      <c r="B122" s="21">
        <f>+'Capacity Calcs. '!B138</f>
        <v>215</v>
      </c>
      <c r="C122" s="21">
        <f>SUM('Capacity Calcs. '!C138:N138)/12</f>
        <v>215</v>
      </c>
      <c r="D122" s="21">
        <f>SUM('Capacity Calcs. '!O138:Z138)/12</f>
        <v>203.75</v>
      </c>
      <c r="E122" s="21">
        <f>SUM('Capacity Calcs. '!AA138:AL138)/12</f>
        <v>197.40000000000006</v>
      </c>
      <c r="F122" s="21">
        <f>SUM('Capacity Calcs. '!AM138:AX138)/12</f>
        <v>197.40000000000006</v>
      </c>
      <c r="H122" s="10" t="s">
        <v>206</v>
      </c>
      <c r="I122" s="24">
        <f>SUM('Capacity Calcs. '!BA138:BL138)</f>
        <v>0</v>
      </c>
      <c r="J122" s="24">
        <f>SUM('Capacity Calcs. '!BM138:BX138)</f>
        <v>-15</v>
      </c>
      <c r="K122" s="24">
        <f>SUM('Capacity Calcs. '!BY138:CJ138)</f>
        <v>-2.6</v>
      </c>
      <c r="L122" s="24">
        <f>SUM('Capacity Calcs. '!CK138:CV138)</f>
        <v>0</v>
      </c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/>
      <c r="EW122" s="10"/>
      <c r="EX122" s="10"/>
      <c r="EY122" s="10"/>
      <c r="EZ122" s="10"/>
      <c r="FA122" s="10"/>
      <c r="FB122" s="10"/>
      <c r="FC122" s="10"/>
      <c r="FD122" s="10"/>
      <c r="FE122" s="10"/>
      <c r="FF122" s="10"/>
      <c r="FG122" s="10"/>
      <c r="FH122" s="10"/>
      <c r="FI122" s="10"/>
      <c r="FJ122" s="10"/>
      <c r="FK122" s="10"/>
      <c r="FL122" s="10"/>
      <c r="FM122" s="10"/>
      <c r="FN122" s="10"/>
      <c r="FO122" s="10"/>
      <c r="FP122" s="10"/>
      <c r="FQ122" s="10"/>
      <c r="FR122" s="10"/>
      <c r="FS122" s="10"/>
      <c r="FT122" s="10"/>
      <c r="FU122" s="10"/>
      <c r="FV122" s="10"/>
      <c r="FW122" s="10"/>
      <c r="FX122" s="10"/>
      <c r="FY122" s="10"/>
      <c r="FZ122" s="10"/>
      <c r="GA122" s="10"/>
      <c r="GB122" s="10"/>
      <c r="GC122" s="10"/>
      <c r="GD122" s="10"/>
      <c r="GE122" s="10"/>
      <c r="GF122" s="10"/>
      <c r="GG122" s="10"/>
      <c r="GH122" s="10"/>
      <c r="GI122" s="10"/>
      <c r="GJ122" s="10"/>
      <c r="GK122" s="10"/>
      <c r="GL122" s="10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  <c r="HD122" s="10"/>
      <c r="HE122" s="10"/>
      <c r="HF122" s="10"/>
      <c r="HG122" s="10"/>
      <c r="HH122" s="10"/>
    </row>
    <row r="123" spans="1:216">
      <c r="A123" s="10" t="s">
        <v>207</v>
      </c>
      <c r="B123" s="21">
        <f>+'Capacity Calcs. '!B139</f>
        <v>215</v>
      </c>
      <c r="C123" s="21">
        <f>SUM('Capacity Calcs. '!C139:N139)/12</f>
        <v>215</v>
      </c>
      <c r="D123" s="21">
        <f>SUM('Capacity Calcs. '!O139:Z139)/12</f>
        <v>207.5</v>
      </c>
      <c r="E123" s="21">
        <f>SUM('Capacity Calcs. '!AA139:AL139)/12</f>
        <v>202.5</v>
      </c>
      <c r="F123" s="21">
        <f>SUM('Capacity Calcs. '!AM139:AX139)/12</f>
        <v>202.5</v>
      </c>
      <c r="H123" s="10" t="s">
        <v>207</v>
      </c>
      <c r="I123" s="24">
        <f>SUM('Capacity Calcs. '!BA139:BL139)</f>
        <v>0</v>
      </c>
      <c r="J123" s="24">
        <f>SUM('Capacity Calcs. '!BM139:BX139)</f>
        <v>-10</v>
      </c>
      <c r="K123" s="24">
        <f>SUM('Capacity Calcs. '!BY139:CJ139)</f>
        <v>-2.5</v>
      </c>
      <c r="L123" s="24">
        <f>SUM('Capacity Calcs. '!CK139:CV139)</f>
        <v>0</v>
      </c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  <c r="GI123" s="10"/>
      <c r="GJ123" s="10"/>
      <c r="GK123" s="1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</row>
    <row r="124" spans="1:216">
      <c r="A124" s="10" t="s">
        <v>208</v>
      </c>
      <c r="B124" s="21">
        <f>+'Capacity Calcs. '!B140</f>
        <v>215</v>
      </c>
      <c r="C124" s="21">
        <f>SUM('Capacity Calcs. '!C140:N140)/12</f>
        <v>215</v>
      </c>
      <c r="D124" s="21">
        <f>SUM('Capacity Calcs. '!O140:Z140)/12</f>
        <v>212.75</v>
      </c>
      <c r="E124" s="21">
        <f>SUM('Capacity Calcs. '!AA140:AL140)/12</f>
        <v>209.40000000000006</v>
      </c>
      <c r="F124" s="21">
        <f>SUM('Capacity Calcs. '!AM140:AX140)/12</f>
        <v>209.40000000000006</v>
      </c>
      <c r="H124" s="10" t="s">
        <v>208</v>
      </c>
      <c r="I124" s="24">
        <f>SUM('Capacity Calcs. '!BA140:BL140)</f>
        <v>0</v>
      </c>
      <c r="J124" s="24">
        <f>SUM('Capacity Calcs. '!BM140:BX140)</f>
        <v>-3</v>
      </c>
      <c r="K124" s="24">
        <f>SUM('Capacity Calcs. '!BY140:CJ140)</f>
        <v>-2.6</v>
      </c>
      <c r="L124" s="24">
        <f>SUM('Capacity Calcs. '!CK140:CV140)</f>
        <v>0</v>
      </c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  <c r="FG124" s="10"/>
      <c r="FH124" s="10"/>
      <c r="FI124" s="10"/>
      <c r="FJ124" s="10"/>
      <c r="FK124" s="10"/>
      <c r="FL124" s="10"/>
      <c r="FM124" s="10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  <c r="GH124" s="10"/>
      <c r="GI124" s="10"/>
      <c r="GJ124" s="10"/>
      <c r="GK124" s="10"/>
      <c r="GL124" s="10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</row>
    <row r="125" spans="1:216">
      <c r="A125" s="10" t="s">
        <v>209</v>
      </c>
      <c r="B125" s="21">
        <f>+'Capacity Calcs. '!B141</f>
        <v>569</v>
      </c>
      <c r="C125" s="21">
        <f>SUM('Capacity Calcs. '!C141:N141)/12</f>
        <v>569</v>
      </c>
      <c r="D125" s="21">
        <f>SUM('Capacity Calcs. '!O141:Z141)/12</f>
        <v>592.25</v>
      </c>
      <c r="E125" s="21">
        <f>SUM('Capacity Calcs. '!AA141:AL141)/12</f>
        <v>597.5</v>
      </c>
      <c r="F125" s="21">
        <f>SUM('Capacity Calcs. '!AM141:AX141)/12</f>
        <v>548.30000000000007</v>
      </c>
      <c r="H125" s="10" t="s">
        <v>209</v>
      </c>
      <c r="I125" s="24">
        <f>SUM('Capacity Calcs. '!BA141:BL141)</f>
        <v>0</v>
      </c>
      <c r="J125" s="24">
        <f>SUM('Capacity Calcs. '!BM141:BX141)</f>
        <v>31</v>
      </c>
      <c r="K125" s="24">
        <f>SUM('Capacity Calcs. '!BY141:CJ141)</f>
        <v>-2.5</v>
      </c>
      <c r="L125" s="24">
        <f>SUM('Capacity Calcs. '!CK141:CV141)</f>
        <v>-49.2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  <c r="GI125" s="10"/>
      <c r="GJ125" s="10"/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</row>
    <row r="126" spans="1:216">
      <c r="A126" s="10" t="s">
        <v>210</v>
      </c>
      <c r="B126" s="21">
        <f>+'Capacity Calcs. '!B142</f>
        <v>150</v>
      </c>
      <c r="C126" s="21">
        <f>SUM('Capacity Calcs. '!C142:N142)/12</f>
        <v>150</v>
      </c>
      <c r="D126" s="21">
        <f>SUM('Capacity Calcs. '!O142:Z142)/12</f>
        <v>148.125</v>
      </c>
      <c r="E126" s="21">
        <f>SUM('Capacity Calcs. '!AA142:AL142)/12</f>
        <v>147.5</v>
      </c>
      <c r="F126" s="21">
        <f>SUM('Capacity Calcs. '!AM142:AX142)/12</f>
        <v>147.5</v>
      </c>
      <c r="H126" s="10" t="s">
        <v>210</v>
      </c>
      <c r="I126" s="24">
        <f>SUM('Capacity Calcs. '!BA142:BL142)</f>
        <v>0</v>
      </c>
      <c r="J126" s="24">
        <f>SUM('Capacity Calcs. '!BM142:BX142)</f>
        <v>-2.5</v>
      </c>
      <c r="K126" s="24">
        <f>SUM('Capacity Calcs. '!BY142:CJ142)</f>
        <v>0</v>
      </c>
      <c r="L126" s="24">
        <f>SUM('Capacity Calcs. '!CK142:CV142)</f>
        <v>0</v>
      </c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  <c r="FG126" s="10"/>
      <c r="FH126" s="10"/>
      <c r="FI126" s="10"/>
      <c r="FJ126" s="10"/>
      <c r="FK126" s="10"/>
      <c r="FL126" s="10"/>
      <c r="FM126" s="10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  <c r="GH126" s="10"/>
      <c r="GI126" s="10"/>
      <c r="GJ126" s="10"/>
      <c r="GK126" s="10"/>
      <c r="GL126" s="10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</row>
    <row r="127" spans="1:216">
      <c r="A127" s="10" t="s">
        <v>211</v>
      </c>
      <c r="B127" s="21">
        <f>+'Capacity Calcs. '!B143</f>
        <v>150</v>
      </c>
      <c r="C127" s="21">
        <f>SUM('Capacity Calcs. '!C143:N143)/12</f>
        <v>150</v>
      </c>
      <c r="D127" s="21">
        <f>SUM('Capacity Calcs. '!O143:Z143)/12</f>
        <v>148.125</v>
      </c>
      <c r="E127" s="21">
        <f>SUM('Capacity Calcs. '!AA143:AL143)/12</f>
        <v>147.5</v>
      </c>
      <c r="F127" s="21">
        <f>SUM('Capacity Calcs. '!AM143:AX143)/12</f>
        <v>147.5</v>
      </c>
      <c r="H127" s="10" t="s">
        <v>211</v>
      </c>
      <c r="I127" s="24">
        <f>SUM('Capacity Calcs. '!BA143:BL143)</f>
        <v>0</v>
      </c>
      <c r="J127" s="24">
        <f>SUM('Capacity Calcs. '!BM143:BX143)</f>
        <v>-2.5</v>
      </c>
      <c r="K127" s="24">
        <f>SUM('Capacity Calcs. '!BY143:CJ143)</f>
        <v>0</v>
      </c>
      <c r="L127" s="24">
        <f>SUM('Capacity Calcs. '!CK143:CV143)</f>
        <v>0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</row>
    <row r="128" spans="1:216">
      <c r="A128" s="10" t="s">
        <v>212</v>
      </c>
      <c r="B128" s="30">
        <f>+'Capacity Calcs. '!B144</f>
        <v>442</v>
      </c>
      <c r="C128" s="30">
        <f>SUM('Capacity Calcs. '!C144:N144)/12</f>
        <v>440.75</v>
      </c>
      <c r="D128" s="30">
        <f>SUM('Capacity Calcs. '!O144:Z144)/12</f>
        <v>291.33333333333331</v>
      </c>
      <c r="E128" s="30">
        <f>SUM('Capacity Calcs. '!AA144:AL144)/12</f>
        <v>0</v>
      </c>
      <c r="F128" s="30">
        <f>SUM('Capacity Calcs. '!AM144:AX144)/12</f>
        <v>0</v>
      </c>
      <c r="H128" s="99" t="s">
        <v>212</v>
      </c>
      <c r="I128" s="221">
        <f>SUM('Capacity Calcs. '!BA144:BL144)</f>
        <v>-5</v>
      </c>
      <c r="J128" s="221">
        <f>SUM('Capacity Calcs. '!BM144:BX144)</f>
        <v>-437</v>
      </c>
      <c r="K128" s="221">
        <f>SUM('Capacity Calcs. '!BY144:CJ144)</f>
        <v>0</v>
      </c>
      <c r="L128" s="221">
        <f>SUM('Capacity Calcs. '!CK144:CV144)</f>
        <v>0</v>
      </c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  <c r="FG128" s="10"/>
      <c r="FH128" s="10"/>
      <c r="FI128" s="10"/>
      <c r="FJ128" s="10"/>
      <c r="FK128" s="10"/>
      <c r="FL128" s="10"/>
      <c r="FM128" s="10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  <c r="GH128" s="10"/>
      <c r="GI128" s="10"/>
      <c r="GJ128" s="10"/>
      <c r="GK128" s="10"/>
      <c r="GL128" s="10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</row>
    <row r="129" spans="1:216">
      <c r="A129" s="222" t="s">
        <v>134</v>
      </c>
      <c r="B129" s="36">
        <f t="shared" ref="B129:F129" si="18">SUM(B112:B128)</f>
        <v>8441</v>
      </c>
      <c r="C129" s="36">
        <f t="shared" si="18"/>
        <v>8438.4166666666679</v>
      </c>
      <c r="D129" s="36">
        <f t="shared" si="18"/>
        <v>8280.5833333333339</v>
      </c>
      <c r="E129" s="36">
        <f t="shared" si="18"/>
        <v>7975.8</v>
      </c>
      <c r="F129" s="36">
        <f t="shared" si="18"/>
        <v>7929.8999999999987</v>
      </c>
      <c r="H129" s="222" t="s">
        <v>134</v>
      </c>
      <c r="I129" s="228">
        <f t="shared" ref="I129:L129" si="19">SUM(I112:I128)</f>
        <v>-5</v>
      </c>
      <c r="J129" s="228">
        <f t="shared" si="19"/>
        <v>-450</v>
      </c>
      <c r="K129" s="228">
        <f t="shared" si="19"/>
        <v>-10.199999999999999</v>
      </c>
      <c r="L129" s="228">
        <f t="shared" si="19"/>
        <v>-15.900000000000013</v>
      </c>
      <c r="M129" s="222"/>
      <c r="N129" s="222"/>
      <c r="O129" s="222"/>
      <c r="P129" s="222"/>
      <c r="Q129" s="222"/>
      <c r="R129" s="222"/>
      <c r="S129" s="222"/>
      <c r="T129" s="222"/>
      <c r="U129" s="222"/>
      <c r="V129" s="222"/>
      <c r="W129" s="222"/>
      <c r="X129" s="222"/>
      <c r="Y129" s="222"/>
      <c r="Z129" s="222"/>
      <c r="AA129" s="222"/>
      <c r="AB129" s="222"/>
      <c r="AC129" s="222"/>
      <c r="AD129" s="222"/>
      <c r="AE129" s="222"/>
      <c r="AF129" s="222"/>
      <c r="AG129" s="222"/>
      <c r="AH129" s="222"/>
      <c r="AI129" s="222"/>
      <c r="AJ129" s="222"/>
      <c r="AK129" s="222"/>
      <c r="AL129" s="222"/>
      <c r="AM129" s="222"/>
      <c r="AN129" s="222"/>
      <c r="AO129" s="222"/>
      <c r="AP129" s="222"/>
      <c r="AQ129" s="222"/>
      <c r="AR129" s="222"/>
      <c r="AS129" s="222"/>
      <c r="AT129" s="222"/>
      <c r="AU129" s="222"/>
      <c r="AV129" s="222"/>
      <c r="AW129" s="222"/>
      <c r="AX129" s="222"/>
      <c r="AY129" s="222"/>
      <c r="AZ129" s="222"/>
      <c r="BA129" s="222"/>
      <c r="BB129" s="222"/>
      <c r="BC129" s="222"/>
      <c r="BD129" s="222"/>
      <c r="BE129" s="222"/>
      <c r="BF129" s="222"/>
      <c r="BG129" s="222"/>
      <c r="BH129" s="222"/>
      <c r="BI129" s="222"/>
      <c r="BJ129" s="222"/>
      <c r="BK129" s="222"/>
      <c r="BL129" s="222"/>
      <c r="BM129" s="222"/>
      <c r="BN129" s="222"/>
      <c r="BO129" s="222"/>
      <c r="BP129" s="222"/>
      <c r="BQ129" s="222"/>
      <c r="BR129" s="222"/>
      <c r="BS129" s="222"/>
      <c r="BT129" s="222"/>
      <c r="BU129" s="222"/>
      <c r="BV129" s="222"/>
      <c r="BW129" s="222"/>
      <c r="BX129" s="222"/>
      <c r="BY129" s="222"/>
      <c r="BZ129" s="222"/>
      <c r="CA129" s="222"/>
      <c r="CB129" s="222"/>
      <c r="CC129" s="222"/>
      <c r="CD129" s="222"/>
      <c r="CE129" s="222"/>
      <c r="CF129" s="222"/>
      <c r="CG129" s="222"/>
      <c r="CH129" s="222"/>
      <c r="CI129" s="222"/>
      <c r="CJ129" s="222"/>
      <c r="CK129" s="222"/>
      <c r="CL129" s="222"/>
      <c r="CM129" s="222"/>
      <c r="CN129" s="222"/>
      <c r="CO129" s="222"/>
      <c r="CP129" s="222"/>
      <c r="CQ129" s="222"/>
      <c r="CR129" s="222"/>
      <c r="CS129" s="222"/>
      <c r="CT129" s="222"/>
      <c r="CU129" s="222"/>
      <c r="CV129" s="222"/>
      <c r="CW129" s="222"/>
      <c r="CX129" s="222"/>
      <c r="CY129" s="222"/>
      <c r="CZ129" s="222"/>
      <c r="DA129" s="222"/>
      <c r="DB129" s="222"/>
      <c r="DC129" s="222"/>
      <c r="DD129" s="222"/>
      <c r="DE129" s="222"/>
      <c r="DF129" s="222"/>
      <c r="DG129" s="222"/>
      <c r="DH129" s="222"/>
      <c r="DI129" s="222"/>
      <c r="DJ129" s="222"/>
      <c r="DK129" s="222"/>
      <c r="DL129" s="222"/>
      <c r="DM129" s="222"/>
      <c r="DN129" s="222"/>
      <c r="DO129" s="222"/>
      <c r="DP129" s="222"/>
      <c r="DQ129" s="222"/>
      <c r="DR129" s="222"/>
      <c r="DS129" s="222"/>
      <c r="DT129" s="222"/>
      <c r="DU129" s="222"/>
      <c r="DV129" s="222"/>
      <c r="DW129" s="222"/>
      <c r="DX129" s="222"/>
      <c r="DY129" s="222"/>
      <c r="DZ129" s="222"/>
      <c r="EA129" s="222"/>
      <c r="EB129" s="222"/>
      <c r="EC129" s="222"/>
      <c r="ED129" s="222"/>
      <c r="EE129" s="222"/>
      <c r="EF129" s="222"/>
      <c r="EG129" s="222"/>
      <c r="EH129" s="222"/>
      <c r="EI129" s="222"/>
      <c r="EJ129" s="222"/>
      <c r="EK129" s="222"/>
      <c r="EL129" s="222"/>
      <c r="EM129" s="222"/>
      <c r="EN129" s="222"/>
      <c r="EO129" s="222"/>
      <c r="EP129" s="222"/>
      <c r="EQ129" s="222"/>
      <c r="ER129" s="222"/>
      <c r="ES129" s="222"/>
      <c r="ET129" s="222"/>
      <c r="EU129" s="222"/>
      <c r="EV129" s="222"/>
      <c r="EW129" s="222"/>
      <c r="EX129" s="222"/>
      <c r="EY129" s="222"/>
      <c r="EZ129" s="222"/>
      <c r="FA129" s="222"/>
      <c r="FB129" s="222"/>
      <c r="FC129" s="222"/>
      <c r="FD129" s="222"/>
      <c r="FE129" s="222"/>
      <c r="FF129" s="222"/>
      <c r="FG129" s="222"/>
      <c r="FH129" s="222"/>
      <c r="FI129" s="222"/>
      <c r="FJ129" s="222"/>
      <c r="FK129" s="222"/>
      <c r="FL129" s="222"/>
      <c r="FM129" s="222"/>
      <c r="FN129" s="222"/>
      <c r="FO129" s="222"/>
      <c r="FP129" s="222"/>
      <c r="FQ129" s="222"/>
      <c r="FR129" s="222"/>
      <c r="FS129" s="222"/>
      <c r="FT129" s="222"/>
      <c r="FU129" s="222"/>
      <c r="FV129" s="222"/>
      <c r="FW129" s="222"/>
      <c r="FX129" s="222"/>
      <c r="FY129" s="222"/>
      <c r="FZ129" s="222"/>
      <c r="GA129" s="222"/>
      <c r="GB129" s="222"/>
      <c r="GC129" s="222"/>
      <c r="GD129" s="222"/>
      <c r="GE129" s="222"/>
      <c r="GF129" s="222"/>
      <c r="GG129" s="222"/>
      <c r="GH129" s="222"/>
      <c r="GI129" s="222"/>
      <c r="GJ129" s="222"/>
      <c r="GK129" s="222"/>
      <c r="GL129" s="222"/>
      <c r="GM129" s="222"/>
      <c r="GN129" s="222"/>
      <c r="GO129" s="222"/>
      <c r="GP129" s="222"/>
      <c r="GQ129" s="222"/>
      <c r="GR129" s="222"/>
      <c r="GS129" s="222"/>
      <c r="GT129" s="222"/>
      <c r="GU129" s="222"/>
      <c r="GV129" s="222"/>
      <c r="GW129" s="222"/>
      <c r="GX129" s="222"/>
      <c r="GY129" s="222"/>
      <c r="GZ129" s="222"/>
      <c r="HA129" s="222"/>
      <c r="HB129" s="222"/>
      <c r="HC129" s="222"/>
      <c r="HD129" s="222"/>
      <c r="HE129" s="222"/>
      <c r="HF129" s="222"/>
      <c r="HG129" s="222"/>
      <c r="HH129" s="222"/>
    </row>
    <row r="130" spans="1:216">
      <c r="A130" s="10"/>
      <c r="B130" s="36"/>
      <c r="C130" s="36"/>
      <c r="D130" s="36"/>
      <c r="E130" s="36"/>
      <c r="F130" s="36"/>
      <c r="H130" s="10"/>
      <c r="I130" s="228"/>
      <c r="J130" s="228"/>
      <c r="K130" s="228"/>
      <c r="L130" s="228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  <c r="EP130" s="10"/>
      <c r="EQ130" s="10"/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  <c r="FF130" s="10"/>
      <c r="FG130" s="10"/>
      <c r="FH130" s="10"/>
      <c r="FI130" s="10"/>
      <c r="FJ130" s="10"/>
      <c r="FK130" s="10"/>
      <c r="FL130" s="10"/>
      <c r="FM130" s="10"/>
      <c r="FN130" s="10"/>
      <c r="FO130" s="10"/>
      <c r="FP130" s="10"/>
      <c r="FQ130" s="10"/>
      <c r="FR130" s="10"/>
      <c r="FS130" s="10"/>
      <c r="FT130" s="10"/>
      <c r="FU130" s="10"/>
      <c r="FV130" s="10"/>
      <c r="FW130" s="10"/>
      <c r="FX130" s="10"/>
      <c r="FY130" s="10"/>
      <c r="FZ130" s="10"/>
      <c r="GA130" s="10"/>
      <c r="GB130" s="10"/>
      <c r="GC130" s="10"/>
      <c r="GD130" s="10"/>
      <c r="GE130" s="10"/>
      <c r="GF130" s="10"/>
      <c r="GG130" s="10"/>
      <c r="GH130" s="10"/>
      <c r="GI130" s="10"/>
      <c r="GJ130" s="10"/>
      <c r="GK130" s="10"/>
      <c r="GL130" s="10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</row>
    <row r="131" spans="1:216">
      <c r="A131" s="10" t="s">
        <v>218</v>
      </c>
      <c r="B131" s="36"/>
      <c r="C131" s="36"/>
      <c r="D131" s="36"/>
      <c r="E131" s="36"/>
      <c r="F131" s="36"/>
      <c r="H131" s="10" t="s">
        <v>218</v>
      </c>
      <c r="I131" s="228"/>
      <c r="J131" s="228"/>
      <c r="K131" s="228"/>
      <c r="L131" s="228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  <c r="GI131" s="10"/>
      <c r="GJ131" s="10"/>
      <c r="GK131" s="10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</row>
    <row r="132" spans="1:216">
      <c r="A132" s="10" t="s">
        <v>219</v>
      </c>
      <c r="B132" s="21">
        <f>+'Capacity Calcs. '!B148</f>
        <v>0</v>
      </c>
      <c r="C132" s="21">
        <f>SUM('Capacity Calcs. '!C148:N148)/12</f>
        <v>0</v>
      </c>
      <c r="D132" s="21">
        <f>SUM('Capacity Calcs. '!O148:Z148)/12</f>
        <v>0</v>
      </c>
      <c r="E132" s="21">
        <f>SUM('Capacity Calcs. '!AA148:AL148)/12</f>
        <v>0</v>
      </c>
      <c r="F132" s="21">
        <f>SUM('Capacity Calcs. '!AM148:AX148)/12</f>
        <v>0</v>
      </c>
      <c r="H132" s="10" t="s">
        <v>219</v>
      </c>
      <c r="I132" s="24">
        <f>SUM('Capacity Calcs. '!BA148:BL148)</f>
        <v>0</v>
      </c>
      <c r="J132" s="24">
        <f>SUM('Capacity Calcs. '!BM148:BX148)</f>
        <v>0</v>
      </c>
      <c r="K132" s="24">
        <f>SUM('Capacity Calcs. '!BY148:CJ148)</f>
        <v>0</v>
      </c>
      <c r="L132" s="24">
        <f>SUM('Capacity Calcs. '!CK148:CV148)</f>
        <v>0</v>
      </c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10"/>
      <c r="DU132" s="10"/>
      <c r="DV132" s="10"/>
      <c r="DW132" s="10"/>
      <c r="DX132" s="10"/>
      <c r="DY132" s="10"/>
      <c r="DZ132" s="10"/>
      <c r="EA132" s="10"/>
      <c r="EB132" s="10"/>
      <c r="EC132" s="10"/>
      <c r="ED132" s="10"/>
      <c r="EE132" s="10"/>
      <c r="EF132" s="10"/>
      <c r="EG132" s="10"/>
      <c r="EH132" s="10"/>
      <c r="EI132" s="10"/>
      <c r="EJ132" s="10"/>
      <c r="EK132" s="10"/>
      <c r="EL132" s="10"/>
      <c r="EM132" s="10"/>
      <c r="EN132" s="10"/>
      <c r="EO132" s="10"/>
      <c r="EP132" s="10"/>
      <c r="EQ132" s="10"/>
      <c r="ER132" s="10"/>
      <c r="ES132" s="10"/>
      <c r="ET132" s="10"/>
      <c r="EU132" s="10"/>
      <c r="EV132" s="10"/>
      <c r="EW132" s="10"/>
      <c r="EX132" s="10"/>
      <c r="EY132" s="10"/>
      <c r="EZ132" s="10"/>
      <c r="FA132" s="10"/>
      <c r="FB132" s="10"/>
      <c r="FC132" s="10"/>
      <c r="FD132" s="10"/>
      <c r="FE132" s="10"/>
      <c r="FF132" s="10"/>
      <c r="FG132" s="10"/>
      <c r="FH132" s="10"/>
      <c r="FI132" s="10"/>
      <c r="FJ132" s="10"/>
      <c r="FK132" s="10"/>
      <c r="FL132" s="10"/>
      <c r="FM132" s="10"/>
      <c r="FN132" s="10"/>
      <c r="FO132" s="10"/>
      <c r="FP132" s="10"/>
      <c r="FQ132" s="10"/>
      <c r="FR132" s="10"/>
      <c r="FS132" s="10"/>
      <c r="FT132" s="10"/>
      <c r="FU132" s="10"/>
      <c r="FV132" s="10"/>
      <c r="FW132" s="10"/>
      <c r="FX132" s="10"/>
      <c r="FY132" s="10"/>
      <c r="FZ132" s="10"/>
      <c r="GA132" s="10"/>
      <c r="GB132" s="10"/>
      <c r="GC132" s="10"/>
      <c r="GD132" s="10"/>
      <c r="GE132" s="10"/>
      <c r="GF132" s="10"/>
      <c r="GG132" s="10"/>
      <c r="GH132" s="10"/>
      <c r="GI132" s="10"/>
      <c r="GJ132" s="10"/>
      <c r="GK132" s="10"/>
      <c r="GL132" s="10"/>
      <c r="GM132" s="10"/>
      <c r="GN132" s="10"/>
      <c r="GO132" s="10"/>
      <c r="GP132" s="10"/>
      <c r="GQ132" s="10"/>
      <c r="GR132" s="10"/>
      <c r="GS132" s="10"/>
      <c r="GT132" s="10"/>
      <c r="GU132" s="10"/>
      <c r="GV132" s="10"/>
      <c r="GW132" s="10"/>
      <c r="GX132" s="10"/>
      <c r="GY132" s="10"/>
      <c r="GZ132" s="10"/>
      <c r="HA132" s="10"/>
      <c r="HB132" s="10"/>
      <c r="HC132" s="10"/>
      <c r="HD132" s="10"/>
      <c r="HE132" s="10"/>
      <c r="HF132" s="10"/>
      <c r="HG132" s="10"/>
      <c r="HH132" s="10"/>
    </row>
    <row r="133" spans="1:216" s="101" customFormat="1">
      <c r="A133" s="99" t="s">
        <v>54</v>
      </c>
      <c r="B133" s="21">
        <f>+'Capacity Calcs. '!B149</f>
        <v>17</v>
      </c>
      <c r="C133" s="21">
        <f>SUM('Capacity Calcs. '!C149:N150)/12</f>
        <v>17</v>
      </c>
      <c r="D133" s="21">
        <f>SUM('Capacity Calcs. '!O149:Z150)/12</f>
        <v>17</v>
      </c>
      <c r="E133" s="21">
        <f>SUM('Capacity Calcs. '!AA149:AL150)/12</f>
        <v>17</v>
      </c>
      <c r="F133" s="21">
        <f>SUM('Capacity Calcs. '!AM149:AX150)/12</f>
        <v>49</v>
      </c>
      <c r="H133" s="109" t="str">
        <f>+A133</f>
        <v>Wind Purch.</v>
      </c>
      <c r="I133" s="24">
        <f>SUM('Capacity Calcs. '!BA149:BL150)</f>
        <v>0</v>
      </c>
      <c r="J133" s="24">
        <f>SUM('Capacity Calcs. '!BM149:BX150)</f>
        <v>0</v>
      </c>
      <c r="K133" s="24">
        <f>SUM('Capacity Calcs. '!BY149:CJ150)</f>
        <v>0</v>
      </c>
      <c r="L133" s="24">
        <f>SUM('Capacity Calcs. '!CK149:CV150)</f>
        <v>32</v>
      </c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  <c r="AB133" s="99"/>
      <c r="AC133" s="99"/>
      <c r="AD133" s="99"/>
      <c r="AE133" s="99"/>
      <c r="AF133" s="99"/>
      <c r="AG133" s="99"/>
      <c r="AH133" s="99"/>
      <c r="AI133" s="99"/>
      <c r="AJ133" s="99"/>
      <c r="AK133" s="99"/>
      <c r="AL133" s="99"/>
      <c r="AM133" s="99"/>
      <c r="AN133" s="99"/>
      <c r="AO133" s="99"/>
      <c r="AP133" s="99"/>
      <c r="AQ133" s="99"/>
      <c r="AR133" s="99"/>
      <c r="AS133" s="99"/>
      <c r="AT133" s="99"/>
      <c r="AU133" s="99"/>
      <c r="AV133" s="99"/>
      <c r="AW133" s="99"/>
      <c r="AX133" s="99"/>
      <c r="AY133" s="99"/>
      <c r="AZ133" s="99"/>
      <c r="BA133" s="99"/>
      <c r="BB133" s="99"/>
      <c r="BC133" s="99"/>
      <c r="BD133" s="99"/>
      <c r="BE133" s="99"/>
      <c r="BF133" s="99"/>
      <c r="BG133" s="99"/>
      <c r="BH133" s="99"/>
      <c r="BI133" s="99"/>
      <c r="BJ133" s="99"/>
      <c r="BK133" s="99"/>
      <c r="BL133" s="99"/>
      <c r="BM133" s="99"/>
      <c r="BN133" s="99"/>
      <c r="BO133" s="99"/>
      <c r="BP133" s="99"/>
      <c r="BQ133" s="99"/>
      <c r="BR133" s="99"/>
      <c r="BS133" s="99"/>
      <c r="BT133" s="99"/>
      <c r="BU133" s="99"/>
      <c r="BV133" s="99"/>
      <c r="BW133" s="99"/>
      <c r="BX133" s="99"/>
      <c r="BY133" s="99"/>
      <c r="BZ133" s="99"/>
      <c r="CA133" s="99"/>
      <c r="CB133" s="99"/>
      <c r="CC133" s="99"/>
      <c r="CD133" s="99"/>
      <c r="CE133" s="99"/>
      <c r="CF133" s="99"/>
      <c r="CG133" s="99"/>
      <c r="CH133" s="99"/>
      <c r="CI133" s="99"/>
      <c r="CJ133" s="99"/>
      <c r="CK133" s="99"/>
      <c r="CL133" s="99"/>
      <c r="CM133" s="99"/>
      <c r="CN133" s="99"/>
      <c r="CO133" s="99"/>
      <c r="CP133" s="99"/>
      <c r="CQ133" s="99"/>
      <c r="CR133" s="99"/>
      <c r="CS133" s="99"/>
      <c r="CT133" s="99"/>
      <c r="CU133" s="99"/>
      <c r="CV133" s="99"/>
      <c r="CW133" s="99"/>
      <c r="CX133" s="99"/>
      <c r="CY133" s="99"/>
      <c r="CZ133" s="99"/>
      <c r="DA133" s="99"/>
      <c r="DB133" s="99"/>
      <c r="DC133" s="99"/>
      <c r="DD133" s="99"/>
      <c r="DE133" s="99"/>
      <c r="DF133" s="99"/>
      <c r="DG133" s="99"/>
      <c r="DH133" s="99"/>
      <c r="DI133" s="99"/>
      <c r="DJ133" s="99"/>
      <c r="DK133" s="99"/>
      <c r="DL133" s="99"/>
      <c r="DM133" s="99"/>
      <c r="DN133" s="99"/>
      <c r="DO133" s="99"/>
      <c r="DP133" s="99"/>
      <c r="DQ133" s="99"/>
      <c r="DR133" s="99"/>
      <c r="DS133" s="99"/>
      <c r="DT133" s="99"/>
      <c r="DU133" s="99"/>
      <c r="DV133" s="99"/>
      <c r="DW133" s="99"/>
      <c r="DX133" s="99"/>
      <c r="DY133" s="99"/>
      <c r="DZ133" s="99"/>
      <c r="EA133" s="99"/>
      <c r="EB133" s="99"/>
      <c r="EC133" s="99"/>
      <c r="ED133" s="99"/>
      <c r="EE133" s="99"/>
      <c r="EF133" s="99"/>
      <c r="EG133" s="99"/>
      <c r="EH133" s="99"/>
      <c r="EI133" s="99"/>
      <c r="EJ133" s="99"/>
      <c r="EK133" s="99"/>
      <c r="EL133" s="99"/>
      <c r="EM133" s="99"/>
      <c r="EN133" s="99"/>
      <c r="EO133" s="99"/>
      <c r="EP133" s="99"/>
      <c r="EQ133" s="99"/>
      <c r="ER133" s="99"/>
      <c r="ES133" s="99"/>
      <c r="ET133" s="99"/>
      <c r="EU133" s="99"/>
      <c r="EV133" s="99"/>
      <c r="EW133" s="99"/>
      <c r="EX133" s="99"/>
      <c r="EY133" s="99"/>
      <c r="EZ133" s="99"/>
      <c r="FA133" s="99"/>
      <c r="FB133" s="99"/>
      <c r="FC133" s="99"/>
      <c r="FD133" s="99"/>
      <c r="FE133" s="99"/>
      <c r="FF133" s="99"/>
      <c r="FG133" s="99"/>
      <c r="FH133" s="99"/>
      <c r="FI133" s="99"/>
      <c r="FJ133" s="99"/>
      <c r="FK133" s="99"/>
      <c r="FL133" s="99"/>
      <c r="FM133" s="99"/>
      <c r="FN133" s="99"/>
      <c r="FO133" s="99"/>
      <c r="FP133" s="99"/>
      <c r="FQ133" s="99"/>
      <c r="FR133" s="99"/>
      <c r="FS133" s="99"/>
      <c r="FT133" s="99"/>
      <c r="FU133" s="99"/>
      <c r="FV133" s="99"/>
      <c r="FW133" s="99"/>
      <c r="FX133" s="99"/>
      <c r="FY133" s="99"/>
      <c r="FZ133" s="99"/>
      <c r="GA133" s="99"/>
      <c r="GB133" s="99"/>
      <c r="GC133" s="99"/>
      <c r="GD133" s="99"/>
      <c r="GE133" s="99"/>
      <c r="GF133" s="99"/>
      <c r="GG133" s="99"/>
      <c r="GH133" s="99"/>
      <c r="GI133" s="99"/>
      <c r="GJ133" s="99"/>
      <c r="GK133" s="99"/>
      <c r="GL133" s="99"/>
      <c r="GM133" s="99"/>
      <c r="GN133" s="99"/>
      <c r="GO133" s="99"/>
      <c r="GP133" s="99"/>
      <c r="GQ133" s="99"/>
      <c r="GR133" s="99"/>
      <c r="GS133" s="99"/>
      <c r="GT133" s="99"/>
      <c r="GU133" s="99"/>
      <c r="GV133" s="99"/>
      <c r="GW133" s="99"/>
      <c r="GX133" s="99"/>
      <c r="GY133" s="99"/>
      <c r="GZ133" s="99"/>
      <c r="HA133" s="99"/>
      <c r="HB133" s="99"/>
      <c r="HC133" s="99"/>
      <c r="HD133" s="99"/>
      <c r="HE133" s="99"/>
      <c r="HF133" s="99"/>
      <c r="HG133" s="99"/>
      <c r="HH133" s="99"/>
    </row>
    <row r="134" spans="1:216" s="101" customFormat="1">
      <c r="A134" s="99" t="s">
        <v>279</v>
      </c>
      <c r="B134" s="21">
        <f>+'Capacity Calcs. '!B149</f>
        <v>17</v>
      </c>
      <c r="C134" s="21">
        <f>SUM('Capacity Calcs. '!C151:N152)/12</f>
        <v>0</v>
      </c>
      <c r="D134" s="21">
        <f>SUM('Capacity Calcs. '!O151:Z152)/12</f>
        <v>0</v>
      </c>
      <c r="E134" s="21">
        <f>SUM('Capacity Calcs. '!AA151:AL152)/12</f>
        <v>0</v>
      </c>
      <c r="F134" s="21">
        <f>SUM('Capacity Calcs. '!AM151:AX152)/12</f>
        <v>0</v>
      </c>
      <c r="H134" s="109" t="str">
        <f>+A134</f>
        <v>Solar</v>
      </c>
      <c r="I134" s="24">
        <f>SUM('Capacity Calcs. '!BA151:BL152)</f>
        <v>0</v>
      </c>
      <c r="J134" s="24">
        <f>SUM('Capacity Calcs. '!BM151:BX152)</f>
        <v>0</v>
      </c>
      <c r="K134" s="24">
        <f>SUM('Capacity Calcs. '!BY151:CJ152)</f>
        <v>0</v>
      </c>
      <c r="L134" s="24">
        <f>SUM('Capacity Calcs. '!CK151:CV152)</f>
        <v>0</v>
      </c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  <c r="AA134" s="99"/>
      <c r="AB134" s="99"/>
      <c r="AC134" s="99"/>
      <c r="AD134" s="99"/>
      <c r="AE134" s="99"/>
      <c r="AF134" s="99"/>
      <c r="AG134" s="99"/>
      <c r="AH134" s="99"/>
      <c r="AI134" s="99"/>
      <c r="AJ134" s="99"/>
      <c r="AK134" s="99"/>
      <c r="AL134" s="99"/>
      <c r="AM134" s="99"/>
      <c r="AN134" s="99"/>
      <c r="AO134" s="99"/>
      <c r="AP134" s="99"/>
      <c r="AQ134" s="99"/>
      <c r="AR134" s="99"/>
      <c r="AS134" s="99"/>
      <c r="AT134" s="99"/>
      <c r="AU134" s="99"/>
      <c r="AV134" s="99"/>
      <c r="AW134" s="99"/>
      <c r="AX134" s="99"/>
      <c r="AY134" s="99"/>
      <c r="AZ134" s="99"/>
      <c r="BA134" s="99"/>
      <c r="BB134" s="99"/>
      <c r="BC134" s="99"/>
      <c r="BD134" s="99"/>
      <c r="BE134" s="99"/>
      <c r="BF134" s="99"/>
      <c r="BG134" s="99"/>
      <c r="BH134" s="99"/>
      <c r="BI134" s="99"/>
      <c r="BJ134" s="99"/>
      <c r="BK134" s="99"/>
      <c r="BL134" s="99"/>
      <c r="BM134" s="99"/>
      <c r="BN134" s="99"/>
      <c r="BO134" s="99"/>
      <c r="BP134" s="99"/>
      <c r="BQ134" s="99"/>
      <c r="BR134" s="99"/>
      <c r="BS134" s="99"/>
      <c r="BT134" s="99"/>
      <c r="BU134" s="99"/>
      <c r="BV134" s="99"/>
      <c r="BW134" s="99"/>
      <c r="BX134" s="99"/>
      <c r="BY134" s="99"/>
      <c r="BZ134" s="99"/>
      <c r="CA134" s="99"/>
      <c r="CB134" s="99"/>
      <c r="CC134" s="99"/>
      <c r="CD134" s="99"/>
      <c r="CE134" s="99"/>
      <c r="CF134" s="99"/>
      <c r="CG134" s="99"/>
      <c r="CH134" s="99"/>
      <c r="CI134" s="99"/>
      <c r="CJ134" s="99"/>
      <c r="CK134" s="99"/>
      <c r="CL134" s="99"/>
      <c r="CM134" s="99"/>
      <c r="CN134" s="99"/>
      <c r="CO134" s="99"/>
      <c r="CP134" s="99"/>
      <c r="CQ134" s="99"/>
      <c r="CR134" s="99"/>
      <c r="CS134" s="99"/>
      <c r="CT134" s="99"/>
      <c r="CU134" s="99"/>
      <c r="CV134" s="99"/>
      <c r="CW134" s="99"/>
      <c r="CX134" s="99"/>
      <c r="CY134" s="99"/>
      <c r="CZ134" s="99"/>
      <c r="DA134" s="99"/>
      <c r="DB134" s="99"/>
      <c r="DC134" s="99"/>
      <c r="DD134" s="99"/>
      <c r="DE134" s="99"/>
      <c r="DF134" s="99"/>
      <c r="DG134" s="99"/>
      <c r="DH134" s="99"/>
      <c r="DI134" s="99"/>
      <c r="DJ134" s="99"/>
      <c r="DK134" s="99"/>
      <c r="DL134" s="99"/>
      <c r="DM134" s="99"/>
      <c r="DN134" s="99"/>
      <c r="DO134" s="99"/>
      <c r="DP134" s="99"/>
      <c r="DQ134" s="99"/>
      <c r="DR134" s="99"/>
      <c r="DS134" s="99"/>
      <c r="DT134" s="99"/>
      <c r="DU134" s="99"/>
      <c r="DV134" s="99"/>
      <c r="DW134" s="99"/>
      <c r="DX134" s="99"/>
      <c r="DY134" s="99"/>
      <c r="DZ134" s="99"/>
      <c r="EA134" s="99"/>
      <c r="EB134" s="99"/>
      <c r="EC134" s="99"/>
      <c r="ED134" s="99"/>
      <c r="EE134" s="99"/>
      <c r="EF134" s="99"/>
      <c r="EG134" s="99"/>
      <c r="EH134" s="99"/>
      <c r="EI134" s="99"/>
      <c r="EJ134" s="99"/>
      <c r="EK134" s="99"/>
      <c r="EL134" s="99"/>
      <c r="EM134" s="99"/>
      <c r="EN134" s="99"/>
      <c r="EO134" s="99"/>
      <c r="EP134" s="99"/>
      <c r="EQ134" s="99"/>
      <c r="ER134" s="99"/>
      <c r="ES134" s="99"/>
      <c r="ET134" s="99"/>
      <c r="EU134" s="99"/>
      <c r="EV134" s="99"/>
      <c r="EW134" s="99"/>
      <c r="EX134" s="99"/>
      <c r="EY134" s="99"/>
      <c r="EZ134" s="99"/>
      <c r="FA134" s="99"/>
      <c r="FB134" s="99"/>
      <c r="FC134" s="99"/>
      <c r="FD134" s="99"/>
      <c r="FE134" s="99"/>
      <c r="FF134" s="99"/>
      <c r="FG134" s="99"/>
      <c r="FH134" s="99"/>
      <c r="FI134" s="99"/>
      <c r="FJ134" s="99"/>
      <c r="FK134" s="99"/>
      <c r="FL134" s="99"/>
      <c r="FM134" s="99"/>
      <c r="FN134" s="99"/>
      <c r="FO134" s="99"/>
      <c r="FP134" s="99"/>
      <c r="FQ134" s="99"/>
      <c r="FR134" s="99"/>
      <c r="FS134" s="99"/>
      <c r="FT134" s="99"/>
      <c r="FU134" s="99"/>
      <c r="FV134" s="99"/>
      <c r="FW134" s="99"/>
      <c r="FX134" s="99"/>
      <c r="FY134" s="99"/>
      <c r="FZ134" s="99"/>
      <c r="GA134" s="99"/>
      <c r="GB134" s="99"/>
      <c r="GC134" s="99"/>
      <c r="GD134" s="99"/>
      <c r="GE134" s="99"/>
      <c r="GF134" s="99"/>
      <c r="GG134" s="99"/>
      <c r="GH134" s="99"/>
      <c r="GI134" s="99"/>
      <c r="GJ134" s="99"/>
      <c r="GK134" s="99"/>
      <c r="GL134" s="99"/>
      <c r="GM134" s="99"/>
      <c r="GN134" s="99"/>
      <c r="GO134" s="99"/>
      <c r="GP134" s="99"/>
      <c r="GQ134" s="99"/>
      <c r="GR134" s="99"/>
      <c r="GS134" s="99"/>
      <c r="GT134" s="99"/>
      <c r="GU134" s="99"/>
      <c r="GV134" s="99"/>
      <c r="GW134" s="99"/>
      <c r="GX134" s="99"/>
      <c r="GY134" s="99"/>
      <c r="GZ134" s="99"/>
      <c r="HA134" s="99"/>
      <c r="HB134" s="99"/>
      <c r="HC134" s="99"/>
      <c r="HD134" s="99"/>
      <c r="HE134" s="99"/>
      <c r="HF134" s="99"/>
      <c r="HG134" s="99"/>
      <c r="HH134" s="99"/>
    </row>
    <row r="135" spans="1:216" s="101" customFormat="1">
      <c r="A135" s="99" t="s">
        <v>280</v>
      </c>
      <c r="B135" s="21">
        <f>+'Capacity Calcs. '!B153</f>
        <v>0</v>
      </c>
      <c r="C135" s="21">
        <f>SUM('Capacity Calcs. '!C153:N156)/12</f>
        <v>0</v>
      </c>
      <c r="D135" s="21">
        <f>SUM('Capacity Calcs. '!O153:Z156)/12</f>
        <v>0</v>
      </c>
      <c r="E135" s="21">
        <f>SUM('Capacity Calcs. '!AA153:AL156)/12</f>
        <v>0</v>
      </c>
      <c r="F135" s="21">
        <f>SUM('Capacity Calcs. '!AM153:AX156)/12</f>
        <v>0</v>
      </c>
      <c r="H135" s="109" t="str">
        <f>+A135</f>
        <v>Biomass</v>
      </c>
      <c r="I135" s="24">
        <f>SUM('Capacity Calcs. '!BA153:BL156)</f>
        <v>0</v>
      </c>
      <c r="J135" s="24">
        <f>SUM('Capacity Calcs. '!BM153:BX156)</f>
        <v>0</v>
      </c>
      <c r="K135" s="24">
        <f>SUM('Capacity Calcs. '!BY153:CJ156)</f>
        <v>0</v>
      </c>
      <c r="L135" s="24">
        <f>SUM('Capacity Calcs. '!CK153:CV156)</f>
        <v>0</v>
      </c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  <c r="AD135" s="99"/>
      <c r="AE135" s="99"/>
      <c r="AF135" s="99"/>
      <c r="AG135" s="99"/>
      <c r="AH135" s="99"/>
      <c r="AI135" s="99"/>
      <c r="AJ135" s="99"/>
      <c r="AK135" s="99"/>
      <c r="AL135" s="99"/>
      <c r="AM135" s="99"/>
      <c r="AN135" s="99"/>
      <c r="AO135" s="99"/>
      <c r="AP135" s="99"/>
      <c r="AQ135" s="99"/>
      <c r="AR135" s="99"/>
      <c r="AS135" s="99"/>
      <c r="AT135" s="99"/>
      <c r="AU135" s="99"/>
      <c r="AV135" s="99"/>
      <c r="AW135" s="99"/>
      <c r="AX135" s="99"/>
      <c r="AY135" s="99"/>
      <c r="AZ135" s="99"/>
      <c r="BA135" s="99"/>
      <c r="BB135" s="99"/>
      <c r="BC135" s="99"/>
      <c r="BD135" s="99"/>
      <c r="BE135" s="99"/>
      <c r="BF135" s="99"/>
      <c r="BG135" s="99"/>
      <c r="BH135" s="99"/>
      <c r="BI135" s="99"/>
      <c r="BJ135" s="99"/>
      <c r="BK135" s="99"/>
      <c r="BL135" s="99"/>
      <c r="BM135" s="99"/>
      <c r="BN135" s="99"/>
      <c r="BO135" s="99"/>
      <c r="BP135" s="99"/>
      <c r="BQ135" s="99"/>
      <c r="BR135" s="99"/>
      <c r="BS135" s="99"/>
      <c r="BT135" s="99"/>
      <c r="BU135" s="99"/>
      <c r="BV135" s="99"/>
      <c r="BW135" s="99"/>
      <c r="BX135" s="99"/>
      <c r="BY135" s="99"/>
      <c r="BZ135" s="99"/>
      <c r="CA135" s="99"/>
      <c r="CB135" s="99"/>
      <c r="CC135" s="99"/>
      <c r="CD135" s="99"/>
      <c r="CE135" s="99"/>
      <c r="CF135" s="99"/>
      <c r="CG135" s="99"/>
      <c r="CH135" s="99"/>
      <c r="CI135" s="99"/>
      <c r="CJ135" s="99"/>
      <c r="CK135" s="99"/>
      <c r="CL135" s="99"/>
      <c r="CM135" s="99"/>
      <c r="CN135" s="99"/>
      <c r="CO135" s="99"/>
      <c r="CP135" s="99"/>
      <c r="CQ135" s="99"/>
      <c r="CR135" s="99"/>
      <c r="CS135" s="99"/>
      <c r="CT135" s="99"/>
      <c r="CU135" s="99"/>
      <c r="CV135" s="99"/>
      <c r="CW135" s="99"/>
      <c r="CX135" s="99"/>
      <c r="CY135" s="99"/>
      <c r="CZ135" s="99"/>
      <c r="DA135" s="99"/>
      <c r="DB135" s="99"/>
      <c r="DC135" s="99"/>
      <c r="DD135" s="99"/>
      <c r="DE135" s="99"/>
      <c r="DF135" s="99"/>
      <c r="DG135" s="99"/>
      <c r="DH135" s="99"/>
      <c r="DI135" s="99"/>
      <c r="DJ135" s="99"/>
      <c r="DK135" s="99"/>
      <c r="DL135" s="99"/>
      <c r="DM135" s="99"/>
      <c r="DN135" s="99"/>
      <c r="DO135" s="99"/>
      <c r="DP135" s="99"/>
      <c r="DQ135" s="99"/>
      <c r="DR135" s="99"/>
      <c r="DS135" s="99"/>
      <c r="DT135" s="99"/>
      <c r="DU135" s="99"/>
      <c r="DV135" s="99"/>
      <c r="DW135" s="99"/>
      <c r="DX135" s="99"/>
      <c r="DY135" s="99"/>
      <c r="DZ135" s="99"/>
      <c r="EA135" s="99"/>
      <c r="EB135" s="99"/>
      <c r="EC135" s="99"/>
      <c r="ED135" s="99"/>
      <c r="EE135" s="99"/>
      <c r="EF135" s="99"/>
      <c r="EG135" s="99"/>
      <c r="EH135" s="99"/>
      <c r="EI135" s="99"/>
      <c r="EJ135" s="99"/>
      <c r="EK135" s="99"/>
      <c r="EL135" s="99"/>
      <c r="EM135" s="99"/>
      <c r="EN135" s="99"/>
      <c r="EO135" s="99"/>
      <c r="EP135" s="99"/>
      <c r="EQ135" s="99"/>
      <c r="ER135" s="99"/>
      <c r="ES135" s="99"/>
      <c r="ET135" s="99"/>
      <c r="EU135" s="99"/>
      <c r="EV135" s="99"/>
      <c r="EW135" s="99"/>
      <c r="EX135" s="99"/>
      <c r="EY135" s="99"/>
      <c r="EZ135" s="99"/>
      <c r="FA135" s="99"/>
      <c r="FB135" s="99"/>
      <c r="FC135" s="99"/>
      <c r="FD135" s="99"/>
      <c r="FE135" s="99"/>
      <c r="FF135" s="99"/>
      <c r="FG135" s="99"/>
      <c r="FH135" s="99"/>
      <c r="FI135" s="99"/>
      <c r="FJ135" s="99"/>
      <c r="FK135" s="99"/>
      <c r="FL135" s="99"/>
      <c r="FM135" s="99"/>
      <c r="FN135" s="99"/>
      <c r="FO135" s="99"/>
      <c r="FP135" s="99"/>
      <c r="FQ135" s="99"/>
      <c r="FR135" s="99"/>
      <c r="FS135" s="99"/>
      <c r="FT135" s="99"/>
      <c r="FU135" s="99"/>
      <c r="FV135" s="99"/>
      <c r="FW135" s="99"/>
      <c r="FX135" s="99"/>
      <c r="FY135" s="99"/>
      <c r="FZ135" s="99"/>
      <c r="GA135" s="99"/>
      <c r="GB135" s="99"/>
      <c r="GC135" s="99"/>
      <c r="GD135" s="99"/>
      <c r="GE135" s="99"/>
      <c r="GF135" s="99"/>
      <c r="GG135" s="99"/>
      <c r="GH135" s="99"/>
      <c r="GI135" s="99"/>
      <c r="GJ135" s="99"/>
      <c r="GK135" s="99"/>
      <c r="GL135" s="99"/>
      <c r="GM135" s="99"/>
      <c r="GN135" s="99"/>
      <c r="GO135" s="99"/>
      <c r="GP135" s="99"/>
      <c r="GQ135" s="99"/>
      <c r="GR135" s="99"/>
      <c r="GS135" s="99"/>
      <c r="GT135" s="99"/>
      <c r="GU135" s="99"/>
      <c r="GV135" s="99"/>
      <c r="GW135" s="99"/>
      <c r="GX135" s="99"/>
      <c r="GY135" s="99"/>
      <c r="GZ135" s="99"/>
      <c r="HA135" s="99"/>
      <c r="HB135" s="99"/>
      <c r="HC135" s="99"/>
      <c r="HD135" s="99"/>
      <c r="HE135" s="99"/>
      <c r="HF135" s="99"/>
      <c r="HG135" s="99"/>
      <c r="HH135" s="99"/>
    </row>
    <row r="136" spans="1:216">
      <c r="A136" s="23" t="s">
        <v>215</v>
      </c>
      <c r="B136" s="30">
        <f>+'Capacity Calcs. '!B159</f>
        <v>25</v>
      </c>
      <c r="C136" s="30">
        <f>SUM('Capacity Calcs. '!C159:N159)/12</f>
        <v>25</v>
      </c>
      <c r="D136" s="30">
        <f>SUM('Capacity Calcs. '!O159:Z159)/12</f>
        <v>25</v>
      </c>
      <c r="E136" s="30">
        <f>SUM('Capacity Calcs. '!AA159:AL159)/12</f>
        <v>25</v>
      </c>
      <c r="F136" s="30">
        <f>SUM('Capacity Calcs. '!AM159:AX159)/12</f>
        <v>25</v>
      </c>
      <c r="H136" s="109" t="str">
        <f>+A136</f>
        <v>Hydro</v>
      </c>
      <c r="I136" s="224">
        <f>SUM('Capacity Calcs. '!BA159:BL159)</f>
        <v>0</v>
      </c>
      <c r="J136" s="224">
        <f>SUM('Capacity Calcs. '!BM159:BX159)</f>
        <v>0</v>
      </c>
      <c r="K136" s="224">
        <f>SUM('Capacity Calcs. '!BY159:CJ159)</f>
        <v>0</v>
      </c>
      <c r="L136" s="224">
        <f>SUM('Capacity Calcs. '!CK159:CV159)</f>
        <v>0</v>
      </c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  <c r="EN136" s="23"/>
      <c r="EO136" s="23"/>
      <c r="EP136" s="23"/>
      <c r="EQ136" s="23"/>
      <c r="ER136" s="23"/>
      <c r="ES136" s="23"/>
      <c r="ET136" s="23"/>
      <c r="EU136" s="23"/>
      <c r="EV136" s="23"/>
      <c r="EW136" s="23"/>
      <c r="EX136" s="23"/>
      <c r="EY136" s="23"/>
      <c r="EZ136" s="23"/>
      <c r="FA136" s="23"/>
      <c r="FB136" s="23"/>
      <c r="FC136" s="23"/>
      <c r="FD136" s="23"/>
      <c r="FE136" s="23"/>
      <c r="FF136" s="23"/>
      <c r="FG136" s="23"/>
      <c r="FH136" s="23"/>
      <c r="FI136" s="23"/>
      <c r="FJ136" s="23"/>
      <c r="FK136" s="23"/>
      <c r="FL136" s="23"/>
      <c r="FM136" s="23"/>
      <c r="FN136" s="23"/>
      <c r="FO136" s="23"/>
      <c r="FP136" s="23"/>
      <c r="FQ136" s="23"/>
      <c r="FR136" s="23"/>
      <c r="FS136" s="23"/>
      <c r="FT136" s="23"/>
      <c r="FU136" s="23"/>
      <c r="FV136" s="23"/>
      <c r="FW136" s="23"/>
      <c r="FX136" s="23"/>
      <c r="FY136" s="23"/>
      <c r="FZ136" s="23"/>
      <c r="GA136" s="23"/>
      <c r="GB136" s="23"/>
      <c r="GC136" s="23"/>
      <c r="GD136" s="23"/>
      <c r="GE136" s="23"/>
      <c r="GF136" s="23"/>
      <c r="GG136" s="23"/>
      <c r="GH136" s="23"/>
      <c r="GI136" s="23"/>
      <c r="GJ136" s="23"/>
      <c r="GK136" s="23"/>
      <c r="GL136" s="23"/>
      <c r="GM136" s="23"/>
      <c r="GN136" s="23"/>
      <c r="GO136" s="23"/>
      <c r="GP136" s="23"/>
      <c r="GQ136" s="23"/>
      <c r="GR136" s="23"/>
      <c r="GS136" s="23"/>
      <c r="GT136" s="23"/>
      <c r="GU136" s="23"/>
      <c r="GV136" s="23"/>
      <c r="GW136" s="23"/>
      <c r="GX136" s="23"/>
      <c r="GY136" s="23"/>
      <c r="GZ136" s="23"/>
      <c r="HA136" s="23"/>
      <c r="HB136" s="23"/>
      <c r="HC136" s="23"/>
      <c r="HD136" s="23"/>
      <c r="HE136" s="23"/>
      <c r="HF136" s="23"/>
      <c r="HG136" s="23"/>
      <c r="HH136" s="23"/>
    </row>
    <row r="137" spans="1:216" ht="13.5" thickBot="1">
      <c r="A137" s="35" t="s">
        <v>134</v>
      </c>
      <c r="B137" s="226">
        <f t="shared" ref="B137:F137" si="20">SUM(B129:B136)</f>
        <v>8500</v>
      </c>
      <c r="C137" s="226">
        <f t="shared" si="20"/>
        <v>8480.4166666666679</v>
      </c>
      <c r="D137" s="226">
        <f t="shared" si="20"/>
        <v>8322.5833333333339</v>
      </c>
      <c r="E137" s="226">
        <f t="shared" si="20"/>
        <v>8017.8</v>
      </c>
      <c r="F137" s="226">
        <f t="shared" si="20"/>
        <v>8003.8999999999987</v>
      </c>
      <c r="H137" s="35" t="s">
        <v>134</v>
      </c>
      <c r="I137" s="24">
        <f>SUM(I129:I136)</f>
        <v>-5</v>
      </c>
      <c r="J137" s="24">
        <f t="shared" ref="J137:L137" si="21">SUM(J129:J136)</f>
        <v>-450</v>
      </c>
      <c r="K137" s="24">
        <f t="shared" si="21"/>
        <v>-10.199999999999999</v>
      </c>
      <c r="L137" s="24">
        <f t="shared" si="21"/>
        <v>16.099999999999987</v>
      </c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  <c r="CH137" s="35"/>
      <c r="CI137" s="35"/>
      <c r="CJ137" s="35"/>
      <c r="CK137" s="35"/>
      <c r="CL137" s="35"/>
      <c r="CM137" s="35"/>
      <c r="CN137" s="35"/>
      <c r="CO137" s="35"/>
      <c r="CP137" s="35"/>
      <c r="CQ137" s="35"/>
      <c r="CR137" s="35"/>
      <c r="CS137" s="35"/>
      <c r="CT137" s="35"/>
      <c r="CU137" s="35"/>
      <c r="CV137" s="35"/>
      <c r="CW137" s="35"/>
      <c r="CX137" s="35"/>
      <c r="CY137" s="35"/>
      <c r="CZ137" s="35"/>
      <c r="DA137" s="35"/>
      <c r="DB137" s="35"/>
      <c r="DC137" s="35"/>
      <c r="DD137" s="35"/>
      <c r="DE137" s="35"/>
      <c r="DF137" s="35"/>
      <c r="DG137" s="35"/>
      <c r="DH137" s="35"/>
      <c r="DI137" s="35"/>
      <c r="DJ137" s="35"/>
      <c r="DK137" s="35"/>
      <c r="DL137" s="35"/>
      <c r="DM137" s="35"/>
      <c r="DN137" s="35"/>
      <c r="DO137" s="35"/>
      <c r="DP137" s="35"/>
      <c r="DQ137" s="35"/>
      <c r="DR137" s="35"/>
      <c r="DS137" s="35"/>
      <c r="DT137" s="35"/>
      <c r="DU137" s="35"/>
      <c r="DV137" s="35"/>
      <c r="DW137" s="35"/>
      <c r="DX137" s="35"/>
      <c r="DY137" s="35"/>
      <c r="DZ137" s="35"/>
      <c r="EA137" s="35"/>
      <c r="EB137" s="35"/>
      <c r="EC137" s="35"/>
      <c r="ED137" s="35"/>
      <c r="EE137" s="35"/>
      <c r="EF137" s="35"/>
      <c r="EG137" s="35"/>
      <c r="EH137" s="35"/>
      <c r="EI137" s="35"/>
      <c r="EJ137" s="35"/>
      <c r="EK137" s="35"/>
      <c r="EL137" s="35"/>
      <c r="EM137" s="35"/>
      <c r="EN137" s="35"/>
      <c r="EO137" s="35"/>
      <c r="EP137" s="35"/>
      <c r="EQ137" s="35"/>
      <c r="ER137" s="35"/>
      <c r="ES137" s="35"/>
      <c r="ET137" s="35"/>
      <c r="EU137" s="35"/>
      <c r="EV137" s="35"/>
      <c r="EW137" s="35"/>
      <c r="EX137" s="35"/>
      <c r="EY137" s="35"/>
      <c r="EZ137" s="35"/>
      <c r="FA137" s="35"/>
      <c r="FB137" s="35"/>
      <c r="FC137" s="35"/>
      <c r="FD137" s="35"/>
      <c r="FE137" s="35"/>
      <c r="FF137" s="35"/>
      <c r="FG137" s="35"/>
      <c r="FH137" s="35"/>
      <c r="FI137" s="35"/>
      <c r="FJ137" s="35"/>
      <c r="FK137" s="35"/>
      <c r="FL137" s="35"/>
      <c r="FM137" s="35"/>
      <c r="FN137" s="35"/>
      <c r="FO137" s="35"/>
      <c r="FP137" s="35"/>
      <c r="FQ137" s="35"/>
      <c r="FR137" s="35"/>
      <c r="FS137" s="35"/>
      <c r="FT137" s="35"/>
      <c r="FU137" s="35"/>
      <c r="FV137" s="35"/>
      <c r="FW137" s="35"/>
      <c r="FX137" s="35"/>
      <c r="FY137" s="35"/>
      <c r="FZ137" s="35"/>
      <c r="GA137" s="35"/>
      <c r="GB137" s="35"/>
      <c r="GC137" s="35"/>
      <c r="GD137" s="35"/>
      <c r="GE137" s="35"/>
      <c r="GF137" s="35"/>
      <c r="GG137" s="35"/>
      <c r="GH137" s="35"/>
      <c r="GI137" s="35"/>
      <c r="GJ137" s="35"/>
      <c r="GK137" s="35"/>
      <c r="GL137" s="35"/>
      <c r="GM137" s="35"/>
      <c r="GN137" s="35"/>
      <c r="GO137" s="35"/>
      <c r="GP137" s="35"/>
      <c r="GQ137" s="35"/>
      <c r="GR137" s="35"/>
      <c r="GS137" s="35"/>
      <c r="GT137" s="35"/>
      <c r="GU137" s="35"/>
      <c r="GV137" s="35"/>
      <c r="GW137" s="35"/>
      <c r="GX137" s="35"/>
      <c r="GY137" s="35"/>
      <c r="GZ137" s="35"/>
      <c r="HA137" s="35"/>
      <c r="HB137" s="35"/>
      <c r="HC137" s="35"/>
      <c r="HD137" s="35"/>
      <c r="HE137" s="35"/>
      <c r="HF137" s="35"/>
      <c r="HG137" s="35"/>
      <c r="HH137" s="35"/>
    </row>
    <row r="138" spans="1:216" ht="13.5" thickTop="1">
      <c r="A138" s="10"/>
      <c r="B138" s="36"/>
      <c r="C138" s="36"/>
      <c r="D138" s="36"/>
      <c r="E138" s="36"/>
      <c r="F138" s="36"/>
      <c r="H138" s="10"/>
      <c r="I138" s="231"/>
      <c r="J138" s="231"/>
      <c r="K138" s="231"/>
      <c r="L138" s="231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  <c r="DG138" s="10"/>
      <c r="DH138" s="10"/>
      <c r="DI138" s="10"/>
      <c r="DJ138" s="10"/>
      <c r="DK138" s="10"/>
      <c r="DL138" s="10"/>
      <c r="DM138" s="10"/>
      <c r="DN138" s="10"/>
      <c r="DO138" s="10"/>
      <c r="DP138" s="10"/>
      <c r="DQ138" s="10"/>
      <c r="DR138" s="10"/>
      <c r="DS138" s="10"/>
      <c r="DT138" s="10"/>
      <c r="DU138" s="10"/>
      <c r="DV138" s="10"/>
      <c r="DW138" s="10"/>
      <c r="DX138" s="10"/>
      <c r="DY138" s="10"/>
      <c r="DZ138" s="10"/>
      <c r="EA138" s="10"/>
      <c r="EB138" s="10"/>
      <c r="EC138" s="10"/>
      <c r="ED138" s="10"/>
      <c r="EE138" s="10"/>
      <c r="EF138" s="10"/>
      <c r="EG138" s="10"/>
      <c r="EH138" s="10"/>
      <c r="EI138" s="10"/>
      <c r="EJ138" s="10"/>
      <c r="EK138" s="10"/>
      <c r="EL138" s="10"/>
      <c r="EM138" s="10"/>
      <c r="EN138" s="10"/>
      <c r="EO138" s="10"/>
      <c r="EP138" s="10"/>
      <c r="EQ138" s="10"/>
      <c r="ER138" s="10"/>
      <c r="ES138" s="10"/>
      <c r="ET138" s="10"/>
      <c r="EU138" s="10"/>
      <c r="EV138" s="10"/>
      <c r="EW138" s="10"/>
      <c r="EX138" s="10"/>
      <c r="EY138" s="10"/>
      <c r="EZ138" s="10"/>
      <c r="FA138" s="10"/>
      <c r="FB138" s="10"/>
      <c r="FC138" s="10"/>
      <c r="FD138" s="10"/>
      <c r="FE138" s="10"/>
      <c r="FF138" s="10"/>
      <c r="FG138" s="10"/>
      <c r="FH138" s="10"/>
      <c r="FI138" s="10"/>
      <c r="FJ138" s="10"/>
      <c r="FK138" s="10"/>
      <c r="FL138" s="10"/>
      <c r="FM138" s="10"/>
      <c r="FN138" s="10"/>
      <c r="FO138" s="10"/>
      <c r="FP138" s="10"/>
      <c r="FQ138" s="10"/>
      <c r="FR138" s="10"/>
      <c r="FS138" s="10"/>
      <c r="FT138" s="10"/>
      <c r="FU138" s="10"/>
      <c r="FV138" s="10"/>
      <c r="FW138" s="10"/>
      <c r="FX138" s="10"/>
      <c r="FY138" s="10"/>
      <c r="FZ138" s="10"/>
      <c r="GA138" s="10"/>
      <c r="GB138" s="10"/>
      <c r="GC138" s="10"/>
      <c r="GD138" s="10"/>
      <c r="GE138" s="10"/>
      <c r="GF138" s="10"/>
      <c r="GG138" s="10"/>
      <c r="GH138" s="10"/>
      <c r="GI138" s="10"/>
      <c r="GJ138" s="10"/>
      <c r="GK138" s="10"/>
      <c r="GL138" s="10"/>
      <c r="GM138" s="10"/>
      <c r="GN138" s="10"/>
      <c r="GO138" s="10"/>
      <c r="GP138" s="10"/>
      <c r="GQ138" s="10"/>
      <c r="GR138" s="10"/>
      <c r="GS138" s="10"/>
      <c r="GT138" s="10"/>
      <c r="GU138" s="10"/>
      <c r="GV138" s="10"/>
      <c r="GW138" s="10"/>
      <c r="GX138" s="10"/>
      <c r="GY138" s="10"/>
      <c r="GZ138" s="10"/>
      <c r="HA138" s="10"/>
      <c r="HB138" s="10"/>
      <c r="HC138" s="10"/>
      <c r="HD138" s="10"/>
      <c r="HE138" s="10"/>
      <c r="HF138" s="10"/>
      <c r="HG138" s="10"/>
      <c r="HH138" s="10"/>
    </row>
    <row r="139" spans="1:216">
      <c r="A139" s="10"/>
      <c r="B139" s="36"/>
      <c r="C139" s="36"/>
      <c r="D139" s="36"/>
      <c r="E139" s="36"/>
      <c r="F139" s="36"/>
      <c r="H139" s="10"/>
      <c r="I139" s="231"/>
      <c r="J139" s="231"/>
      <c r="K139" s="231"/>
      <c r="L139" s="231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  <c r="DR139" s="10"/>
      <c r="DS139" s="10"/>
      <c r="DT139" s="10"/>
      <c r="DU139" s="10"/>
      <c r="DV139" s="10"/>
      <c r="DW139" s="10"/>
      <c r="DX139" s="10"/>
      <c r="DY139" s="10"/>
      <c r="DZ139" s="10"/>
      <c r="EA139" s="10"/>
      <c r="EB139" s="10"/>
      <c r="EC139" s="10"/>
      <c r="ED139" s="10"/>
      <c r="EE139" s="10"/>
      <c r="EF139" s="10"/>
      <c r="EG139" s="10"/>
      <c r="EH139" s="10"/>
      <c r="EI139" s="10"/>
      <c r="EJ139" s="10"/>
      <c r="EK139" s="10"/>
      <c r="EL139" s="10"/>
      <c r="EM139" s="10"/>
      <c r="EN139" s="10"/>
      <c r="EO139" s="10"/>
      <c r="EP139" s="10"/>
      <c r="EQ139" s="10"/>
      <c r="ER139" s="10"/>
      <c r="ES139" s="10"/>
      <c r="ET139" s="10"/>
      <c r="EU139" s="10"/>
      <c r="EV139" s="10"/>
      <c r="EW139" s="10"/>
      <c r="EX139" s="10"/>
      <c r="EY139" s="10"/>
      <c r="EZ139" s="10"/>
      <c r="FA139" s="10"/>
      <c r="FB139" s="10"/>
      <c r="FC139" s="10"/>
      <c r="FD139" s="10"/>
      <c r="FE139" s="10"/>
      <c r="FF139" s="10"/>
      <c r="FG139" s="10"/>
      <c r="FH139" s="10"/>
      <c r="FI139" s="10"/>
      <c r="FJ139" s="10"/>
      <c r="FK139" s="10"/>
      <c r="FL139" s="10"/>
      <c r="FM139" s="10"/>
      <c r="FN139" s="10"/>
      <c r="FO139" s="10"/>
      <c r="FP139" s="10"/>
      <c r="FQ139" s="10"/>
      <c r="FR139" s="10"/>
      <c r="FS139" s="10"/>
      <c r="FT139" s="10"/>
      <c r="FU139" s="10"/>
      <c r="FV139" s="10"/>
      <c r="FW139" s="10"/>
      <c r="FX139" s="10"/>
      <c r="FY139" s="10"/>
      <c r="FZ139" s="10"/>
      <c r="GA139" s="10"/>
      <c r="GB139" s="10"/>
      <c r="GC139" s="10"/>
      <c r="GD139" s="10"/>
      <c r="GE139" s="10"/>
      <c r="GF139" s="10"/>
      <c r="GG139" s="10"/>
      <c r="GH139" s="10"/>
      <c r="GI139" s="10"/>
      <c r="GJ139" s="10"/>
      <c r="GK139" s="10"/>
      <c r="GL139" s="10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</row>
    <row r="140" spans="1:216">
      <c r="A140" s="10"/>
      <c r="B140" s="36"/>
      <c r="C140" s="36"/>
      <c r="D140" s="36"/>
      <c r="E140" s="36"/>
      <c r="F140" s="36"/>
      <c r="H140" s="10"/>
      <c r="I140" s="231"/>
      <c r="J140" s="231"/>
      <c r="K140" s="231"/>
      <c r="L140" s="231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  <c r="DR140" s="10"/>
      <c r="DS140" s="10"/>
      <c r="DT140" s="10"/>
      <c r="DU140" s="10"/>
      <c r="DV140" s="10"/>
      <c r="DW140" s="10"/>
      <c r="DX140" s="10"/>
      <c r="DY140" s="10"/>
      <c r="DZ140" s="10"/>
      <c r="EA140" s="10"/>
      <c r="EB140" s="10"/>
      <c r="EC140" s="10"/>
      <c r="ED140" s="10"/>
      <c r="EE140" s="10"/>
      <c r="EF140" s="10"/>
      <c r="EG140" s="10"/>
      <c r="EH140" s="10"/>
      <c r="EI140" s="10"/>
      <c r="EJ140" s="10"/>
      <c r="EK140" s="10"/>
      <c r="EL140" s="10"/>
      <c r="EM140" s="10"/>
      <c r="EN140" s="10"/>
      <c r="EO140" s="10"/>
      <c r="EP140" s="10"/>
      <c r="EQ140" s="10"/>
      <c r="ER140" s="10"/>
      <c r="ES140" s="10"/>
      <c r="ET140" s="10"/>
      <c r="EU140" s="10"/>
      <c r="EV140" s="10"/>
      <c r="EW140" s="10"/>
      <c r="EX140" s="10"/>
      <c r="EY140" s="10"/>
      <c r="EZ140" s="10"/>
      <c r="FA140" s="10"/>
      <c r="FB140" s="10"/>
      <c r="FC140" s="10"/>
      <c r="FD140" s="10"/>
      <c r="FE140" s="10"/>
      <c r="FF140" s="10"/>
      <c r="FG140" s="10"/>
      <c r="FH140" s="10"/>
      <c r="FI140" s="10"/>
      <c r="FJ140" s="10"/>
      <c r="FK140" s="10"/>
      <c r="FL140" s="10"/>
      <c r="FM140" s="10"/>
      <c r="FN140" s="10"/>
      <c r="FO140" s="10"/>
      <c r="FP140" s="10"/>
      <c r="FQ140" s="10"/>
      <c r="FR140" s="10"/>
      <c r="FS140" s="10"/>
      <c r="FT140" s="10"/>
      <c r="FU140" s="10"/>
      <c r="FV140" s="10"/>
      <c r="FW140" s="10"/>
      <c r="FX140" s="10"/>
      <c r="FY140" s="10"/>
      <c r="FZ140" s="10"/>
      <c r="GA140" s="10"/>
      <c r="GB140" s="10"/>
      <c r="GC140" s="10"/>
      <c r="GD140" s="10"/>
      <c r="GE140" s="10"/>
      <c r="GF140" s="10"/>
      <c r="GG140" s="10"/>
      <c r="GH140" s="10"/>
      <c r="GI140" s="10"/>
      <c r="GJ140" s="10"/>
      <c r="GK140" s="10"/>
      <c r="GL140" s="10"/>
      <c r="GM140" s="10"/>
      <c r="GN140" s="10"/>
      <c r="GO140" s="10"/>
      <c r="GP140" s="10"/>
      <c r="GQ140" s="10"/>
      <c r="GR140" s="10"/>
      <c r="GS140" s="10"/>
      <c r="GT140" s="10"/>
      <c r="GU140" s="10"/>
      <c r="GV140" s="10"/>
      <c r="GW140" s="10"/>
      <c r="GX140" s="10"/>
      <c r="GY140" s="10"/>
      <c r="GZ140" s="10"/>
      <c r="HA140" s="10"/>
      <c r="HB140" s="10"/>
      <c r="HC140" s="10"/>
      <c r="HD140" s="10"/>
      <c r="HE140" s="10"/>
      <c r="HF140" s="10"/>
      <c r="HG140" s="10"/>
      <c r="HH140" s="10"/>
    </row>
    <row r="141" spans="1:216">
      <c r="A141" s="232" t="s">
        <v>216</v>
      </c>
      <c r="B141" s="21">
        <f t="shared" ref="B141:F141" si="22">+B24+B64+B85+B104+B129</f>
        <v>25401</v>
      </c>
      <c r="C141" s="21">
        <f t="shared" si="22"/>
        <v>25674.416666666664</v>
      </c>
      <c r="D141" s="21">
        <f t="shared" si="22"/>
        <v>25516.333333333336</v>
      </c>
      <c r="E141" s="21">
        <f t="shared" si="22"/>
        <v>25729.633333333331</v>
      </c>
      <c r="F141" s="21">
        <f t="shared" si="22"/>
        <v>25583.533333666663</v>
      </c>
      <c r="H141" s="232"/>
      <c r="I141" s="231"/>
      <c r="J141" s="231"/>
      <c r="K141" s="231"/>
      <c r="L141" s="231"/>
      <c r="M141" s="232"/>
      <c r="N141" s="232"/>
      <c r="O141" s="232"/>
      <c r="P141" s="232"/>
      <c r="Q141" s="232"/>
      <c r="R141" s="232"/>
      <c r="S141" s="232"/>
      <c r="T141" s="232"/>
      <c r="U141" s="232"/>
      <c r="V141" s="232"/>
      <c r="W141" s="232"/>
      <c r="X141" s="232"/>
      <c r="Y141" s="232"/>
      <c r="Z141" s="232"/>
      <c r="AA141" s="232"/>
      <c r="AB141" s="232"/>
      <c r="AC141" s="232"/>
      <c r="AD141" s="232"/>
      <c r="AE141" s="232"/>
      <c r="AF141" s="232"/>
      <c r="AG141" s="232"/>
      <c r="AH141" s="232"/>
      <c r="AI141" s="232"/>
      <c r="AJ141" s="232"/>
      <c r="AK141" s="232"/>
      <c r="AL141" s="232"/>
      <c r="AM141" s="232"/>
      <c r="AN141" s="232"/>
      <c r="AO141" s="232"/>
      <c r="AP141" s="232"/>
      <c r="AQ141" s="232"/>
      <c r="AR141" s="232"/>
      <c r="AS141" s="232"/>
      <c r="AT141" s="232"/>
      <c r="AU141" s="232"/>
      <c r="AV141" s="232"/>
      <c r="AW141" s="232"/>
      <c r="AX141" s="232"/>
      <c r="AY141" s="232"/>
      <c r="AZ141" s="232"/>
      <c r="BA141" s="232"/>
      <c r="BB141" s="232"/>
      <c r="BC141" s="232"/>
      <c r="BD141" s="232"/>
      <c r="BE141" s="232"/>
      <c r="BF141" s="232"/>
      <c r="BG141" s="232"/>
      <c r="BH141" s="232"/>
      <c r="BI141" s="232"/>
      <c r="BJ141" s="232"/>
      <c r="BK141" s="232"/>
      <c r="BL141" s="232"/>
      <c r="BM141" s="232"/>
      <c r="BN141" s="232"/>
      <c r="BO141" s="232"/>
      <c r="BP141" s="232"/>
      <c r="BQ141" s="232"/>
      <c r="BR141" s="232"/>
      <c r="BS141" s="232"/>
      <c r="BT141" s="232"/>
      <c r="BU141" s="232"/>
      <c r="BV141" s="232"/>
      <c r="BW141" s="232"/>
      <c r="BX141" s="232"/>
      <c r="BY141" s="232"/>
      <c r="BZ141" s="232"/>
      <c r="CA141" s="232"/>
      <c r="CB141" s="232"/>
      <c r="CC141" s="232"/>
      <c r="CD141" s="232"/>
      <c r="CE141" s="232"/>
      <c r="CF141" s="232"/>
      <c r="CG141" s="232"/>
      <c r="CH141" s="232"/>
      <c r="CI141" s="232"/>
      <c r="CJ141" s="232"/>
      <c r="CK141" s="232"/>
      <c r="CL141" s="232"/>
      <c r="CM141" s="232"/>
      <c r="CN141" s="232"/>
      <c r="CO141" s="232"/>
      <c r="CP141" s="232"/>
      <c r="CQ141" s="232"/>
      <c r="CR141" s="232"/>
      <c r="CS141" s="232"/>
      <c r="CT141" s="232"/>
      <c r="CU141" s="232"/>
      <c r="CV141" s="232"/>
      <c r="CW141" s="232"/>
      <c r="CX141" s="232"/>
      <c r="CY141" s="232"/>
      <c r="CZ141" s="232"/>
      <c r="DA141" s="232"/>
      <c r="DB141" s="232"/>
      <c r="DC141" s="232"/>
      <c r="DD141" s="232"/>
      <c r="DE141" s="232"/>
      <c r="DF141" s="232"/>
      <c r="DG141" s="232"/>
      <c r="DH141" s="232"/>
      <c r="DI141" s="232"/>
      <c r="DJ141" s="232"/>
      <c r="DK141" s="232"/>
      <c r="DL141" s="232"/>
      <c r="DM141" s="232"/>
      <c r="DN141" s="232"/>
      <c r="DO141" s="232"/>
      <c r="DP141" s="232"/>
      <c r="DQ141" s="232"/>
      <c r="DR141" s="232"/>
      <c r="DS141" s="232"/>
      <c r="DT141" s="232"/>
      <c r="DU141" s="232"/>
      <c r="DV141" s="232"/>
      <c r="DW141" s="232"/>
      <c r="DX141" s="232"/>
      <c r="DY141" s="232"/>
      <c r="DZ141" s="232"/>
      <c r="EA141" s="232"/>
      <c r="EB141" s="232"/>
      <c r="EC141" s="232"/>
      <c r="ED141" s="232"/>
      <c r="EE141" s="232"/>
      <c r="EF141" s="232"/>
      <c r="EG141" s="232"/>
      <c r="EH141" s="232"/>
      <c r="EI141" s="232"/>
      <c r="EJ141" s="232"/>
      <c r="EK141" s="232"/>
      <c r="EL141" s="232"/>
      <c r="EM141" s="232"/>
      <c r="EN141" s="232"/>
      <c r="EO141" s="232"/>
      <c r="EP141" s="232"/>
      <c r="EQ141" s="232"/>
      <c r="ER141" s="232"/>
      <c r="ES141" s="232"/>
      <c r="ET141" s="232"/>
      <c r="EU141" s="232"/>
      <c r="EV141" s="232"/>
      <c r="EW141" s="232"/>
      <c r="EX141" s="232"/>
      <c r="EY141" s="232"/>
      <c r="EZ141" s="232"/>
      <c r="FA141" s="232"/>
      <c r="FB141" s="232"/>
      <c r="FC141" s="232"/>
      <c r="FD141" s="232"/>
      <c r="FE141" s="232"/>
      <c r="FF141" s="232"/>
      <c r="FG141" s="232"/>
      <c r="FH141" s="232"/>
      <c r="FI141" s="232"/>
      <c r="FJ141" s="232"/>
      <c r="FK141" s="232"/>
      <c r="FL141" s="232"/>
      <c r="FM141" s="232"/>
      <c r="FN141" s="232"/>
      <c r="FO141" s="232"/>
      <c r="FP141" s="232"/>
      <c r="FQ141" s="232"/>
      <c r="FR141" s="232"/>
      <c r="FS141" s="232"/>
      <c r="FT141" s="232"/>
      <c r="FU141" s="232"/>
      <c r="FV141" s="232"/>
      <c r="FW141" s="232"/>
      <c r="FX141" s="232"/>
      <c r="FY141" s="232"/>
      <c r="FZ141" s="232"/>
      <c r="GA141" s="232"/>
      <c r="GB141" s="232"/>
      <c r="GC141" s="232"/>
      <c r="GD141" s="232"/>
      <c r="GE141" s="232"/>
      <c r="GF141" s="232"/>
      <c r="GG141" s="232"/>
      <c r="GH141" s="232"/>
      <c r="GI141" s="232"/>
      <c r="GJ141" s="232"/>
      <c r="GK141" s="232"/>
      <c r="GL141" s="232"/>
      <c r="GM141" s="232"/>
      <c r="GN141" s="232"/>
      <c r="GO141" s="232"/>
      <c r="GP141" s="232"/>
      <c r="GQ141" s="232"/>
      <c r="GR141" s="232"/>
      <c r="GS141" s="232"/>
      <c r="GT141" s="232"/>
      <c r="GU141" s="232"/>
      <c r="GV141" s="232"/>
      <c r="GW141" s="232"/>
      <c r="GX141" s="232"/>
      <c r="GY141" s="232"/>
      <c r="GZ141" s="232"/>
      <c r="HA141" s="232"/>
      <c r="HB141" s="232"/>
      <c r="HC141" s="232"/>
      <c r="HD141" s="232"/>
      <c r="HE141" s="232"/>
      <c r="HF141" s="232"/>
      <c r="HG141" s="232"/>
      <c r="HH141" s="232"/>
    </row>
    <row r="142" spans="1:216">
      <c r="A142" s="10"/>
      <c r="B142" s="36"/>
      <c r="C142" s="36"/>
      <c r="D142" s="36"/>
      <c r="E142" s="36"/>
      <c r="F142" s="36"/>
      <c r="H142" s="10"/>
      <c r="I142" s="231"/>
      <c r="J142" s="231"/>
      <c r="K142" s="231"/>
      <c r="L142" s="231"/>
    </row>
    <row r="143" spans="1:216">
      <c r="A143" s="10"/>
      <c r="B143" s="233"/>
      <c r="C143" s="233"/>
      <c r="D143" s="233"/>
      <c r="E143" s="233"/>
      <c r="F143" s="233"/>
      <c r="H143" s="10"/>
    </row>
    <row r="144" spans="1:216">
      <c r="H144" s="22"/>
    </row>
    <row r="145" spans="1:8">
      <c r="A145" s="120"/>
      <c r="H145" s="22"/>
    </row>
    <row r="146" spans="1:8">
      <c r="H146" s="22"/>
    </row>
    <row r="147" spans="1:8">
      <c r="H147" s="22"/>
    </row>
    <row r="148" spans="1:8">
      <c r="H148" s="22"/>
    </row>
  </sheetData>
  <mergeCells count="2">
    <mergeCell ref="H1:K1"/>
    <mergeCell ref="DH1:DO1"/>
  </mergeCells>
  <phoneticPr fontId="2" type="noConversion"/>
  <printOptions horizontalCentered="1" headings="1" gridLines="1"/>
  <pageMargins left="0.5" right="0.5" top="0.4" bottom="0.4" header="0.25" footer="0"/>
  <pageSetup scale="53" fitToHeight="2" orientation="landscape" r:id="rId1"/>
  <headerFooter alignWithMargins="0">
    <oddFooter>&amp;C&amp;"Arial,Regular"&amp;10&amp;F&amp;R&amp;"Arial,Regular"&amp;10&amp;D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42"/>
    <pageSetUpPr fitToPage="1"/>
  </sheetPr>
  <dimension ref="A1:T105"/>
  <sheetViews>
    <sheetView workbookViewId="0">
      <pane xSplit="1" ySplit="7" topLeftCell="B59" activePane="bottomRight" state="frozen"/>
      <selection pane="topRight" activeCell="B1" sqref="B1"/>
      <selection pane="bottomLeft" activeCell="A9" sqref="A9"/>
      <selection pane="bottomRight" activeCell="D74" sqref="D74"/>
    </sheetView>
  </sheetViews>
  <sheetFormatPr defaultRowHeight="10.5"/>
  <cols>
    <col min="1" max="1" width="33.33203125" style="5" bestFit="1" customWidth="1"/>
    <col min="2" max="2" width="9.33203125" style="81"/>
    <col min="3" max="4" width="9.33203125" style="5"/>
    <col min="5" max="12" width="9.33203125" style="81"/>
    <col min="13" max="13" width="20.83203125" style="5" bestFit="1" customWidth="1"/>
    <col min="14" max="16384" width="9.33203125" style="5"/>
  </cols>
  <sheetData>
    <row r="1" spans="1:13" ht="15">
      <c r="A1" s="125" t="s">
        <v>132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ht="15">
      <c r="A2" s="125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3" ht="15">
      <c r="A3" s="125" t="s">
        <v>249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3">
      <c r="A4" s="4"/>
    </row>
    <row r="5" spans="1:13">
      <c r="B5" s="94"/>
      <c r="C5" s="94"/>
      <c r="D5" s="94"/>
      <c r="E5" s="94"/>
      <c r="F5" s="94"/>
      <c r="G5" s="94"/>
    </row>
    <row r="6" spans="1:13">
      <c r="B6" s="6" t="s">
        <v>242</v>
      </c>
      <c r="C6" s="6" t="s">
        <v>242</v>
      </c>
      <c r="D6" s="6" t="s">
        <v>242</v>
      </c>
      <c r="E6" s="6" t="s">
        <v>242</v>
      </c>
      <c r="F6" s="6" t="s">
        <v>242</v>
      </c>
      <c r="G6" s="6" t="s">
        <v>242</v>
      </c>
      <c r="H6" s="6" t="s">
        <v>242</v>
      </c>
      <c r="I6" s="6" t="s">
        <v>242</v>
      </c>
      <c r="J6" s="6" t="s">
        <v>242</v>
      </c>
      <c r="K6" s="6" t="s">
        <v>242</v>
      </c>
      <c r="L6" s="6" t="s">
        <v>242</v>
      </c>
    </row>
    <row r="7" spans="1:13">
      <c r="B7" s="7">
        <v>2008</v>
      </c>
      <c r="C7" s="7">
        <f>B7+1</f>
        <v>2009</v>
      </c>
      <c r="D7" s="7">
        <f t="shared" ref="D7:K7" si="0">C7+1</f>
        <v>2010</v>
      </c>
      <c r="E7" s="7">
        <f t="shared" si="0"/>
        <v>2011</v>
      </c>
      <c r="F7" s="7">
        <f t="shared" si="0"/>
        <v>2012</v>
      </c>
      <c r="G7" s="7">
        <f t="shared" si="0"/>
        <v>2013</v>
      </c>
      <c r="H7" s="7">
        <f t="shared" si="0"/>
        <v>2014</v>
      </c>
      <c r="I7" s="7">
        <f t="shared" si="0"/>
        <v>2015</v>
      </c>
      <c r="J7" s="7">
        <f t="shared" si="0"/>
        <v>2016</v>
      </c>
      <c r="K7" s="7">
        <f t="shared" si="0"/>
        <v>2017</v>
      </c>
      <c r="L7" s="7">
        <f>K7+1</f>
        <v>2018</v>
      </c>
      <c r="M7" s="8" t="s">
        <v>47</v>
      </c>
    </row>
    <row r="8" spans="1:13">
      <c r="A8" s="9" t="s">
        <v>39</v>
      </c>
      <c r="B8" s="10"/>
      <c r="C8" s="10"/>
      <c r="D8" s="10"/>
      <c r="E8" s="82"/>
      <c r="F8" s="82"/>
      <c r="G8" s="82"/>
      <c r="H8" s="82"/>
      <c r="I8" s="82"/>
      <c r="J8" s="82"/>
      <c r="K8" s="82"/>
      <c r="L8" s="82"/>
      <c r="M8" s="8"/>
    </row>
    <row r="9" spans="1:13">
      <c r="A9" s="93" t="s">
        <v>60</v>
      </c>
      <c r="B9" s="95">
        <v>0</v>
      </c>
      <c r="C9" s="95">
        <v>0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95">
        <v>0</v>
      </c>
      <c r="J9" s="95">
        <v>0</v>
      </c>
      <c r="K9" s="95">
        <v>0</v>
      </c>
      <c r="L9" s="95">
        <v>0</v>
      </c>
      <c r="M9" s="12" t="s">
        <v>34</v>
      </c>
    </row>
    <row r="10" spans="1:13">
      <c r="A10" s="93" t="s">
        <v>61</v>
      </c>
      <c r="B10" s="95">
        <v>0</v>
      </c>
      <c r="C10" s="95">
        <v>0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12" t="s">
        <v>34</v>
      </c>
    </row>
    <row r="11" spans="1:13">
      <c r="A11" s="93" t="s">
        <v>62</v>
      </c>
      <c r="B11" s="95">
        <v>0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5">
        <v>0</v>
      </c>
      <c r="J11" s="95">
        <v>0</v>
      </c>
      <c r="K11" s="95">
        <v>0</v>
      </c>
      <c r="L11" s="95">
        <v>0</v>
      </c>
      <c r="M11" s="12" t="s">
        <v>34</v>
      </c>
    </row>
    <row r="12" spans="1:13">
      <c r="A12" s="93" t="s">
        <v>63</v>
      </c>
      <c r="B12" s="95">
        <v>0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12" t="s">
        <v>34</v>
      </c>
    </row>
    <row r="13" spans="1:13">
      <c r="A13" s="93" t="s">
        <v>45</v>
      </c>
      <c r="B13" s="95">
        <v>0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12" t="s">
        <v>34</v>
      </c>
    </row>
    <row r="14" spans="1:13">
      <c r="A14" s="93" t="s">
        <v>46</v>
      </c>
      <c r="B14" s="95">
        <v>0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  <c r="J14" s="95">
        <v>0</v>
      </c>
      <c r="K14" s="95">
        <v>0</v>
      </c>
      <c r="L14" s="95">
        <v>0</v>
      </c>
      <c r="M14" s="12" t="s">
        <v>34</v>
      </c>
    </row>
    <row r="15" spans="1:13">
      <c r="A15" s="93" t="s">
        <v>64</v>
      </c>
      <c r="B15" s="95">
        <v>0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5">
        <v>0</v>
      </c>
      <c r="J15" s="95">
        <v>0</v>
      </c>
      <c r="K15" s="95">
        <v>0</v>
      </c>
      <c r="L15" s="95">
        <v>0</v>
      </c>
      <c r="M15" s="12" t="s">
        <v>34</v>
      </c>
    </row>
    <row r="16" spans="1:13">
      <c r="A16" s="93" t="s">
        <v>3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12" t="s">
        <v>34</v>
      </c>
    </row>
    <row r="17" spans="1:20">
      <c r="A17" s="13" t="s">
        <v>51</v>
      </c>
      <c r="B17" s="14">
        <f>SUM(B9:B16)</f>
        <v>0</v>
      </c>
      <c r="C17" s="14">
        <f t="shared" ref="C17:L17" si="1">SUM(C9:C16)</f>
        <v>0</v>
      </c>
      <c r="D17" s="14">
        <f t="shared" si="1"/>
        <v>0</v>
      </c>
      <c r="E17" s="14">
        <f t="shared" si="1"/>
        <v>0</v>
      </c>
      <c r="F17" s="14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  <c r="K17" s="14">
        <f t="shared" si="1"/>
        <v>0</v>
      </c>
      <c r="L17" s="14">
        <f t="shared" si="1"/>
        <v>0</v>
      </c>
    </row>
    <row r="18" spans="1:20">
      <c r="A18" s="15"/>
      <c r="B18" s="15"/>
      <c r="C18" s="15"/>
      <c r="D18" s="84"/>
      <c r="E18" s="84"/>
      <c r="F18" s="84"/>
      <c r="G18" s="84"/>
      <c r="H18" s="84"/>
      <c r="I18" s="84"/>
      <c r="J18" s="84"/>
      <c r="K18" s="84"/>
      <c r="L18" s="84"/>
    </row>
    <row r="19" spans="1:20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1:20">
      <c r="A20" s="9" t="s">
        <v>40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1:20" ht="11.25">
      <c r="A21" s="93" t="s">
        <v>60</v>
      </c>
      <c r="B21" s="104">
        <v>0</v>
      </c>
      <c r="C21" s="104">
        <v>0</v>
      </c>
      <c r="D21" s="104">
        <v>0</v>
      </c>
      <c r="E21" s="95">
        <v>0</v>
      </c>
      <c r="F21" s="95">
        <v>0</v>
      </c>
      <c r="G21" s="95">
        <v>0</v>
      </c>
      <c r="H21" s="95">
        <v>0</v>
      </c>
      <c r="I21" s="95">
        <v>0</v>
      </c>
      <c r="J21" s="95">
        <v>0</v>
      </c>
      <c r="K21" s="95">
        <v>0</v>
      </c>
      <c r="L21" s="95">
        <v>0</v>
      </c>
      <c r="M21" s="12" t="s">
        <v>105</v>
      </c>
      <c r="N21" s="16"/>
      <c r="O21" s="17"/>
      <c r="P21" s="17"/>
      <c r="Q21" s="17"/>
      <c r="R21" s="17"/>
      <c r="S21" s="17"/>
      <c r="T21" s="17"/>
    </row>
    <row r="22" spans="1:20" ht="11.25">
      <c r="A22" s="93" t="s">
        <v>61</v>
      </c>
      <c r="B22" s="104">
        <v>1424.0308038000001</v>
      </c>
      <c r="C22" s="104">
        <v>8839.1219433999995</v>
      </c>
      <c r="D22" s="104">
        <v>12462.413107774601</v>
      </c>
      <c r="E22" s="95"/>
      <c r="F22" s="95"/>
      <c r="G22" s="95"/>
      <c r="H22" s="95"/>
      <c r="I22" s="95"/>
      <c r="J22" s="95"/>
      <c r="K22" s="95"/>
      <c r="L22" s="95"/>
      <c r="M22" s="12" t="s">
        <v>105</v>
      </c>
      <c r="N22" s="16"/>
      <c r="O22" s="17"/>
      <c r="P22" s="17"/>
      <c r="Q22" s="17"/>
      <c r="R22" s="17"/>
      <c r="S22" s="17"/>
      <c r="T22" s="17"/>
    </row>
    <row r="23" spans="1:20" ht="11.25">
      <c r="A23" s="93" t="s">
        <v>62</v>
      </c>
      <c r="B23" s="104">
        <v>3332.2001366999998</v>
      </c>
      <c r="C23" s="104">
        <v>27435.524256600002</v>
      </c>
      <c r="D23" s="104">
        <v>25703.718507907099</v>
      </c>
      <c r="E23" s="95"/>
      <c r="F23" s="95"/>
      <c r="G23" s="95"/>
      <c r="H23" s="95"/>
      <c r="I23" s="95"/>
      <c r="J23" s="95"/>
      <c r="K23" s="95"/>
      <c r="L23" s="95"/>
      <c r="M23" s="12" t="s">
        <v>105</v>
      </c>
      <c r="N23" s="16"/>
      <c r="O23" s="17"/>
      <c r="P23" s="17"/>
      <c r="Q23" s="17"/>
      <c r="R23" s="17"/>
      <c r="S23" s="17"/>
      <c r="T23" s="17"/>
    </row>
    <row r="24" spans="1:20" ht="11.25">
      <c r="A24" s="93" t="s">
        <v>63</v>
      </c>
      <c r="B24" s="104">
        <v>496.49666810000002</v>
      </c>
      <c r="C24" s="104">
        <v>3894.1711049</v>
      </c>
      <c r="D24" s="104">
        <v>6655.97640198716</v>
      </c>
      <c r="E24" s="95"/>
      <c r="F24" s="95"/>
      <c r="G24" s="95"/>
      <c r="H24" s="95"/>
      <c r="I24" s="95"/>
      <c r="J24" s="95"/>
      <c r="K24" s="95"/>
      <c r="L24" s="95"/>
      <c r="M24" s="12" t="s">
        <v>105</v>
      </c>
      <c r="N24" s="16"/>
      <c r="O24" s="17"/>
      <c r="P24" s="17"/>
      <c r="Q24" s="17"/>
      <c r="R24" s="17"/>
      <c r="S24" s="17"/>
      <c r="T24" s="17"/>
    </row>
    <row r="25" spans="1:20" ht="11.25">
      <c r="A25" s="93" t="s">
        <v>45</v>
      </c>
      <c r="B25" s="104">
        <v>375.05216000000001</v>
      </c>
      <c r="C25" s="104">
        <v>1610.8641500000001</v>
      </c>
      <c r="D25" s="104">
        <v>1720.2246500000001</v>
      </c>
      <c r="E25" s="95"/>
      <c r="F25" s="95"/>
      <c r="G25" s="95"/>
      <c r="H25" s="95"/>
      <c r="I25" s="95"/>
      <c r="J25" s="95"/>
      <c r="K25" s="95"/>
      <c r="L25" s="95"/>
      <c r="M25" s="12" t="s">
        <v>105</v>
      </c>
      <c r="N25" s="11"/>
      <c r="O25" s="17"/>
      <c r="P25" s="17"/>
      <c r="Q25" s="17"/>
      <c r="R25" s="17"/>
      <c r="S25" s="17"/>
      <c r="T25" s="17"/>
    </row>
    <row r="26" spans="1:20" ht="11.25">
      <c r="A26" s="93" t="s">
        <v>46</v>
      </c>
      <c r="B26" s="104">
        <v>0</v>
      </c>
      <c r="C26" s="104">
        <v>0</v>
      </c>
      <c r="D26" s="104">
        <v>0</v>
      </c>
      <c r="E26" s="95"/>
      <c r="F26" s="95"/>
      <c r="G26" s="95"/>
      <c r="H26" s="95"/>
      <c r="I26" s="95"/>
      <c r="J26" s="95"/>
      <c r="K26" s="95"/>
      <c r="L26" s="95"/>
      <c r="M26" s="12" t="s">
        <v>105</v>
      </c>
      <c r="N26" s="11"/>
      <c r="O26" s="17"/>
      <c r="P26" s="17"/>
      <c r="Q26" s="17"/>
      <c r="R26" s="17"/>
      <c r="S26" s="17"/>
      <c r="T26" s="17"/>
    </row>
    <row r="27" spans="1:20" ht="11.25">
      <c r="A27" s="93" t="s">
        <v>64</v>
      </c>
      <c r="B27" s="104">
        <v>11.5528242</v>
      </c>
      <c r="C27" s="104">
        <v>74.7776487</v>
      </c>
      <c r="D27" s="104">
        <v>108.79450457063299</v>
      </c>
      <c r="E27" s="95"/>
      <c r="F27" s="95"/>
      <c r="G27" s="95"/>
      <c r="H27" s="95"/>
      <c r="I27" s="95"/>
      <c r="J27" s="95"/>
      <c r="K27" s="95"/>
      <c r="L27" s="95"/>
      <c r="M27" s="12" t="s">
        <v>105</v>
      </c>
      <c r="N27" s="11"/>
      <c r="O27" s="17"/>
      <c r="P27" s="17"/>
      <c r="Q27" s="17"/>
      <c r="R27" s="17"/>
      <c r="S27" s="17"/>
      <c r="T27" s="17"/>
    </row>
    <row r="28" spans="1:20" ht="11.25">
      <c r="A28" s="93" t="s">
        <v>3</v>
      </c>
      <c r="B28" s="105">
        <v>0</v>
      </c>
      <c r="C28" s="105">
        <v>0</v>
      </c>
      <c r="D28" s="105">
        <v>0</v>
      </c>
      <c r="E28" s="96"/>
      <c r="F28" s="96"/>
      <c r="G28" s="96"/>
      <c r="H28" s="96"/>
      <c r="I28" s="96"/>
      <c r="J28" s="96"/>
      <c r="K28" s="96"/>
      <c r="L28" s="96"/>
      <c r="M28" s="12" t="s">
        <v>105</v>
      </c>
      <c r="N28" s="11"/>
      <c r="O28" s="17"/>
      <c r="P28" s="93"/>
      <c r="Q28" s="17"/>
      <c r="R28" s="17"/>
      <c r="S28" s="17"/>
      <c r="T28" s="17"/>
    </row>
    <row r="29" spans="1:20">
      <c r="A29" s="18" t="s">
        <v>51</v>
      </c>
      <c r="B29" s="19">
        <f>SUM(B21:B28)</f>
        <v>5639.3325927999995</v>
      </c>
      <c r="C29" s="19">
        <f t="shared" ref="C29:L29" si="2">SUM(C21:C28)</f>
        <v>41854.459103600006</v>
      </c>
      <c r="D29" s="19">
        <f t="shared" si="2"/>
        <v>46651.127172239496</v>
      </c>
      <c r="E29" s="19">
        <f t="shared" si="2"/>
        <v>0</v>
      </c>
      <c r="F29" s="19">
        <f t="shared" si="2"/>
        <v>0</v>
      </c>
      <c r="G29" s="19">
        <f t="shared" si="2"/>
        <v>0</v>
      </c>
      <c r="H29" s="19">
        <f t="shared" si="2"/>
        <v>0</v>
      </c>
      <c r="I29" s="19">
        <f t="shared" si="2"/>
        <v>0</v>
      </c>
      <c r="J29" s="19">
        <f t="shared" si="2"/>
        <v>0</v>
      </c>
      <c r="K29" s="19">
        <f t="shared" si="2"/>
        <v>0</v>
      </c>
      <c r="L29" s="19">
        <f t="shared" si="2"/>
        <v>0</v>
      </c>
      <c r="N29" s="11"/>
      <c r="O29" s="17"/>
      <c r="P29" s="93"/>
      <c r="Q29" s="17"/>
      <c r="R29" s="17"/>
      <c r="S29" s="17"/>
      <c r="T29" s="17"/>
    </row>
    <row r="30" spans="1:20">
      <c r="A30" s="18"/>
      <c r="B30" s="19"/>
      <c r="C30" s="19"/>
      <c r="D30" s="85"/>
      <c r="E30" s="85"/>
      <c r="F30" s="85"/>
      <c r="G30" s="85"/>
      <c r="H30" s="85"/>
      <c r="I30" s="85"/>
      <c r="J30" s="85"/>
      <c r="K30" s="85"/>
      <c r="L30" s="85"/>
      <c r="N30" s="11"/>
      <c r="O30" s="17"/>
      <c r="P30" s="93"/>
      <c r="Q30" s="17"/>
      <c r="R30" s="17"/>
      <c r="S30" s="17"/>
      <c r="T30" s="17"/>
    </row>
    <row r="31" spans="1:20">
      <c r="B31" s="5"/>
      <c r="D31" s="81"/>
      <c r="N31" s="11"/>
      <c r="P31" s="93"/>
    </row>
    <row r="32" spans="1:20">
      <c r="A32" s="9" t="s">
        <v>41</v>
      </c>
      <c r="B32" s="5"/>
      <c r="D32" s="81"/>
      <c r="N32" s="11"/>
      <c r="P32" s="93"/>
    </row>
    <row r="33" spans="1:16" ht="11.25">
      <c r="A33" s="93" t="s">
        <v>60</v>
      </c>
      <c r="B33" s="104">
        <v>0</v>
      </c>
      <c r="C33" s="104">
        <v>0</v>
      </c>
      <c r="D33" s="104">
        <v>0</v>
      </c>
      <c r="E33" s="95"/>
      <c r="F33" s="95"/>
      <c r="G33" s="95"/>
      <c r="H33" s="95"/>
      <c r="I33" s="95"/>
      <c r="J33" s="95"/>
      <c r="K33" s="95"/>
      <c r="L33" s="95"/>
      <c r="M33" s="12" t="s">
        <v>33</v>
      </c>
      <c r="N33" s="13"/>
      <c r="P33" s="93"/>
    </row>
    <row r="34" spans="1:16" ht="11.25">
      <c r="A34" s="93" t="s">
        <v>61</v>
      </c>
      <c r="B34" s="104">
        <v>0</v>
      </c>
      <c r="C34" s="104">
        <v>0</v>
      </c>
      <c r="D34" s="104">
        <v>0</v>
      </c>
      <c r="E34" s="95"/>
      <c r="F34" s="95"/>
      <c r="G34" s="95"/>
      <c r="H34" s="95"/>
      <c r="I34" s="95"/>
      <c r="J34" s="95"/>
      <c r="K34" s="95"/>
      <c r="L34" s="95"/>
      <c r="M34" s="12" t="s">
        <v>33</v>
      </c>
      <c r="N34" s="13"/>
      <c r="P34" s="93"/>
    </row>
    <row r="35" spans="1:16" ht="11.25">
      <c r="A35" s="93" t="s">
        <v>62</v>
      </c>
      <c r="B35" s="104">
        <v>0</v>
      </c>
      <c r="C35" s="104">
        <v>1473.5602426999999</v>
      </c>
      <c r="D35" s="104">
        <v>5258.9689147730996</v>
      </c>
      <c r="E35" s="95"/>
      <c r="F35" s="95"/>
      <c r="G35" s="95"/>
      <c r="H35" s="95"/>
      <c r="I35" s="95"/>
      <c r="J35" s="95"/>
      <c r="K35" s="95"/>
      <c r="L35" s="95"/>
      <c r="M35" s="12" t="s">
        <v>33</v>
      </c>
      <c r="N35" s="13"/>
      <c r="P35" s="93"/>
    </row>
    <row r="36" spans="1:16" ht="11.25">
      <c r="A36" s="93" t="s">
        <v>63</v>
      </c>
      <c r="B36" s="104">
        <v>0</v>
      </c>
      <c r="C36" s="104">
        <v>0</v>
      </c>
      <c r="D36" s="104">
        <v>0</v>
      </c>
      <c r="E36" s="95"/>
      <c r="F36" s="95"/>
      <c r="G36" s="95"/>
      <c r="H36" s="95"/>
      <c r="I36" s="95"/>
      <c r="J36" s="95"/>
      <c r="K36" s="95"/>
      <c r="L36" s="95"/>
      <c r="M36" s="12" t="s">
        <v>33</v>
      </c>
      <c r="N36" s="13"/>
      <c r="P36" s="93"/>
    </row>
    <row r="37" spans="1:16" ht="11.25">
      <c r="A37" s="93" t="s">
        <v>45</v>
      </c>
      <c r="B37" s="104">
        <v>0</v>
      </c>
      <c r="C37" s="104">
        <v>0</v>
      </c>
      <c r="D37" s="104">
        <v>0</v>
      </c>
      <c r="E37" s="95"/>
      <c r="F37" s="95"/>
      <c r="G37" s="95"/>
      <c r="H37" s="95"/>
      <c r="I37" s="95"/>
      <c r="J37" s="95"/>
      <c r="K37" s="95"/>
      <c r="L37" s="95"/>
      <c r="M37" s="12" t="s">
        <v>33</v>
      </c>
    </row>
    <row r="38" spans="1:16" ht="11.25">
      <c r="A38" s="93" t="s">
        <v>46</v>
      </c>
      <c r="B38" s="104">
        <v>0</v>
      </c>
      <c r="C38" s="104">
        <v>0</v>
      </c>
      <c r="D38" s="104">
        <v>0</v>
      </c>
      <c r="E38" s="95"/>
      <c r="F38" s="95"/>
      <c r="G38" s="95"/>
      <c r="H38" s="95"/>
      <c r="I38" s="95"/>
      <c r="J38" s="95"/>
      <c r="K38" s="95"/>
      <c r="L38" s="95"/>
      <c r="M38" s="12" t="s">
        <v>33</v>
      </c>
    </row>
    <row r="39" spans="1:16" ht="11.25">
      <c r="A39" s="93" t="s">
        <v>64</v>
      </c>
      <c r="B39" s="104">
        <v>0</v>
      </c>
      <c r="C39" s="104">
        <v>0</v>
      </c>
      <c r="D39" s="104">
        <v>0</v>
      </c>
      <c r="E39" s="95"/>
      <c r="F39" s="95"/>
      <c r="G39" s="95"/>
      <c r="H39" s="95"/>
      <c r="I39" s="95"/>
      <c r="J39" s="95"/>
      <c r="K39" s="95"/>
      <c r="L39" s="95"/>
      <c r="M39" s="12" t="s">
        <v>33</v>
      </c>
    </row>
    <row r="40" spans="1:16" ht="11.25">
      <c r="A40" s="93" t="s">
        <v>3</v>
      </c>
      <c r="B40" s="105">
        <v>0</v>
      </c>
      <c r="C40" s="105">
        <v>0</v>
      </c>
      <c r="D40" s="105">
        <v>7578.11905070797</v>
      </c>
      <c r="E40" s="96"/>
      <c r="F40" s="96"/>
      <c r="G40" s="96"/>
      <c r="H40" s="96"/>
      <c r="I40" s="96"/>
      <c r="J40" s="96"/>
      <c r="K40" s="96"/>
      <c r="L40" s="96"/>
      <c r="M40" s="12" t="s">
        <v>33</v>
      </c>
    </row>
    <row r="41" spans="1:16">
      <c r="A41" s="13" t="s">
        <v>51</v>
      </c>
      <c r="B41" s="14">
        <f>SUM(B33:B40)</f>
        <v>0</v>
      </c>
      <c r="C41" s="14">
        <f t="shared" ref="C41:L41" si="3">SUM(C33:C40)</f>
        <v>1473.5602426999999</v>
      </c>
      <c r="D41" s="14">
        <f t="shared" si="3"/>
        <v>12837.087965481071</v>
      </c>
      <c r="E41" s="14">
        <f t="shared" si="3"/>
        <v>0</v>
      </c>
      <c r="F41" s="14">
        <f t="shared" si="3"/>
        <v>0</v>
      </c>
      <c r="G41" s="14">
        <f t="shared" si="3"/>
        <v>0</v>
      </c>
      <c r="H41" s="14">
        <f t="shared" si="3"/>
        <v>0</v>
      </c>
      <c r="I41" s="14">
        <f t="shared" si="3"/>
        <v>0</v>
      </c>
      <c r="J41" s="14">
        <f t="shared" si="3"/>
        <v>0</v>
      </c>
      <c r="K41" s="14">
        <f t="shared" si="3"/>
        <v>0</v>
      </c>
      <c r="L41" s="14">
        <f t="shared" si="3"/>
        <v>0</v>
      </c>
    </row>
    <row r="42" spans="1:16">
      <c r="A42" s="13"/>
      <c r="B42" s="14"/>
      <c r="C42" s="14"/>
      <c r="D42" s="83"/>
      <c r="E42" s="83"/>
      <c r="F42" s="83"/>
      <c r="G42" s="83"/>
      <c r="H42" s="83"/>
      <c r="I42" s="83"/>
      <c r="J42" s="83"/>
      <c r="K42" s="83"/>
      <c r="L42" s="83"/>
    </row>
    <row r="43" spans="1:16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</row>
    <row r="44" spans="1:16">
      <c r="A44" s="9" t="s">
        <v>42</v>
      </c>
      <c r="B44" s="5"/>
      <c r="D44" s="81"/>
      <c r="G44" s="91"/>
      <c r="H44" s="91"/>
      <c r="I44" s="91"/>
      <c r="J44" s="91"/>
      <c r="K44" s="91"/>
      <c r="L44" s="91"/>
    </row>
    <row r="45" spans="1:16" ht="11.25">
      <c r="A45" s="93" t="s">
        <v>60</v>
      </c>
      <c r="B45" s="104">
        <v>0</v>
      </c>
      <c r="C45" s="104">
        <v>0</v>
      </c>
      <c r="D45" s="104">
        <v>0</v>
      </c>
      <c r="E45" s="95"/>
      <c r="F45" s="95"/>
      <c r="G45" s="95"/>
      <c r="H45" s="95"/>
      <c r="I45" s="95"/>
      <c r="J45" s="95"/>
      <c r="K45" s="95"/>
      <c r="L45" s="95"/>
      <c r="M45" s="12" t="s">
        <v>48</v>
      </c>
    </row>
    <row r="46" spans="1:16" ht="11.25">
      <c r="A46" s="93" t="s">
        <v>61</v>
      </c>
      <c r="B46" s="104">
        <v>0</v>
      </c>
      <c r="C46" s="104">
        <v>0</v>
      </c>
      <c r="D46" s="104">
        <v>0</v>
      </c>
      <c r="E46" s="95"/>
      <c r="F46" s="95"/>
      <c r="G46" s="95"/>
      <c r="H46" s="95"/>
      <c r="I46" s="95"/>
      <c r="J46" s="95"/>
      <c r="K46" s="95"/>
      <c r="L46" s="95"/>
      <c r="M46" s="12" t="s">
        <v>48</v>
      </c>
    </row>
    <row r="47" spans="1:16" ht="11.25">
      <c r="A47" s="93" t="s">
        <v>62</v>
      </c>
      <c r="B47" s="104">
        <v>0</v>
      </c>
      <c r="C47" s="104">
        <v>6014.5132127999996</v>
      </c>
      <c r="D47" s="104">
        <v>7839.9473023699102</v>
      </c>
      <c r="E47" s="95"/>
      <c r="F47" s="95"/>
      <c r="G47" s="95"/>
      <c r="H47" s="95"/>
      <c r="I47" s="95"/>
      <c r="J47" s="95"/>
      <c r="K47" s="95"/>
      <c r="L47" s="95"/>
      <c r="M47" s="12" t="s">
        <v>48</v>
      </c>
    </row>
    <row r="48" spans="1:16" ht="11.25">
      <c r="A48" s="93" t="s">
        <v>63</v>
      </c>
      <c r="B48" s="104">
        <v>0</v>
      </c>
      <c r="C48" s="104">
        <v>0</v>
      </c>
      <c r="D48" s="104">
        <v>0</v>
      </c>
      <c r="E48" s="95"/>
      <c r="F48" s="95"/>
      <c r="G48" s="95"/>
      <c r="H48" s="95"/>
      <c r="I48" s="95"/>
      <c r="J48" s="95"/>
      <c r="K48" s="95"/>
      <c r="L48" s="95"/>
      <c r="M48" s="12" t="s">
        <v>48</v>
      </c>
    </row>
    <row r="49" spans="1:13" ht="11.25">
      <c r="A49" s="93" t="s">
        <v>45</v>
      </c>
      <c r="B49" s="104">
        <v>0</v>
      </c>
      <c r="C49" s="104">
        <v>0</v>
      </c>
      <c r="D49" s="104">
        <v>0</v>
      </c>
      <c r="E49" s="95"/>
      <c r="F49" s="95"/>
      <c r="G49" s="95"/>
      <c r="H49" s="95"/>
      <c r="I49" s="95"/>
      <c r="J49" s="95"/>
      <c r="K49" s="95"/>
      <c r="L49" s="95"/>
      <c r="M49" s="12" t="s">
        <v>48</v>
      </c>
    </row>
    <row r="50" spans="1:13" ht="11.25">
      <c r="A50" s="93" t="s">
        <v>46</v>
      </c>
      <c r="B50" s="104">
        <v>0</v>
      </c>
      <c r="C50" s="104">
        <v>0</v>
      </c>
      <c r="D50" s="104">
        <v>0</v>
      </c>
      <c r="E50" s="95"/>
      <c r="F50" s="95"/>
      <c r="G50" s="95"/>
      <c r="H50" s="95"/>
      <c r="I50" s="95"/>
      <c r="J50" s="95"/>
      <c r="K50" s="95"/>
      <c r="L50" s="95"/>
      <c r="M50" s="12" t="s">
        <v>48</v>
      </c>
    </row>
    <row r="51" spans="1:13" ht="11.25">
      <c r="A51" s="93" t="s">
        <v>64</v>
      </c>
      <c r="B51" s="104">
        <v>0</v>
      </c>
      <c r="C51" s="104">
        <v>0</v>
      </c>
      <c r="D51" s="104">
        <v>0</v>
      </c>
      <c r="E51" s="95"/>
      <c r="F51" s="95"/>
      <c r="G51" s="95"/>
      <c r="H51" s="95"/>
      <c r="I51" s="95"/>
      <c r="J51" s="95"/>
      <c r="K51" s="95"/>
      <c r="L51" s="95"/>
      <c r="M51" s="12" t="s">
        <v>48</v>
      </c>
    </row>
    <row r="52" spans="1:13" ht="11.25">
      <c r="A52" s="93" t="s">
        <v>3</v>
      </c>
      <c r="B52" s="105">
        <v>0</v>
      </c>
      <c r="C52" s="105">
        <v>0</v>
      </c>
      <c r="D52" s="105">
        <v>1337.31512659552</v>
      </c>
      <c r="E52" s="96"/>
      <c r="F52" s="96"/>
      <c r="G52" s="96"/>
      <c r="H52" s="96"/>
      <c r="I52" s="96"/>
      <c r="J52" s="96"/>
      <c r="K52" s="96"/>
      <c r="L52" s="96"/>
      <c r="M52" s="12" t="s">
        <v>48</v>
      </c>
    </row>
    <row r="53" spans="1:13">
      <c r="A53" s="13" t="s">
        <v>51</v>
      </c>
      <c r="B53" s="14">
        <f>SUM(B45:B52)</f>
        <v>0</v>
      </c>
      <c r="C53" s="14">
        <f t="shared" ref="C53:L53" si="4">SUM(C45:C52)</f>
        <v>6014.5132127999996</v>
      </c>
      <c r="D53" s="14">
        <f t="shared" si="4"/>
        <v>9177.2624289654304</v>
      </c>
      <c r="E53" s="14">
        <f t="shared" si="4"/>
        <v>0</v>
      </c>
      <c r="F53" s="14">
        <f t="shared" si="4"/>
        <v>0</v>
      </c>
      <c r="G53" s="14">
        <f t="shared" si="4"/>
        <v>0</v>
      </c>
      <c r="H53" s="14">
        <f t="shared" si="4"/>
        <v>0</v>
      </c>
      <c r="I53" s="14">
        <f t="shared" si="4"/>
        <v>0</v>
      </c>
      <c r="J53" s="14">
        <f t="shared" si="4"/>
        <v>0</v>
      </c>
      <c r="K53" s="14">
        <f t="shared" si="4"/>
        <v>0</v>
      </c>
      <c r="L53" s="14">
        <f t="shared" si="4"/>
        <v>0</v>
      </c>
    </row>
    <row r="54" spans="1:13">
      <c r="A54" s="13"/>
      <c r="B54" s="14"/>
      <c r="C54" s="14"/>
      <c r="D54" s="83"/>
      <c r="E54" s="83"/>
      <c r="F54" s="83"/>
      <c r="G54" s="83"/>
      <c r="H54" s="83"/>
      <c r="I54" s="83"/>
      <c r="J54" s="83"/>
      <c r="K54" s="83"/>
      <c r="L54" s="83"/>
    </row>
    <row r="55" spans="1:13">
      <c r="B55" s="5"/>
      <c r="D55" s="81"/>
    </row>
    <row r="56" spans="1:13">
      <c r="A56" s="9" t="s">
        <v>43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1:13" ht="11.25">
      <c r="A57" s="93" t="s">
        <v>60</v>
      </c>
      <c r="B57" s="104">
        <v>5639.5709237999999</v>
      </c>
      <c r="C57" s="104">
        <v>17522.160764299999</v>
      </c>
      <c r="D57" s="104">
        <v>21376.404012677001</v>
      </c>
      <c r="E57" s="95"/>
      <c r="F57" s="95"/>
      <c r="G57" s="95"/>
      <c r="H57" s="95"/>
      <c r="I57" s="95"/>
      <c r="J57" s="95"/>
      <c r="K57" s="95"/>
      <c r="L57" s="95"/>
      <c r="M57" s="12" t="s">
        <v>49</v>
      </c>
    </row>
    <row r="58" spans="1:13" ht="11.25">
      <c r="A58" s="93" t="s">
        <v>61</v>
      </c>
      <c r="B58" s="104">
        <v>410.39996129999997</v>
      </c>
      <c r="C58" s="104">
        <v>4410.5132726000002</v>
      </c>
      <c r="D58" s="104">
        <v>7785.5622088098999</v>
      </c>
      <c r="E58" s="95"/>
      <c r="F58" s="95"/>
      <c r="G58" s="95"/>
      <c r="H58" s="95"/>
      <c r="I58" s="95"/>
      <c r="J58" s="95"/>
      <c r="K58" s="95"/>
      <c r="L58" s="95"/>
      <c r="M58" s="12" t="s">
        <v>49</v>
      </c>
    </row>
    <row r="59" spans="1:13" ht="11.25">
      <c r="A59" s="93" t="s">
        <v>62</v>
      </c>
      <c r="B59" s="104">
        <v>2068.4256593</v>
      </c>
      <c r="C59" s="104">
        <v>12314.1870436999</v>
      </c>
      <c r="D59" s="104">
        <v>8934.9110417993707</v>
      </c>
      <c r="E59" s="95"/>
      <c r="F59" s="95"/>
      <c r="G59" s="95"/>
      <c r="H59" s="95"/>
      <c r="I59" s="95"/>
      <c r="J59" s="95"/>
      <c r="K59" s="95"/>
      <c r="L59" s="95"/>
      <c r="M59" s="12" t="s">
        <v>49</v>
      </c>
    </row>
    <row r="60" spans="1:13" ht="11.25">
      <c r="A60" s="93" t="s">
        <v>63</v>
      </c>
      <c r="B60" s="104">
        <v>33.5576784</v>
      </c>
      <c r="C60" s="104">
        <v>3068.7172845999899</v>
      </c>
      <c r="D60" s="104">
        <v>4358.4035309443698</v>
      </c>
      <c r="E60" s="95"/>
      <c r="F60" s="95"/>
      <c r="G60" s="95"/>
      <c r="H60" s="95"/>
      <c r="I60" s="95"/>
      <c r="J60" s="95"/>
      <c r="K60" s="95"/>
      <c r="L60" s="95"/>
      <c r="M60" s="12" t="s">
        <v>49</v>
      </c>
    </row>
    <row r="61" spans="1:13" ht="11.25">
      <c r="A61" s="93" t="s">
        <v>45</v>
      </c>
      <c r="B61" s="104">
        <v>0.66849999999999998</v>
      </c>
      <c r="C61" s="104">
        <v>1.52789</v>
      </c>
      <c r="D61" s="104">
        <v>2.3490399999999898</v>
      </c>
      <c r="E61" s="95"/>
      <c r="F61" s="95"/>
      <c r="G61" s="95"/>
      <c r="H61" s="95"/>
      <c r="I61" s="95"/>
      <c r="J61" s="95"/>
      <c r="K61" s="95"/>
      <c r="L61" s="95"/>
      <c r="M61" s="12" t="s">
        <v>49</v>
      </c>
    </row>
    <row r="62" spans="1:13" ht="11.25">
      <c r="A62" s="93" t="s">
        <v>46</v>
      </c>
      <c r="B62" s="104">
        <v>0</v>
      </c>
      <c r="C62" s="104">
        <v>0</v>
      </c>
      <c r="D62" s="104">
        <v>0</v>
      </c>
      <c r="E62" s="95"/>
      <c r="F62" s="95"/>
      <c r="G62" s="95"/>
      <c r="H62" s="95"/>
      <c r="I62" s="95"/>
      <c r="J62" s="95"/>
      <c r="K62" s="95"/>
      <c r="L62" s="95"/>
      <c r="M62" s="12" t="s">
        <v>49</v>
      </c>
    </row>
    <row r="63" spans="1:13" ht="11.25">
      <c r="A63" s="93" t="s">
        <v>64</v>
      </c>
      <c r="B63" s="104">
        <v>0</v>
      </c>
      <c r="C63" s="104">
        <v>11.965291899999899</v>
      </c>
      <c r="D63" s="104">
        <v>24.560682810815301</v>
      </c>
      <c r="E63" s="95"/>
      <c r="F63" s="95"/>
      <c r="G63" s="95"/>
      <c r="H63" s="95"/>
      <c r="I63" s="95"/>
      <c r="J63" s="95"/>
      <c r="K63" s="95"/>
      <c r="L63" s="95"/>
      <c r="M63" s="12" t="s">
        <v>49</v>
      </c>
    </row>
    <row r="64" spans="1:13" ht="11.25">
      <c r="A64" s="93" t="s">
        <v>3</v>
      </c>
      <c r="B64" s="105">
        <v>0</v>
      </c>
      <c r="C64" s="105">
        <v>0</v>
      </c>
      <c r="D64" s="105">
        <v>0</v>
      </c>
      <c r="E64" s="96"/>
      <c r="F64" s="96"/>
      <c r="G64" s="96"/>
      <c r="H64" s="96"/>
      <c r="I64" s="96"/>
      <c r="J64" s="96"/>
      <c r="K64" s="96"/>
      <c r="L64" s="96"/>
      <c r="M64" s="12" t="s">
        <v>49</v>
      </c>
    </row>
    <row r="65" spans="1:13">
      <c r="A65" s="13" t="s">
        <v>51</v>
      </c>
      <c r="B65" s="14">
        <f>SUM(B57:B64)</f>
        <v>8152.6227227999998</v>
      </c>
      <c r="C65" s="14">
        <f t="shared" ref="C65:L65" si="5">SUM(C57:C64)</f>
        <v>37329.071547099884</v>
      </c>
      <c r="D65" s="14">
        <f t="shared" si="5"/>
        <v>42482.190517041461</v>
      </c>
      <c r="E65" s="14">
        <f t="shared" si="5"/>
        <v>0</v>
      </c>
      <c r="F65" s="14">
        <f t="shared" si="5"/>
        <v>0</v>
      </c>
      <c r="G65" s="14">
        <f t="shared" si="5"/>
        <v>0</v>
      </c>
      <c r="H65" s="14">
        <f t="shared" si="5"/>
        <v>0</v>
      </c>
      <c r="I65" s="14">
        <f t="shared" si="5"/>
        <v>0</v>
      </c>
      <c r="J65" s="14">
        <f t="shared" si="5"/>
        <v>0</v>
      </c>
      <c r="K65" s="14">
        <f t="shared" si="5"/>
        <v>0</v>
      </c>
      <c r="L65" s="14">
        <f t="shared" si="5"/>
        <v>0</v>
      </c>
    </row>
    <row r="66" spans="1:13">
      <c r="A66" s="13"/>
      <c r="B66" s="14"/>
      <c r="C66" s="14"/>
      <c r="D66" s="83"/>
      <c r="E66" s="83"/>
      <c r="F66" s="83"/>
      <c r="G66" s="83"/>
      <c r="H66" s="83"/>
      <c r="I66" s="83"/>
      <c r="J66" s="83"/>
      <c r="K66" s="83"/>
      <c r="L66" s="83"/>
    </row>
    <row r="67" spans="1:13">
      <c r="B67" s="5"/>
      <c r="D67" s="81"/>
    </row>
    <row r="68" spans="1:13">
      <c r="A68" s="9" t="s">
        <v>44</v>
      </c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</row>
    <row r="69" spans="1:13" ht="11.25">
      <c r="A69" s="93" t="s">
        <v>60</v>
      </c>
      <c r="B69" s="104">
        <v>8707.5378473000001</v>
      </c>
      <c r="C69" s="104">
        <v>34966.599770399996</v>
      </c>
      <c r="D69" s="104">
        <v>41448.824496378198</v>
      </c>
      <c r="E69" s="95"/>
      <c r="F69" s="95"/>
      <c r="G69" s="95"/>
      <c r="H69" s="95"/>
      <c r="I69" s="95"/>
      <c r="J69" s="95"/>
      <c r="K69" s="95"/>
      <c r="L69" s="95"/>
      <c r="M69" s="12" t="s">
        <v>32</v>
      </c>
    </row>
    <row r="70" spans="1:13" ht="11.25">
      <c r="A70" s="93" t="s">
        <v>61</v>
      </c>
      <c r="B70" s="104">
        <v>2542.7473116000001</v>
      </c>
      <c r="C70" s="104">
        <v>14077.454771000001</v>
      </c>
      <c r="D70" s="104">
        <v>16480.378410012501</v>
      </c>
      <c r="E70" s="95"/>
      <c r="F70" s="95"/>
      <c r="G70" s="95"/>
      <c r="H70" s="95"/>
      <c r="I70" s="95"/>
      <c r="J70" s="95"/>
      <c r="K70" s="95"/>
      <c r="L70" s="95"/>
      <c r="M70" s="12" t="s">
        <v>32</v>
      </c>
    </row>
    <row r="71" spans="1:13" ht="11.25">
      <c r="A71" s="93" t="s">
        <v>62</v>
      </c>
      <c r="B71" s="104">
        <v>1180.5352886999999</v>
      </c>
      <c r="C71" s="104">
        <v>50788.939390699998</v>
      </c>
      <c r="D71" s="104">
        <v>52939.930012597302</v>
      </c>
      <c r="E71" s="95"/>
      <c r="F71" s="95"/>
      <c r="G71" s="95"/>
      <c r="H71" s="95"/>
      <c r="I71" s="95"/>
      <c r="J71" s="95"/>
      <c r="K71" s="95"/>
      <c r="L71" s="95"/>
      <c r="M71" s="12" t="s">
        <v>32</v>
      </c>
    </row>
    <row r="72" spans="1:13" ht="11.25">
      <c r="A72" s="93" t="s">
        <v>63</v>
      </c>
      <c r="B72" s="104">
        <v>1101.5222001</v>
      </c>
      <c r="C72" s="104">
        <v>10525.0564829</v>
      </c>
      <c r="D72" s="104">
        <v>14178.5254983456</v>
      </c>
      <c r="E72" s="95"/>
      <c r="F72" s="95"/>
      <c r="G72" s="95"/>
      <c r="H72" s="95"/>
      <c r="I72" s="95"/>
      <c r="J72" s="95"/>
      <c r="K72" s="95"/>
      <c r="L72" s="95"/>
      <c r="M72" s="12" t="s">
        <v>32</v>
      </c>
    </row>
    <row r="73" spans="1:13" ht="11.25">
      <c r="A73" s="93" t="s">
        <v>45</v>
      </c>
      <c r="B73" s="104">
        <v>755.46455000000003</v>
      </c>
      <c r="C73" s="104">
        <v>3040.8621199999998</v>
      </c>
      <c r="D73" s="104">
        <v>3240.4374200000002</v>
      </c>
      <c r="E73" s="95"/>
      <c r="F73" s="95"/>
      <c r="G73" s="95"/>
      <c r="H73" s="95"/>
      <c r="I73" s="95"/>
      <c r="J73" s="95"/>
      <c r="K73" s="95"/>
      <c r="L73" s="95"/>
      <c r="M73" s="12" t="s">
        <v>32</v>
      </c>
    </row>
    <row r="74" spans="1:13" ht="11.25">
      <c r="A74" s="93" t="s">
        <v>46</v>
      </c>
      <c r="B74" s="104">
        <v>0</v>
      </c>
      <c r="C74" s="104">
        <v>0</v>
      </c>
      <c r="D74" s="104">
        <v>0</v>
      </c>
      <c r="E74" s="95"/>
      <c r="F74" s="95"/>
      <c r="G74" s="95"/>
      <c r="H74" s="95"/>
      <c r="I74" s="95"/>
      <c r="J74" s="95"/>
      <c r="K74" s="95"/>
      <c r="L74" s="95"/>
      <c r="M74" s="12" t="s">
        <v>32</v>
      </c>
    </row>
    <row r="75" spans="1:13" ht="11.25">
      <c r="A75" s="93" t="s">
        <v>64</v>
      </c>
      <c r="B75" s="104">
        <v>11.076339399999901</v>
      </c>
      <c r="C75" s="104">
        <v>74.342805400000003</v>
      </c>
      <c r="D75" s="104">
        <v>86.123483355195305</v>
      </c>
      <c r="E75" s="95"/>
      <c r="F75" s="95"/>
      <c r="G75" s="95"/>
      <c r="H75" s="95"/>
      <c r="I75" s="95"/>
      <c r="J75" s="95"/>
      <c r="K75" s="95"/>
      <c r="L75" s="95"/>
      <c r="M75" s="12" t="s">
        <v>32</v>
      </c>
    </row>
    <row r="76" spans="1:13" ht="11.25">
      <c r="A76" s="93" t="s">
        <v>3</v>
      </c>
      <c r="B76" s="105">
        <v>0</v>
      </c>
      <c r="C76" s="105">
        <v>0</v>
      </c>
      <c r="D76" s="105">
        <v>0</v>
      </c>
      <c r="E76" s="96"/>
      <c r="F76" s="96"/>
      <c r="G76" s="96"/>
      <c r="H76" s="96"/>
      <c r="I76" s="96"/>
      <c r="J76" s="96"/>
      <c r="K76" s="96"/>
      <c r="L76" s="96"/>
      <c r="M76" s="12" t="s">
        <v>32</v>
      </c>
    </row>
    <row r="77" spans="1:13">
      <c r="A77" s="13" t="s">
        <v>51</v>
      </c>
      <c r="B77" s="14">
        <f>SUM(B69:B76)</f>
        <v>14298.8835371</v>
      </c>
      <c r="C77" s="14">
        <f t="shared" ref="C77:L77" si="6">SUM(C69:C76)</f>
        <v>113473.25534039998</v>
      </c>
      <c r="D77" s="14">
        <f t="shared" si="6"/>
        <v>128374.2193206888</v>
      </c>
      <c r="E77" s="14">
        <f t="shared" si="6"/>
        <v>0</v>
      </c>
      <c r="F77" s="14">
        <f t="shared" si="6"/>
        <v>0</v>
      </c>
      <c r="G77" s="14">
        <f t="shared" si="6"/>
        <v>0</v>
      </c>
      <c r="H77" s="14">
        <f t="shared" si="6"/>
        <v>0</v>
      </c>
      <c r="I77" s="14">
        <f t="shared" si="6"/>
        <v>0</v>
      </c>
      <c r="J77" s="14">
        <f t="shared" si="6"/>
        <v>0</v>
      </c>
      <c r="K77" s="14">
        <f t="shared" si="6"/>
        <v>0</v>
      </c>
      <c r="L77" s="14">
        <f t="shared" si="6"/>
        <v>0</v>
      </c>
    </row>
    <row r="78" spans="1:13">
      <c r="B78" s="5"/>
    </row>
    <row r="79" spans="1:13">
      <c r="B79" s="76"/>
      <c r="C79" s="76"/>
    </row>
    <row r="80" spans="1:13">
      <c r="B80" s="5"/>
      <c r="M80" s="31"/>
    </row>
    <row r="81" spans="1:8">
      <c r="B81" s="5"/>
    </row>
    <row r="82" spans="1:8" ht="15">
      <c r="A82" s="126" t="s">
        <v>84</v>
      </c>
      <c r="B82" s="126"/>
      <c r="C82" s="126"/>
      <c r="D82" s="126"/>
      <c r="E82" s="126"/>
      <c r="F82" s="126"/>
      <c r="G82" s="126"/>
      <c r="H82" s="126"/>
    </row>
    <row r="83" spans="1:8" ht="11.25">
      <c r="A83"/>
      <c r="B83" s="86"/>
      <c r="C83"/>
      <c r="D83"/>
      <c r="E83" s="86"/>
      <c r="F83" s="86"/>
      <c r="G83" s="86"/>
      <c r="H83" s="86"/>
    </row>
    <row r="84" spans="1:8" ht="11.25">
      <c r="A84" t="s">
        <v>90</v>
      </c>
      <c r="B84" s="86" t="s">
        <v>52</v>
      </c>
      <c r="C84"/>
      <c r="D84"/>
      <c r="E84" s="86"/>
      <c r="F84" s="86"/>
      <c r="G84" s="86"/>
      <c r="H84" s="86"/>
    </row>
    <row r="85" spans="1:8" ht="11.25">
      <c r="A85"/>
      <c r="B85" s="86"/>
      <c r="C85"/>
      <c r="D85"/>
      <c r="E85" s="86"/>
      <c r="F85" s="86"/>
      <c r="G85" s="86"/>
      <c r="H85" s="86"/>
    </row>
    <row r="86" spans="1:8" ht="11.25">
      <c r="A86"/>
      <c r="B86" s="89" t="s">
        <v>94</v>
      </c>
      <c r="C86"/>
      <c r="D86"/>
      <c r="E86" s="86"/>
      <c r="F86" s="86"/>
      <c r="G86" s="86"/>
      <c r="H86" s="86"/>
    </row>
    <row r="87" spans="1:8" ht="11.25">
      <c r="A87" t="s">
        <v>93</v>
      </c>
      <c r="B87" s="86" t="s">
        <v>92</v>
      </c>
      <c r="C87"/>
      <c r="D87"/>
      <c r="E87" s="86"/>
      <c r="F87" s="86"/>
      <c r="G87" s="86"/>
      <c r="H87" s="86"/>
    </row>
    <row r="88" spans="1:8" ht="11.25">
      <c r="A88"/>
      <c r="B88" s="86"/>
      <c r="C88"/>
      <c r="D88"/>
      <c r="E88" s="86"/>
      <c r="F88" s="86"/>
      <c r="G88" s="86"/>
      <c r="H88" s="86"/>
    </row>
    <row r="89" spans="1:8" ht="11.25">
      <c r="A89" t="s">
        <v>91</v>
      </c>
      <c r="B89" s="86" t="s">
        <v>88</v>
      </c>
      <c r="C89"/>
      <c r="D89" s="32"/>
      <c r="E89" s="80"/>
      <c r="F89" s="80"/>
      <c r="G89" s="80"/>
      <c r="H89" s="80"/>
    </row>
    <row r="90" spans="1:8" ht="11.25">
      <c r="A90"/>
      <c r="B90" s="86"/>
      <c r="C90"/>
      <c r="D90" s="32"/>
      <c r="E90" s="80"/>
      <c r="F90" s="80"/>
      <c r="G90" s="80"/>
      <c r="H90" s="80"/>
    </row>
    <row r="91" spans="1:8" ht="11.25">
      <c r="A91" t="s">
        <v>95</v>
      </c>
      <c r="B91" s="86" t="s">
        <v>96</v>
      </c>
      <c r="C91" s="2"/>
      <c r="D91" s="3"/>
      <c r="E91" s="87"/>
      <c r="F91" s="87"/>
      <c r="G91" s="87"/>
      <c r="H91" s="87"/>
    </row>
    <row r="92" spans="1:8" ht="11.25">
      <c r="A92"/>
      <c r="B92" s="86"/>
      <c r="C92"/>
      <c r="D92" s="3"/>
      <c r="E92" s="87"/>
      <c r="F92" s="87"/>
      <c r="G92" s="87"/>
      <c r="H92" s="87"/>
    </row>
    <row r="93" spans="1:8" ht="11.25">
      <c r="A93" s="61" t="s">
        <v>102</v>
      </c>
      <c r="B93" s="86" t="s">
        <v>97</v>
      </c>
      <c r="C93" s="37"/>
      <c r="D93" s="3"/>
      <c r="E93" s="87"/>
      <c r="F93" s="87"/>
      <c r="G93" s="87"/>
      <c r="H93" s="87"/>
    </row>
    <row r="94" spans="1:8" ht="11.25">
      <c r="A94"/>
      <c r="B94" s="86" t="s">
        <v>99</v>
      </c>
      <c r="C94" s="37"/>
      <c r="D94" s="3"/>
      <c r="E94" s="87"/>
      <c r="F94" s="87"/>
      <c r="G94" s="87"/>
      <c r="H94" s="87"/>
    </row>
    <row r="95" spans="1:8" ht="11.25">
      <c r="A95"/>
      <c r="B95" s="86" t="s">
        <v>101</v>
      </c>
      <c r="C95" s="37"/>
      <c r="D95" s="1"/>
      <c r="E95" s="80"/>
      <c r="F95" s="80"/>
      <c r="G95" s="80"/>
      <c r="H95" s="80"/>
    </row>
    <row r="96" spans="1:8" ht="11.25">
      <c r="A96" s="2"/>
      <c r="B96" s="86" t="s">
        <v>98</v>
      </c>
      <c r="C96" s="2"/>
      <c r="D96" s="32"/>
      <c r="E96" s="80"/>
      <c r="F96" s="80"/>
      <c r="G96" s="80"/>
      <c r="H96" s="80"/>
    </row>
    <row r="97" spans="1:8" ht="11.25">
      <c r="A97" s="2"/>
      <c r="B97" s="86" t="s">
        <v>100</v>
      </c>
      <c r="C97" s="2"/>
      <c r="D97" s="39"/>
      <c r="E97" s="88"/>
      <c r="F97" s="88"/>
      <c r="G97" s="88"/>
      <c r="H97" s="88"/>
    </row>
    <row r="98" spans="1:8">
      <c r="A98" s="2"/>
      <c r="C98" s="2"/>
      <c r="D98" s="33"/>
      <c r="E98" s="79"/>
      <c r="F98" s="79"/>
      <c r="G98" s="79"/>
      <c r="H98" s="79"/>
    </row>
    <row r="99" spans="1:8" ht="11.25">
      <c r="A99" s="2"/>
      <c r="B99" s="86"/>
      <c r="C99" s="2"/>
      <c r="D99" s="33"/>
      <c r="E99" s="79"/>
      <c r="F99" s="79"/>
      <c r="G99" s="79"/>
      <c r="H99" s="79"/>
    </row>
    <row r="100" spans="1:8" ht="12.75">
      <c r="A100" s="37"/>
      <c r="B100" s="64"/>
      <c r="C100" s="37"/>
      <c r="D100" s="33"/>
      <c r="E100" s="79"/>
      <c r="F100" s="79"/>
      <c r="G100" s="79"/>
      <c r="H100" s="79"/>
    </row>
    <row r="101" spans="1:8" ht="11.25">
      <c r="A101" s="37"/>
      <c r="B101" s="86"/>
      <c r="C101" s="37"/>
      <c r="D101" s="33"/>
      <c r="E101" s="79"/>
      <c r="F101" s="79"/>
      <c r="G101" s="79"/>
      <c r="H101" s="79"/>
    </row>
    <row r="102" spans="1:8">
      <c r="A102" s="38"/>
      <c r="C102" s="38"/>
      <c r="D102" s="33"/>
      <c r="E102" s="79"/>
      <c r="F102" s="79"/>
      <c r="G102" s="79"/>
      <c r="H102" s="79"/>
    </row>
    <row r="103" spans="1:8">
      <c r="A103" s="34"/>
      <c r="C103" s="34"/>
      <c r="D103" s="33"/>
      <c r="E103" s="79"/>
      <c r="F103" s="79"/>
      <c r="G103" s="79"/>
      <c r="H103" s="79"/>
    </row>
    <row r="104" spans="1:8">
      <c r="A104" s="34"/>
      <c r="B104" s="90"/>
      <c r="C104" s="34"/>
      <c r="D104" s="33"/>
      <c r="E104" s="79"/>
      <c r="F104" s="79"/>
      <c r="G104" s="79"/>
      <c r="H104" s="79"/>
    </row>
    <row r="105" spans="1:8" ht="11.25">
      <c r="A105" s="60"/>
      <c r="B105" s="86"/>
      <c r="C105" s="34"/>
      <c r="D105" s="33"/>
      <c r="E105" s="79"/>
      <c r="F105" s="79"/>
      <c r="G105" s="79"/>
      <c r="H105" s="79"/>
    </row>
  </sheetData>
  <mergeCells count="4">
    <mergeCell ref="A82:H82"/>
    <mergeCell ref="A1:M1"/>
    <mergeCell ref="A2:M2"/>
    <mergeCell ref="A3:M3"/>
  </mergeCells>
  <phoneticPr fontId="13" type="noConversion"/>
  <printOptions headings="1" gridLines="1"/>
  <pageMargins left="0.53" right="0.5" top="0.75" bottom="0.72" header="0.5" footer="0.5"/>
  <pageSetup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 enableFormatConditionsCalculation="0">
    <tabColor indexed="42"/>
  </sheetPr>
  <dimension ref="A1:CV173"/>
  <sheetViews>
    <sheetView zoomScale="75" zoomScaleNormal="75" workbookViewId="0">
      <pane xSplit="1" ySplit="4" topLeftCell="BZ5" activePane="bottomRight" state="frozen"/>
      <selection pane="topRight" activeCell="B1" sqref="B1"/>
      <selection pane="bottomLeft" activeCell="A5" sqref="A5"/>
      <selection pane="bottomRight" activeCell="CZ12" sqref="CZ12"/>
    </sheetView>
  </sheetViews>
  <sheetFormatPr defaultRowHeight="12.75"/>
  <cols>
    <col min="1" max="1" width="31.6640625" style="22" customWidth="1"/>
    <col min="2" max="38" width="14.33203125" style="22" hidden="1" customWidth="1"/>
    <col min="39" max="50" width="14.33203125" style="22" bestFit="1" customWidth="1"/>
    <col min="51" max="51" width="10.6640625" style="22" customWidth="1"/>
    <col min="52" max="52" width="18.6640625" style="22" customWidth="1"/>
    <col min="53" max="88" width="10.6640625" style="22" hidden="1" customWidth="1"/>
    <col min="89" max="100" width="10.6640625" style="22" customWidth="1"/>
    <col min="101" max="16384" width="9.33203125" style="22"/>
  </cols>
  <sheetData>
    <row r="1" spans="1:100" ht="25.5" thickBot="1">
      <c r="A1" s="213" t="s">
        <v>36</v>
      </c>
      <c r="AZ1" s="236" t="s">
        <v>37</v>
      </c>
    </row>
    <row r="2" spans="1:100" ht="13.5" thickTop="1">
      <c r="AZ2" s="217"/>
    </row>
    <row r="3" spans="1:100" ht="15">
      <c r="B3" s="237" t="s">
        <v>143</v>
      </c>
      <c r="C3" s="237" t="s">
        <v>236</v>
      </c>
      <c r="D3" s="237" t="s">
        <v>237</v>
      </c>
      <c r="E3" s="237" t="s">
        <v>135</v>
      </c>
      <c r="F3" s="237" t="s">
        <v>136</v>
      </c>
      <c r="G3" s="237" t="s">
        <v>121</v>
      </c>
      <c r="H3" s="237" t="s">
        <v>137</v>
      </c>
      <c r="I3" s="237" t="s">
        <v>138</v>
      </c>
      <c r="J3" s="237" t="s">
        <v>139</v>
      </c>
      <c r="K3" s="237" t="s">
        <v>140</v>
      </c>
      <c r="L3" s="237" t="s">
        <v>141</v>
      </c>
      <c r="M3" s="237" t="s">
        <v>142</v>
      </c>
      <c r="N3" s="237" t="s">
        <v>143</v>
      </c>
      <c r="O3" s="237" t="s">
        <v>236</v>
      </c>
      <c r="P3" s="237" t="s">
        <v>237</v>
      </c>
      <c r="Q3" s="237" t="s">
        <v>135</v>
      </c>
      <c r="R3" s="237" t="s">
        <v>136</v>
      </c>
      <c r="S3" s="237" t="s">
        <v>121</v>
      </c>
      <c r="T3" s="237" t="s">
        <v>137</v>
      </c>
      <c r="U3" s="237" t="s">
        <v>138</v>
      </c>
      <c r="V3" s="237" t="s">
        <v>139</v>
      </c>
      <c r="W3" s="237" t="s">
        <v>140</v>
      </c>
      <c r="X3" s="237" t="s">
        <v>141</v>
      </c>
      <c r="Y3" s="237" t="s">
        <v>142</v>
      </c>
      <c r="Z3" s="237" t="s">
        <v>143</v>
      </c>
      <c r="AA3" s="237" t="s">
        <v>236</v>
      </c>
      <c r="AB3" s="237" t="s">
        <v>237</v>
      </c>
      <c r="AC3" s="237" t="s">
        <v>135</v>
      </c>
      <c r="AD3" s="237" t="s">
        <v>136</v>
      </c>
      <c r="AE3" s="237" t="s">
        <v>121</v>
      </c>
      <c r="AF3" s="237" t="s">
        <v>137</v>
      </c>
      <c r="AG3" s="237" t="s">
        <v>138</v>
      </c>
      <c r="AH3" s="237" t="s">
        <v>139</v>
      </c>
      <c r="AI3" s="237" t="s">
        <v>140</v>
      </c>
      <c r="AJ3" s="237" t="s">
        <v>141</v>
      </c>
      <c r="AK3" s="237" t="s">
        <v>142</v>
      </c>
      <c r="AL3" s="237" t="s">
        <v>143</v>
      </c>
      <c r="AM3" s="237" t="s">
        <v>236</v>
      </c>
      <c r="AN3" s="237" t="s">
        <v>237</v>
      </c>
      <c r="AO3" s="237" t="s">
        <v>135</v>
      </c>
      <c r="AP3" s="237" t="s">
        <v>136</v>
      </c>
      <c r="AQ3" s="237" t="s">
        <v>121</v>
      </c>
      <c r="AR3" s="237" t="s">
        <v>137</v>
      </c>
      <c r="AS3" s="237" t="s">
        <v>138</v>
      </c>
      <c r="AT3" s="237" t="s">
        <v>139</v>
      </c>
      <c r="AU3" s="237" t="s">
        <v>140</v>
      </c>
      <c r="AV3" s="237" t="s">
        <v>141</v>
      </c>
      <c r="AW3" s="237" t="s">
        <v>142</v>
      </c>
      <c r="AX3" s="237" t="s">
        <v>143</v>
      </c>
      <c r="AZ3" s="217"/>
      <c r="BA3" s="237" t="s">
        <v>236</v>
      </c>
      <c r="BB3" s="237" t="s">
        <v>237</v>
      </c>
      <c r="BC3" s="237" t="s">
        <v>135</v>
      </c>
      <c r="BD3" s="237" t="s">
        <v>136</v>
      </c>
      <c r="BE3" s="237" t="s">
        <v>121</v>
      </c>
      <c r="BF3" s="237" t="s">
        <v>137</v>
      </c>
      <c r="BG3" s="237" t="s">
        <v>138</v>
      </c>
      <c r="BH3" s="237" t="s">
        <v>139</v>
      </c>
      <c r="BI3" s="237" t="s">
        <v>140</v>
      </c>
      <c r="BJ3" s="237" t="s">
        <v>141</v>
      </c>
      <c r="BK3" s="237" t="s">
        <v>142</v>
      </c>
      <c r="BL3" s="237" t="s">
        <v>143</v>
      </c>
      <c r="BM3" s="237" t="s">
        <v>236</v>
      </c>
      <c r="BN3" s="237" t="s">
        <v>237</v>
      </c>
      <c r="BO3" s="237" t="s">
        <v>135</v>
      </c>
      <c r="BP3" s="237" t="s">
        <v>136</v>
      </c>
      <c r="BQ3" s="237" t="s">
        <v>121</v>
      </c>
      <c r="BR3" s="237" t="s">
        <v>137</v>
      </c>
      <c r="BS3" s="237" t="s">
        <v>138</v>
      </c>
      <c r="BT3" s="237" t="s">
        <v>139</v>
      </c>
      <c r="BU3" s="237" t="s">
        <v>140</v>
      </c>
      <c r="BV3" s="237" t="s">
        <v>141</v>
      </c>
      <c r="BW3" s="237" t="s">
        <v>142</v>
      </c>
      <c r="BX3" s="237" t="s">
        <v>143</v>
      </c>
      <c r="BY3" s="237" t="s">
        <v>236</v>
      </c>
      <c r="BZ3" s="237" t="s">
        <v>237</v>
      </c>
      <c r="CA3" s="237" t="s">
        <v>135</v>
      </c>
      <c r="CB3" s="237" t="s">
        <v>136</v>
      </c>
      <c r="CC3" s="237" t="s">
        <v>121</v>
      </c>
      <c r="CD3" s="237" t="s">
        <v>137</v>
      </c>
      <c r="CE3" s="237" t="s">
        <v>138</v>
      </c>
      <c r="CF3" s="237" t="s">
        <v>139</v>
      </c>
      <c r="CG3" s="237" t="s">
        <v>140</v>
      </c>
      <c r="CH3" s="237" t="s">
        <v>141</v>
      </c>
      <c r="CI3" s="237" t="s">
        <v>142</v>
      </c>
      <c r="CJ3" s="237" t="s">
        <v>143</v>
      </c>
      <c r="CK3" s="237" t="s">
        <v>236</v>
      </c>
      <c r="CL3" s="237" t="s">
        <v>237</v>
      </c>
      <c r="CM3" s="237" t="s">
        <v>135</v>
      </c>
      <c r="CN3" s="237" t="s">
        <v>136</v>
      </c>
      <c r="CO3" s="237" t="s">
        <v>121</v>
      </c>
      <c r="CP3" s="237" t="s">
        <v>137</v>
      </c>
      <c r="CQ3" s="237" t="s">
        <v>138</v>
      </c>
      <c r="CR3" s="237" t="s">
        <v>139</v>
      </c>
      <c r="CS3" s="237" t="s">
        <v>140</v>
      </c>
      <c r="CT3" s="237" t="s">
        <v>141</v>
      </c>
      <c r="CU3" s="237" t="s">
        <v>142</v>
      </c>
      <c r="CV3" s="237" t="s">
        <v>143</v>
      </c>
    </row>
    <row r="4" spans="1:100">
      <c r="B4" s="254">
        <v>2009</v>
      </c>
      <c r="C4" s="254">
        <f>B4+1</f>
        <v>2010</v>
      </c>
      <c r="D4" s="254">
        <f>C4</f>
        <v>2010</v>
      </c>
      <c r="E4" s="254">
        <f>D4</f>
        <v>2010</v>
      </c>
      <c r="F4" s="254">
        <f t="shared" ref="F4:N4" si="0">E4</f>
        <v>2010</v>
      </c>
      <c r="G4" s="254">
        <f t="shared" si="0"/>
        <v>2010</v>
      </c>
      <c r="H4" s="254">
        <f t="shared" si="0"/>
        <v>2010</v>
      </c>
      <c r="I4" s="254">
        <f t="shared" si="0"/>
        <v>2010</v>
      </c>
      <c r="J4" s="254">
        <f t="shared" si="0"/>
        <v>2010</v>
      </c>
      <c r="K4" s="254">
        <f t="shared" si="0"/>
        <v>2010</v>
      </c>
      <c r="L4" s="254">
        <f t="shared" si="0"/>
        <v>2010</v>
      </c>
      <c r="M4" s="254">
        <f t="shared" si="0"/>
        <v>2010</v>
      </c>
      <c r="N4" s="254">
        <f t="shared" si="0"/>
        <v>2010</v>
      </c>
      <c r="O4" s="254">
        <f>N4+1</f>
        <v>2011</v>
      </c>
      <c r="P4" s="254">
        <f>O4</f>
        <v>2011</v>
      </c>
      <c r="Q4" s="254">
        <f t="shared" ref="Q4:Z4" si="1">P4</f>
        <v>2011</v>
      </c>
      <c r="R4" s="254">
        <f t="shared" si="1"/>
        <v>2011</v>
      </c>
      <c r="S4" s="254">
        <f t="shared" si="1"/>
        <v>2011</v>
      </c>
      <c r="T4" s="254">
        <f t="shared" si="1"/>
        <v>2011</v>
      </c>
      <c r="U4" s="254">
        <f t="shared" si="1"/>
        <v>2011</v>
      </c>
      <c r="V4" s="254">
        <f t="shared" si="1"/>
        <v>2011</v>
      </c>
      <c r="W4" s="254">
        <f t="shared" si="1"/>
        <v>2011</v>
      </c>
      <c r="X4" s="254">
        <f t="shared" si="1"/>
        <v>2011</v>
      </c>
      <c r="Y4" s="254">
        <f t="shared" si="1"/>
        <v>2011</v>
      </c>
      <c r="Z4" s="254">
        <f t="shared" si="1"/>
        <v>2011</v>
      </c>
      <c r="AA4" s="254">
        <f>Z4+1</f>
        <v>2012</v>
      </c>
      <c r="AB4" s="254">
        <f>AA4</f>
        <v>2012</v>
      </c>
      <c r="AC4" s="254">
        <f t="shared" ref="AC4:AL4" si="2">AB4</f>
        <v>2012</v>
      </c>
      <c r="AD4" s="254">
        <f t="shared" si="2"/>
        <v>2012</v>
      </c>
      <c r="AE4" s="254">
        <f t="shared" si="2"/>
        <v>2012</v>
      </c>
      <c r="AF4" s="254">
        <f t="shared" si="2"/>
        <v>2012</v>
      </c>
      <c r="AG4" s="254">
        <f t="shared" si="2"/>
        <v>2012</v>
      </c>
      <c r="AH4" s="254">
        <f t="shared" si="2"/>
        <v>2012</v>
      </c>
      <c r="AI4" s="254">
        <f t="shared" si="2"/>
        <v>2012</v>
      </c>
      <c r="AJ4" s="254">
        <f t="shared" si="2"/>
        <v>2012</v>
      </c>
      <c r="AK4" s="254">
        <f t="shared" si="2"/>
        <v>2012</v>
      </c>
      <c r="AL4" s="254">
        <f t="shared" si="2"/>
        <v>2012</v>
      </c>
      <c r="AM4" s="254">
        <f>AL4+1</f>
        <v>2013</v>
      </c>
      <c r="AN4" s="254">
        <f>AM4</f>
        <v>2013</v>
      </c>
      <c r="AO4" s="254">
        <f t="shared" ref="AO4:AX4" si="3">AN4</f>
        <v>2013</v>
      </c>
      <c r="AP4" s="254">
        <f t="shared" si="3"/>
        <v>2013</v>
      </c>
      <c r="AQ4" s="254">
        <f t="shared" si="3"/>
        <v>2013</v>
      </c>
      <c r="AR4" s="254">
        <f t="shared" si="3"/>
        <v>2013</v>
      </c>
      <c r="AS4" s="254">
        <f t="shared" si="3"/>
        <v>2013</v>
      </c>
      <c r="AT4" s="254">
        <f t="shared" si="3"/>
        <v>2013</v>
      </c>
      <c r="AU4" s="254">
        <f t="shared" si="3"/>
        <v>2013</v>
      </c>
      <c r="AV4" s="254">
        <f t="shared" si="3"/>
        <v>2013</v>
      </c>
      <c r="AW4" s="254">
        <f t="shared" si="3"/>
        <v>2013</v>
      </c>
      <c r="AX4" s="254">
        <f t="shared" si="3"/>
        <v>2013</v>
      </c>
      <c r="AZ4" s="217"/>
      <c r="BA4" s="254">
        <v>2010</v>
      </c>
      <c r="BB4" s="254">
        <f>BA4</f>
        <v>2010</v>
      </c>
      <c r="BC4" s="254">
        <f>BB4</f>
        <v>2010</v>
      </c>
      <c r="BD4" s="254">
        <f t="shared" ref="BD4:BL4" si="4">BC4</f>
        <v>2010</v>
      </c>
      <c r="BE4" s="254">
        <f t="shared" si="4"/>
        <v>2010</v>
      </c>
      <c r="BF4" s="254">
        <f t="shared" si="4"/>
        <v>2010</v>
      </c>
      <c r="BG4" s="254">
        <f t="shared" si="4"/>
        <v>2010</v>
      </c>
      <c r="BH4" s="254">
        <f t="shared" si="4"/>
        <v>2010</v>
      </c>
      <c r="BI4" s="254">
        <f t="shared" si="4"/>
        <v>2010</v>
      </c>
      <c r="BJ4" s="254">
        <f t="shared" si="4"/>
        <v>2010</v>
      </c>
      <c r="BK4" s="254">
        <f t="shared" si="4"/>
        <v>2010</v>
      </c>
      <c r="BL4" s="254">
        <f t="shared" si="4"/>
        <v>2010</v>
      </c>
      <c r="BM4" s="254">
        <f>BL4+1</f>
        <v>2011</v>
      </c>
      <c r="BN4" s="254">
        <f>BM4</f>
        <v>2011</v>
      </c>
      <c r="BO4" s="254">
        <f t="shared" ref="BO4:BX4" si="5">BN4</f>
        <v>2011</v>
      </c>
      <c r="BP4" s="254">
        <f t="shared" si="5"/>
        <v>2011</v>
      </c>
      <c r="BQ4" s="254">
        <f t="shared" si="5"/>
        <v>2011</v>
      </c>
      <c r="BR4" s="254">
        <f t="shared" si="5"/>
        <v>2011</v>
      </c>
      <c r="BS4" s="254">
        <f t="shared" si="5"/>
        <v>2011</v>
      </c>
      <c r="BT4" s="254">
        <f t="shared" si="5"/>
        <v>2011</v>
      </c>
      <c r="BU4" s="254">
        <f t="shared" si="5"/>
        <v>2011</v>
      </c>
      <c r="BV4" s="254">
        <f t="shared" si="5"/>
        <v>2011</v>
      </c>
      <c r="BW4" s="254">
        <f t="shared" si="5"/>
        <v>2011</v>
      </c>
      <c r="BX4" s="254">
        <f t="shared" si="5"/>
        <v>2011</v>
      </c>
      <c r="BY4" s="254">
        <f>BX4+1</f>
        <v>2012</v>
      </c>
      <c r="BZ4" s="254">
        <f>BY4</f>
        <v>2012</v>
      </c>
      <c r="CA4" s="254">
        <f t="shared" ref="CA4:CJ4" si="6">BZ4</f>
        <v>2012</v>
      </c>
      <c r="CB4" s="254">
        <f t="shared" si="6"/>
        <v>2012</v>
      </c>
      <c r="CC4" s="254">
        <f t="shared" si="6"/>
        <v>2012</v>
      </c>
      <c r="CD4" s="254">
        <f t="shared" si="6"/>
        <v>2012</v>
      </c>
      <c r="CE4" s="254">
        <f t="shared" si="6"/>
        <v>2012</v>
      </c>
      <c r="CF4" s="254">
        <f t="shared" si="6"/>
        <v>2012</v>
      </c>
      <c r="CG4" s="254">
        <f t="shared" si="6"/>
        <v>2012</v>
      </c>
      <c r="CH4" s="254">
        <f t="shared" si="6"/>
        <v>2012</v>
      </c>
      <c r="CI4" s="254">
        <f t="shared" si="6"/>
        <v>2012</v>
      </c>
      <c r="CJ4" s="254">
        <f t="shared" si="6"/>
        <v>2012</v>
      </c>
      <c r="CK4" s="254">
        <f>CJ4+1</f>
        <v>2013</v>
      </c>
      <c r="CL4" s="254">
        <f>CK4</f>
        <v>2013</v>
      </c>
      <c r="CM4" s="254">
        <f t="shared" ref="CM4:CV4" si="7">CL4</f>
        <v>2013</v>
      </c>
      <c r="CN4" s="254">
        <f t="shared" si="7"/>
        <v>2013</v>
      </c>
      <c r="CO4" s="254">
        <f t="shared" si="7"/>
        <v>2013</v>
      </c>
      <c r="CP4" s="254">
        <f t="shared" si="7"/>
        <v>2013</v>
      </c>
      <c r="CQ4" s="254">
        <f t="shared" si="7"/>
        <v>2013</v>
      </c>
      <c r="CR4" s="254">
        <f t="shared" si="7"/>
        <v>2013</v>
      </c>
      <c r="CS4" s="254">
        <f t="shared" si="7"/>
        <v>2013</v>
      </c>
      <c r="CT4" s="254">
        <f t="shared" si="7"/>
        <v>2013</v>
      </c>
      <c r="CU4" s="254">
        <f t="shared" si="7"/>
        <v>2013</v>
      </c>
      <c r="CV4" s="254">
        <f t="shared" si="7"/>
        <v>2013</v>
      </c>
    </row>
    <row r="5" spans="1:100" ht="15">
      <c r="A5" s="218" t="s">
        <v>122</v>
      </c>
      <c r="AZ5" s="218" t="s">
        <v>122</v>
      </c>
    </row>
    <row r="6" spans="1:100">
      <c r="A6" s="10" t="s">
        <v>161</v>
      </c>
      <c r="B6" s="21">
        <v>800</v>
      </c>
      <c r="C6" s="21">
        <f t="shared" ref="C6:C23" si="8">B6+BA6</f>
        <v>800</v>
      </c>
      <c r="D6" s="21">
        <f t="shared" ref="D6:D23" si="9">C6+BB6</f>
        <v>800</v>
      </c>
      <c r="E6" s="21">
        <f t="shared" ref="E6:E23" si="10">D6+BC6</f>
        <v>800</v>
      </c>
      <c r="F6" s="21">
        <f t="shared" ref="F6:F23" si="11">E6+BD6</f>
        <v>800</v>
      </c>
      <c r="G6" s="21">
        <f t="shared" ref="G6:G23" si="12">F6+BE6</f>
        <v>800</v>
      </c>
      <c r="H6" s="21">
        <f t="shared" ref="H6:H23" si="13">G6+BF6</f>
        <v>800</v>
      </c>
      <c r="I6" s="21">
        <f t="shared" ref="I6:I23" si="14">H6+BG6</f>
        <v>800</v>
      </c>
      <c r="J6" s="21">
        <f t="shared" ref="J6:J23" si="15">I6+BH6</f>
        <v>800</v>
      </c>
      <c r="K6" s="21">
        <f t="shared" ref="K6:K23" si="16">J6+BI6</f>
        <v>800</v>
      </c>
      <c r="L6" s="21">
        <f t="shared" ref="L6:L23" si="17">K6+BJ6</f>
        <v>800</v>
      </c>
      <c r="M6" s="21">
        <f t="shared" ref="M6:M23" si="18">L6+BK6</f>
        <v>800</v>
      </c>
      <c r="N6" s="21">
        <f t="shared" ref="N6:N23" si="19">M6+BL6</f>
        <v>800</v>
      </c>
      <c r="O6" s="21">
        <f t="shared" ref="O6:O23" si="20">N6+BM6</f>
        <v>800</v>
      </c>
      <c r="P6" s="21">
        <f t="shared" ref="P6:P23" si="21">O6+BN6</f>
        <v>800</v>
      </c>
      <c r="Q6" s="21">
        <f t="shared" ref="Q6:Q23" si="22">P6+BO6</f>
        <v>800</v>
      </c>
      <c r="R6" s="21">
        <f t="shared" ref="R6:R23" si="23">Q6+BP6</f>
        <v>800</v>
      </c>
      <c r="S6" s="21">
        <f t="shared" ref="S6:S23" si="24">R6+BQ6</f>
        <v>800</v>
      </c>
      <c r="T6" s="21">
        <f t="shared" ref="T6:T23" si="25">S6+BR6</f>
        <v>800</v>
      </c>
      <c r="U6" s="21">
        <f t="shared" ref="U6:U23" si="26">T6+BS6</f>
        <v>800</v>
      </c>
      <c r="V6" s="21">
        <f t="shared" ref="V6:V23" si="27">U6+BT6</f>
        <v>800</v>
      </c>
      <c r="W6" s="21">
        <f t="shared" ref="W6:W23" si="28">V6+BU6</f>
        <v>800</v>
      </c>
      <c r="X6" s="21">
        <f t="shared" ref="X6:X23" si="29">W6+BV6</f>
        <v>800</v>
      </c>
      <c r="Y6" s="21">
        <f t="shared" ref="Y6:Y23" si="30">X6+BW6</f>
        <v>800</v>
      </c>
      <c r="Z6" s="21">
        <f t="shared" ref="Z6:Z23" si="31">Y6+BX6</f>
        <v>800</v>
      </c>
      <c r="AA6" s="21">
        <f t="shared" ref="AA6:AA23" si="32">Z6+BY6</f>
        <v>800</v>
      </c>
      <c r="AB6" s="21">
        <f t="shared" ref="AB6:AB23" si="33">AA6+BZ6</f>
        <v>800</v>
      </c>
      <c r="AC6" s="21">
        <f t="shared" ref="AC6:AC23" si="34">AB6+CA6</f>
        <v>800</v>
      </c>
      <c r="AD6" s="21">
        <f t="shared" ref="AD6:AD23" si="35">AC6+CB6</f>
        <v>800</v>
      </c>
      <c r="AE6" s="21">
        <f t="shared" ref="AE6:AE23" si="36">AD6+CC6</f>
        <v>800</v>
      </c>
      <c r="AF6" s="21">
        <f t="shared" ref="AF6:AF23" si="37">AE6+CD6</f>
        <v>800</v>
      </c>
      <c r="AG6" s="21">
        <f t="shared" ref="AG6:AG23" si="38">AF6+CE6</f>
        <v>800</v>
      </c>
      <c r="AH6" s="21">
        <f t="shared" ref="AH6:AH23" si="39">AG6+CF6</f>
        <v>800</v>
      </c>
      <c r="AI6" s="21">
        <f t="shared" ref="AI6:AI23" si="40">AH6+CG6</f>
        <v>800</v>
      </c>
      <c r="AJ6" s="21">
        <f t="shared" ref="AJ6:AJ23" si="41">AI6+CH6</f>
        <v>800</v>
      </c>
      <c r="AK6" s="21">
        <f t="shared" ref="AK6:AK23" si="42">AJ6+CI6</f>
        <v>800</v>
      </c>
      <c r="AL6" s="21">
        <f t="shared" ref="AL6:AL23" si="43">AK6+CJ6</f>
        <v>800</v>
      </c>
      <c r="AM6" s="21">
        <f t="shared" ref="AM6:AM23" si="44">AL6+CK6</f>
        <v>800</v>
      </c>
      <c r="AN6" s="21">
        <f t="shared" ref="AN6:AN23" si="45">AM6+CL6</f>
        <v>800</v>
      </c>
      <c r="AO6" s="21">
        <f t="shared" ref="AO6:AO23" si="46">AN6+CM6</f>
        <v>800</v>
      </c>
      <c r="AP6" s="21">
        <f t="shared" ref="AP6:AP23" si="47">AO6+CN6</f>
        <v>800</v>
      </c>
      <c r="AQ6" s="21">
        <f t="shared" ref="AQ6:AQ23" si="48">AP6+CO6</f>
        <v>800</v>
      </c>
      <c r="AR6" s="21">
        <f t="shared" ref="AR6:AR23" si="49">AQ6+CP6</f>
        <v>800</v>
      </c>
      <c r="AS6" s="21">
        <f t="shared" ref="AS6:AS23" si="50">AR6+CQ6</f>
        <v>800</v>
      </c>
      <c r="AT6" s="21">
        <f t="shared" ref="AT6:AT23" si="51">AS6+CR6</f>
        <v>800</v>
      </c>
      <c r="AU6" s="21">
        <f t="shared" ref="AU6:AU23" si="52">AT6+CS6</f>
        <v>800</v>
      </c>
      <c r="AV6" s="21">
        <f t="shared" ref="AV6:AV23" si="53">AU6+CT6</f>
        <v>800</v>
      </c>
      <c r="AW6" s="21">
        <f t="shared" ref="AW6:AW23" si="54">AV6+CU6</f>
        <v>800</v>
      </c>
      <c r="AX6" s="21">
        <f t="shared" ref="AX6:AX23" si="55">AW6+CV6</f>
        <v>800</v>
      </c>
      <c r="AY6" s="28"/>
      <c r="AZ6" s="29" t="s">
        <v>161</v>
      </c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>
        <v>0</v>
      </c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</row>
    <row r="7" spans="1:100">
      <c r="A7" s="10" t="s">
        <v>162</v>
      </c>
      <c r="B7" s="21">
        <v>800</v>
      </c>
      <c r="C7" s="21">
        <f t="shared" si="8"/>
        <v>800</v>
      </c>
      <c r="D7" s="21">
        <f t="shared" si="9"/>
        <v>800</v>
      </c>
      <c r="E7" s="21">
        <f t="shared" si="10"/>
        <v>800</v>
      </c>
      <c r="F7" s="21">
        <f t="shared" si="11"/>
        <v>800</v>
      </c>
      <c r="G7" s="21">
        <f t="shared" si="12"/>
        <v>800</v>
      </c>
      <c r="H7" s="21">
        <f t="shared" si="13"/>
        <v>800</v>
      </c>
      <c r="I7" s="21">
        <f t="shared" si="14"/>
        <v>800</v>
      </c>
      <c r="J7" s="21">
        <f t="shared" si="15"/>
        <v>800</v>
      </c>
      <c r="K7" s="21">
        <f t="shared" si="16"/>
        <v>800</v>
      </c>
      <c r="L7" s="21">
        <f t="shared" si="17"/>
        <v>800</v>
      </c>
      <c r="M7" s="21">
        <f t="shared" si="18"/>
        <v>800</v>
      </c>
      <c r="N7" s="21">
        <f t="shared" si="19"/>
        <v>800</v>
      </c>
      <c r="O7" s="21">
        <f t="shared" si="20"/>
        <v>800</v>
      </c>
      <c r="P7" s="21">
        <f t="shared" si="21"/>
        <v>800</v>
      </c>
      <c r="Q7" s="21">
        <f t="shared" si="22"/>
        <v>800</v>
      </c>
      <c r="R7" s="21">
        <f t="shared" si="23"/>
        <v>800</v>
      </c>
      <c r="S7" s="21">
        <f t="shared" si="24"/>
        <v>800</v>
      </c>
      <c r="T7" s="21">
        <f t="shared" si="25"/>
        <v>800</v>
      </c>
      <c r="U7" s="21">
        <f t="shared" si="26"/>
        <v>800</v>
      </c>
      <c r="V7" s="21">
        <f t="shared" si="27"/>
        <v>800</v>
      </c>
      <c r="W7" s="21">
        <f t="shared" si="28"/>
        <v>800</v>
      </c>
      <c r="X7" s="21">
        <f t="shared" si="29"/>
        <v>800</v>
      </c>
      <c r="Y7" s="21">
        <f t="shared" si="30"/>
        <v>800</v>
      </c>
      <c r="Z7" s="21">
        <f t="shared" si="31"/>
        <v>800</v>
      </c>
      <c r="AA7" s="21">
        <f t="shared" si="32"/>
        <v>800</v>
      </c>
      <c r="AB7" s="21">
        <f t="shared" si="33"/>
        <v>800</v>
      </c>
      <c r="AC7" s="21">
        <f t="shared" si="34"/>
        <v>800</v>
      </c>
      <c r="AD7" s="21">
        <f t="shared" si="35"/>
        <v>800</v>
      </c>
      <c r="AE7" s="21">
        <f t="shared" si="36"/>
        <v>800</v>
      </c>
      <c r="AF7" s="21">
        <f t="shared" si="37"/>
        <v>800</v>
      </c>
      <c r="AG7" s="21">
        <f t="shared" si="38"/>
        <v>800</v>
      </c>
      <c r="AH7" s="21">
        <f t="shared" si="39"/>
        <v>800</v>
      </c>
      <c r="AI7" s="21">
        <f t="shared" si="40"/>
        <v>800</v>
      </c>
      <c r="AJ7" s="21">
        <f t="shared" si="41"/>
        <v>800</v>
      </c>
      <c r="AK7" s="21">
        <f t="shared" si="42"/>
        <v>800</v>
      </c>
      <c r="AL7" s="21">
        <f t="shared" si="43"/>
        <v>800</v>
      </c>
      <c r="AM7" s="21">
        <f t="shared" si="44"/>
        <v>800</v>
      </c>
      <c r="AN7" s="21">
        <f t="shared" si="45"/>
        <v>800</v>
      </c>
      <c r="AO7" s="21">
        <f t="shared" si="46"/>
        <v>800</v>
      </c>
      <c r="AP7" s="21">
        <f t="shared" si="47"/>
        <v>800</v>
      </c>
      <c r="AQ7" s="21">
        <f t="shared" si="48"/>
        <v>800</v>
      </c>
      <c r="AR7" s="21">
        <f t="shared" si="49"/>
        <v>800</v>
      </c>
      <c r="AS7" s="21">
        <f t="shared" si="50"/>
        <v>800</v>
      </c>
      <c r="AT7" s="21">
        <f t="shared" si="51"/>
        <v>800</v>
      </c>
      <c r="AU7" s="21">
        <f t="shared" si="52"/>
        <v>800</v>
      </c>
      <c r="AV7" s="21">
        <f t="shared" si="53"/>
        <v>800</v>
      </c>
      <c r="AW7" s="21">
        <f t="shared" si="54"/>
        <v>800</v>
      </c>
      <c r="AX7" s="21">
        <f t="shared" si="55"/>
        <v>800</v>
      </c>
      <c r="AY7" s="28"/>
      <c r="AZ7" s="29" t="s">
        <v>162</v>
      </c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</row>
    <row r="8" spans="1:100">
      <c r="A8" s="10" t="s">
        <v>163</v>
      </c>
      <c r="B8" s="21">
        <v>432</v>
      </c>
      <c r="C8" s="21">
        <f t="shared" si="8"/>
        <v>432</v>
      </c>
      <c r="D8" s="21">
        <f t="shared" si="9"/>
        <v>432</v>
      </c>
      <c r="E8" s="21">
        <f t="shared" si="10"/>
        <v>432</v>
      </c>
      <c r="F8" s="21">
        <f t="shared" si="11"/>
        <v>432</v>
      </c>
      <c r="G8" s="21">
        <f t="shared" si="12"/>
        <v>432</v>
      </c>
      <c r="H8" s="21">
        <f t="shared" si="13"/>
        <v>432</v>
      </c>
      <c r="I8" s="21">
        <f t="shared" si="14"/>
        <v>432</v>
      </c>
      <c r="J8" s="21">
        <f t="shared" si="15"/>
        <v>432</v>
      </c>
      <c r="K8" s="21">
        <f t="shared" si="16"/>
        <v>432</v>
      </c>
      <c r="L8" s="21">
        <f t="shared" si="17"/>
        <v>432</v>
      </c>
      <c r="M8" s="21">
        <f t="shared" si="18"/>
        <v>432</v>
      </c>
      <c r="N8" s="21">
        <f t="shared" si="19"/>
        <v>432</v>
      </c>
      <c r="O8" s="21">
        <f t="shared" si="20"/>
        <v>432</v>
      </c>
      <c r="P8" s="21">
        <f t="shared" si="21"/>
        <v>432</v>
      </c>
      <c r="Q8" s="21">
        <f t="shared" si="22"/>
        <v>432</v>
      </c>
      <c r="R8" s="21">
        <f t="shared" si="23"/>
        <v>432</v>
      </c>
      <c r="S8" s="21">
        <f t="shared" si="24"/>
        <v>432</v>
      </c>
      <c r="T8" s="21">
        <f t="shared" si="25"/>
        <v>432</v>
      </c>
      <c r="U8" s="21">
        <f t="shared" si="26"/>
        <v>432</v>
      </c>
      <c r="V8" s="21">
        <f t="shared" si="27"/>
        <v>432</v>
      </c>
      <c r="W8" s="21">
        <f t="shared" si="28"/>
        <v>432</v>
      </c>
      <c r="X8" s="21">
        <f t="shared" si="29"/>
        <v>432</v>
      </c>
      <c r="Y8" s="21">
        <f t="shared" si="30"/>
        <v>432</v>
      </c>
      <c r="Z8" s="21">
        <f t="shared" si="31"/>
        <v>432</v>
      </c>
      <c r="AA8" s="21">
        <f t="shared" si="32"/>
        <v>433.3</v>
      </c>
      <c r="AB8" s="21">
        <f t="shared" si="33"/>
        <v>433.3</v>
      </c>
      <c r="AC8" s="21">
        <f t="shared" si="34"/>
        <v>433.3</v>
      </c>
      <c r="AD8" s="21">
        <f t="shared" si="35"/>
        <v>433.3</v>
      </c>
      <c r="AE8" s="21">
        <f t="shared" si="36"/>
        <v>433.3</v>
      </c>
      <c r="AF8" s="21">
        <f t="shared" si="37"/>
        <v>433.3</v>
      </c>
      <c r="AG8" s="21">
        <f t="shared" si="38"/>
        <v>433.3</v>
      </c>
      <c r="AH8" s="21">
        <f t="shared" si="39"/>
        <v>433.3</v>
      </c>
      <c r="AI8" s="21">
        <f t="shared" si="40"/>
        <v>433.3</v>
      </c>
      <c r="AJ8" s="21">
        <f t="shared" si="41"/>
        <v>433.3</v>
      </c>
      <c r="AK8" s="21">
        <f t="shared" si="42"/>
        <v>433.3</v>
      </c>
      <c r="AL8" s="21">
        <f t="shared" si="43"/>
        <v>433.3</v>
      </c>
      <c r="AM8" s="21">
        <f t="shared" si="44"/>
        <v>432.96666700000003</v>
      </c>
      <c r="AN8" s="21">
        <f t="shared" si="45"/>
        <v>432.96666700000003</v>
      </c>
      <c r="AO8" s="21">
        <f t="shared" si="46"/>
        <v>432.96666700000003</v>
      </c>
      <c r="AP8" s="21">
        <f t="shared" si="47"/>
        <v>432.96666700000003</v>
      </c>
      <c r="AQ8" s="21">
        <f t="shared" si="48"/>
        <v>432.96666700000003</v>
      </c>
      <c r="AR8" s="21">
        <f t="shared" si="49"/>
        <v>432.96666700000003</v>
      </c>
      <c r="AS8" s="21">
        <f t="shared" si="50"/>
        <v>432.96666700000003</v>
      </c>
      <c r="AT8" s="21">
        <f t="shared" si="51"/>
        <v>432.96666700000003</v>
      </c>
      <c r="AU8" s="21">
        <f t="shared" si="52"/>
        <v>432.96666700000003</v>
      </c>
      <c r="AV8" s="21">
        <f t="shared" si="53"/>
        <v>432.96666700000003</v>
      </c>
      <c r="AW8" s="21">
        <f t="shared" si="54"/>
        <v>432.96666700000003</v>
      </c>
      <c r="AX8" s="21">
        <f t="shared" si="55"/>
        <v>432.96666700000003</v>
      </c>
      <c r="AY8" s="28"/>
      <c r="AZ8" s="29" t="s">
        <v>163</v>
      </c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>
        <v>1.3</v>
      </c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>
        <v>-0.33333299999999999</v>
      </c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</row>
    <row r="9" spans="1:100">
      <c r="A9" s="10" t="s">
        <v>238</v>
      </c>
      <c r="B9" s="21">
        <v>482</v>
      </c>
      <c r="C9" s="21">
        <f t="shared" si="8"/>
        <v>482</v>
      </c>
      <c r="D9" s="21">
        <f t="shared" si="9"/>
        <v>482</v>
      </c>
      <c r="E9" s="21">
        <f t="shared" si="10"/>
        <v>482</v>
      </c>
      <c r="F9" s="21">
        <f t="shared" si="11"/>
        <v>482</v>
      </c>
      <c r="G9" s="21">
        <f t="shared" si="12"/>
        <v>482</v>
      </c>
      <c r="H9" s="21">
        <f t="shared" si="13"/>
        <v>482</v>
      </c>
      <c r="I9" s="21">
        <f t="shared" si="14"/>
        <v>482</v>
      </c>
      <c r="J9" s="21">
        <f t="shared" si="15"/>
        <v>482</v>
      </c>
      <c r="K9" s="21">
        <f t="shared" si="16"/>
        <v>482</v>
      </c>
      <c r="L9" s="21">
        <f t="shared" si="17"/>
        <v>482</v>
      </c>
      <c r="M9" s="21">
        <f t="shared" si="18"/>
        <v>482</v>
      </c>
      <c r="N9" s="21">
        <f t="shared" si="19"/>
        <v>482</v>
      </c>
      <c r="O9" s="21">
        <f t="shared" si="20"/>
        <v>482</v>
      </c>
      <c r="P9" s="21">
        <f t="shared" si="21"/>
        <v>482</v>
      </c>
      <c r="Q9" s="21">
        <f t="shared" si="22"/>
        <v>482</v>
      </c>
      <c r="R9" s="21">
        <f t="shared" si="23"/>
        <v>482</v>
      </c>
      <c r="S9" s="21">
        <f t="shared" si="24"/>
        <v>482</v>
      </c>
      <c r="T9" s="21">
        <f t="shared" si="25"/>
        <v>482</v>
      </c>
      <c r="U9" s="21">
        <f t="shared" si="26"/>
        <v>482</v>
      </c>
      <c r="V9" s="21">
        <f t="shared" si="27"/>
        <v>482</v>
      </c>
      <c r="W9" s="21">
        <f t="shared" si="28"/>
        <v>482</v>
      </c>
      <c r="X9" s="21">
        <f t="shared" si="29"/>
        <v>482</v>
      </c>
      <c r="Y9" s="21">
        <f t="shared" si="30"/>
        <v>482</v>
      </c>
      <c r="Z9" s="21">
        <f t="shared" si="31"/>
        <v>482</v>
      </c>
      <c r="AA9" s="21">
        <f t="shared" si="32"/>
        <v>482</v>
      </c>
      <c r="AB9" s="21">
        <f t="shared" si="33"/>
        <v>482</v>
      </c>
      <c r="AC9" s="21">
        <f t="shared" si="34"/>
        <v>482</v>
      </c>
      <c r="AD9" s="21">
        <f t="shared" si="35"/>
        <v>482</v>
      </c>
      <c r="AE9" s="21">
        <f t="shared" si="36"/>
        <v>482</v>
      </c>
      <c r="AF9" s="21">
        <f t="shared" si="37"/>
        <v>482</v>
      </c>
      <c r="AG9" s="21">
        <f t="shared" si="38"/>
        <v>482</v>
      </c>
      <c r="AH9" s="21">
        <f t="shared" si="39"/>
        <v>482</v>
      </c>
      <c r="AI9" s="21">
        <f t="shared" si="40"/>
        <v>482</v>
      </c>
      <c r="AJ9" s="21">
        <f t="shared" si="41"/>
        <v>482</v>
      </c>
      <c r="AK9" s="21">
        <f t="shared" si="42"/>
        <v>482</v>
      </c>
      <c r="AL9" s="21">
        <f t="shared" si="43"/>
        <v>482</v>
      </c>
      <c r="AM9" s="21">
        <f t="shared" si="44"/>
        <v>482</v>
      </c>
      <c r="AN9" s="21">
        <f t="shared" si="45"/>
        <v>482</v>
      </c>
      <c r="AO9" s="21">
        <f t="shared" si="46"/>
        <v>482</v>
      </c>
      <c r="AP9" s="21">
        <f t="shared" si="47"/>
        <v>482</v>
      </c>
      <c r="AQ9" s="21">
        <f t="shared" si="48"/>
        <v>482</v>
      </c>
      <c r="AR9" s="21">
        <f t="shared" si="49"/>
        <v>482</v>
      </c>
      <c r="AS9" s="21">
        <f t="shared" si="50"/>
        <v>482</v>
      </c>
      <c r="AT9" s="21">
        <f t="shared" si="51"/>
        <v>482</v>
      </c>
      <c r="AU9" s="21">
        <f t="shared" si="52"/>
        <v>482</v>
      </c>
      <c r="AV9" s="21">
        <f t="shared" si="53"/>
        <v>482</v>
      </c>
      <c r="AW9" s="21">
        <f t="shared" si="54"/>
        <v>482</v>
      </c>
      <c r="AX9" s="21">
        <f t="shared" si="55"/>
        <v>482</v>
      </c>
      <c r="AY9" s="28"/>
      <c r="AZ9" s="29" t="s">
        <v>238</v>
      </c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</row>
    <row r="10" spans="1:100">
      <c r="A10" s="10" t="s">
        <v>167</v>
      </c>
      <c r="B10" s="21">
        <v>230</v>
      </c>
      <c r="C10" s="21">
        <f t="shared" si="8"/>
        <v>230</v>
      </c>
      <c r="D10" s="21">
        <f t="shared" si="9"/>
        <v>230</v>
      </c>
      <c r="E10" s="21">
        <f t="shared" si="10"/>
        <v>230</v>
      </c>
      <c r="F10" s="21">
        <f t="shared" si="11"/>
        <v>230</v>
      </c>
      <c r="G10" s="21">
        <f t="shared" si="12"/>
        <v>230</v>
      </c>
      <c r="H10" s="21">
        <f t="shared" si="13"/>
        <v>230</v>
      </c>
      <c r="I10" s="21">
        <f t="shared" si="14"/>
        <v>230</v>
      </c>
      <c r="J10" s="21">
        <f t="shared" si="15"/>
        <v>230</v>
      </c>
      <c r="K10" s="21">
        <f t="shared" si="16"/>
        <v>230</v>
      </c>
      <c r="L10" s="21">
        <f t="shared" si="17"/>
        <v>230</v>
      </c>
      <c r="M10" s="21">
        <f t="shared" si="18"/>
        <v>230</v>
      </c>
      <c r="N10" s="21">
        <f t="shared" si="19"/>
        <v>230</v>
      </c>
      <c r="O10" s="21">
        <f t="shared" si="20"/>
        <v>230</v>
      </c>
      <c r="P10" s="21">
        <f t="shared" si="21"/>
        <v>230</v>
      </c>
      <c r="Q10" s="21">
        <f t="shared" si="22"/>
        <v>230</v>
      </c>
      <c r="R10" s="21">
        <f t="shared" si="23"/>
        <v>233.334</v>
      </c>
      <c r="S10" s="21">
        <f t="shared" si="24"/>
        <v>233.334</v>
      </c>
      <c r="T10" s="21">
        <f t="shared" si="25"/>
        <v>233.334</v>
      </c>
      <c r="U10" s="21">
        <f t="shared" si="26"/>
        <v>233.334</v>
      </c>
      <c r="V10" s="21">
        <f t="shared" si="27"/>
        <v>233.334</v>
      </c>
      <c r="W10" s="21">
        <f t="shared" si="28"/>
        <v>233.334</v>
      </c>
      <c r="X10" s="21">
        <f t="shared" si="29"/>
        <v>233.334</v>
      </c>
      <c r="Y10" s="21">
        <f t="shared" si="30"/>
        <v>233.334</v>
      </c>
      <c r="Z10" s="21">
        <f t="shared" si="31"/>
        <v>233.334</v>
      </c>
      <c r="AA10" s="21">
        <f t="shared" si="32"/>
        <v>233.334</v>
      </c>
      <c r="AB10" s="21">
        <f t="shared" si="33"/>
        <v>233.334</v>
      </c>
      <c r="AC10" s="21">
        <f t="shared" si="34"/>
        <v>233.334</v>
      </c>
      <c r="AD10" s="21">
        <f t="shared" si="35"/>
        <v>233.334</v>
      </c>
      <c r="AE10" s="21">
        <f t="shared" si="36"/>
        <v>233.334</v>
      </c>
      <c r="AF10" s="21">
        <f t="shared" si="37"/>
        <v>233.334</v>
      </c>
      <c r="AG10" s="21">
        <f t="shared" si="38"/>
        <v>233.334</v>
      </c>
      <c r="AH10" s="21">
        <f t="shared" si="39"/>
        <v>233.334</v>
      </c>
      <c r="AI10" s="21">
        <f t="shared" si="40"/>
        <v>233.334</v>
      </c>
      <c r="AJ10" s="21">
        <f t="shared" si="41"/>
        <v>233.334</v>
      </c>
      <c r="AK10" s="21">
        <f t="shared" si="42"/>
        <v>233.334</v>
      </c>
      <c r="AL10" s="21">
        <f t="shared" si="43"/>
        <v>233.334</v>
      </c>
      <c r="AM10" s="21">
        <f t="shared" si="44"/>
        <v>233.334</v>
      </c>
      <c r="AN10" s="21">
        <f t="shared" si="45"/>
        <v>233.334</v>
      </c>
      <c r="AO10" s="21">
        <f t="shared" si="46"/>
        <v>233.334</v>
      </c>
      <c r="AP10" s="21">
        <f t="shared" si="47"/>
        <v>233.334</v>
      </c>
      <c r="AQ10" s="21">
        <f t="shared" si="48"/>
        <v>233.334</v>
      </c>
      <c r="AR10" s="21">
        <f t="shared" si="49"/>
        <v>233.334</v>
      </c>
      <c r="AS10" s="21">
        <f t="shared" si="50"/>
        <v>233.334</v>
      </c>
      <c r="AT10" s="21">
        <f t="shared" si="51"/>
        <v>233.334</v>
      </c>
      <c r="AU10" s="21">
        <f t="shared" si="52"/>
        <v>233.334</v>
      </c>
      <c r="AV10" s="21">
        <f t="shared" si="53"/>
        <v>233.334</v>
      </c>
      <c r="AW10" s="21">
        <f t="shared" si="54"/>
        <v>233.334</v>
      </c>
      <c r="AX10" s="21">
        <f t="shared" si="55"/>
        <v>233.334</v>
      </c>
      <c r="AY10" s="28"/>
      <c r="AZ10" s="29" t="s">
        <v>167</v>
      </c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55">
        <v>3.3340000000000001</v>
      </c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</row>
    <row r="11" spans="1:100">
      <c r="A11" s="10" t="s">
        <v>168</v>
      </c>
      <c r="B11" s="21">
        <v>235</v>
      </c>
      <c r="C11" s="21">
        <f t="shared" si="8"/>
        <v>235</v>
      </c>
      <c r="D11" s="21">
        <f t="shared" si="9"/>
        <v>235</v>
      </c>
      <c r="E11" s="21">
        <f t="shared" si="10"/>
        <v>235</v>
      </c>
      <c r="F11" s="21">
        <f t="shared" si="11"/>
        <v>235</v>
      </c>
      <c r="G11" s="21">
        <f t="shared" si="12"/>
        <v>235</v>
      </c>
      <c r="H11" s="21">
        <f t="shared" si="13"/>
        <v>235</v>
      </c>
      <c r="I11" s="21">
        <f t="shared" si="14"/>
        <v>235</v>
      </c>
      <c r="J11" s="21">
        <f t="shared" si="15"/>
        <v>235</v>
      </c>
      <c r="K11" s="21">
        <f t="shared" si="16"/>
        <v>235</v>
      </c>
      <c r="L11" s="21">
        <f t="shared" si="17"/>
        <v>235</v>
      </c>
      <c r="M11" s="21">
        <f t="shared" si="18"/>
        <v>235</v>
      </c>
      <c r="N11" s="21">
        <f t="shared" si="19"/>
        <v>235</v>
      </c>
      <c r="O11" s="21">
        <f t="shared" si="20"/>
        <v>235</v>
      </c>
      <c r="P11" s="21">
        <f t="shared" si="21"/>
        <v>235</v>
      </c>
      <c r="Q11" s="21">
        <f t="shared" si="22"/>
        <v>235</v>
      </c>
      <c r="R11" s="21">
        <f t="shared" si="23"/>
        <v>233.333</v>
      </c>
      <c r="S11" s="21">
        <f t="shared" si="24"/>
        <v>233.333</v>
      </c>
      <c r="T11" s="21">
        <f t="shared" si="25"/>
        <v>233.333</v>
      </c>
      <c r="U11" s="21">
        <f t="shared" si="26"/>
        <v>233.333</v>
      </c>
      <c r="V11" s="21">
        <f t="shared" si="27"/>
        <v>233.333</v>
      </c>
      <c r="W11" s="21">
        <f t="shared" si="28"/>
        <v>233.333</v>
      </c>
      <c r="X11" s="21">
        <f t="shared" si="29"/>
        <v>233.333</v>
      </c>
      <c r="Y11" s="21">
        <f t="shared" si="30"/>
        <v>233.333</v>
      </c>
      <c r="Z11" s="21">
        <f t="shared" si="31"/>
        <v>233.333</v>
      </c>
      <c r="AA11" s="21">
        <f t="shared" si="32"/>
        <v>233.333</v>
      </c>
      <c r="AB11" s="21">
        <f t="shared" si="33"/>
        <v>233.333</v>
      </c>
      <c r="AC11" s="21">
        <f t="shared" si="34"/>
        <v>233.333</v>
      </c>
      <c r="AD11" s="21">
        <f t="shared" si="35"/>
        <v>233.333</v>
      </c>
      <c r="AE11" s="21">
        <f t="shared" si="36"/>
        <v>233.333</v>
      </c>
      <c r="AF11" s="21">
        <f t="shared" si="37"/>
        <v>233.333</v>
      </c>
      <c r="AG11" s="21">
        <f t="shared" si="38"/>
        <v>233.333</v>
      </c>
      <c r="AH11" s="21">
        <f t="shared" si="39"/>
        <v>233.333</v>
      </c>
      <c r="AI11" s="21">
        <f t="shared" si="40"/>
        <v>233.333</v>
      </c>
      <c r="AJ11" s="21">
        <f t="shared" si="41"/>
        <v>233.333</v>
      </c>
      <c r="AK11" s="21">
        <f t="shared" si="42"/>
        <v>233.333</v>
      </c>
      <c r="AL11" s="21">
        <f t="shared" si="43"/>
        <v>233.333</v>
      </c>
      <c r="AM11" s="21">
        <f t="shared" si="44"/>
        <v>233.333</v>
      </c>
      <c r="AN11" s="21">
        <f t="shared" si="45"/>
        <v>233.333</v>
      </c>
      <c r="AO11" s="21">
        <f t="shared" si="46"/>
        <v>233.333</v>
      </c>
      <c r="AP11" s="21">
        <f t="shared" si="47"/>
        <v>233.333</v>
      </c>
      <c r="AQ11" s="21">
        <f t="shared" si="48"/>
        <v>233.333</v>
      </c>
      <c r="AR11" s="21">
        <f t="shared" si="49"/>
        <v>233.333</v>
      </c>
      <c r="AS11" s="21">
        <f t="shared" si="50"/>
        <v>233.333</v>
      </c>
      <c r="AT11" s="21">
        <f t="shared" si="51"/>
        <v>233.333</v>
      </c>
      <c r="AU11" s="21">
        <f t="shared" si="52"/>
        <v>233.333</v>
      </c>
      <c r="AV11" s="21">
        <f t="shared" si="53"/>
        <v>233.333</v>
      </c>
      <c r="AW11" s="21">
        <f t="shared" si="54"/>
        <v>233.333</v>
      </c>
      <c r="AX11" s="21">
        <f t="shared" si="55"/>
        <v>233.333</v>
      </c>
      <c r="AY11" s="28"/>
      <c r="AZ11" s="29" t="s">
        <v>168</v>
      </c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55">
        <v>-1.667</v>
      </c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</row>
    <row r="12" spans="1:100">
      <c r="A12" s="10" t="s">
        <v>169</v>
      </c>
      <c r="B12" s="21">
        <v>235</v>
      </c>
      <c r="C12" s="21">
        <f t="shared" si="8"/>
        <v>235</v>
      </c>
      <c r="D12" s="21">
        <f t="shared" si="9"/>
        <v>235</v>
      </c>
      <c r="E12" s="21">
        <f t="shared" si="10"/>
        <v>235</v>
      </c>
      <c r="F12" s="21">
        <f t="shared" si="11"/>
        <v>235</v>
      </c>
      <c r="G12" s="21">
        <f t="shared" si="12"/>
        <v>235</v>
      </c>
      <c r="H12" s="21">
        <f t="shared" si="13"/>
        <v>235</v>
      </c>
      <c r="I12" s="21">
        <f t="shared" si="14"/>
        <v>235</v>
      </c>
      <c r="J12" s="21">
        <f t="shared" si="15"/>
        <v>235</v>
      </c>
      <c r="K12" s="21">
        <f t="shared" si="16"/>
        <v>235</v>
      </c>
      <c r="L12" s="21">
        <f t="shared" si="17"/>
        <v>235</v>
      </c>
      <c r="M12" s="21">
        <f t="shared" si="18"/>
        <v>235</v>
      </c>
      <c r="N12" s="21">
        <f t="shared" si="19"/>
        <v>235</v>
      </c>
      <c r="O12" s="21">
        <f t="shared" si="20"/>
        <v>235</v>
      </c>
      <c r="P12" s="21">
        <f t="shared" si="21"/>
        <v>235</v>
      </c>
      <c r="Q12" s="21">
        <f t="shared" si="22"/>
        <v>235</v>
      </c>
      <c r="R12" s="21">
        <f t="shared" si="23"/>
        <v>233.333</v>
      </c>
      <c r="S12" s="21">
        <f t="shared" si="24"/>
        <v>233.333</v>
      </c>
      <c r="T12" s="21">
        <f t="shared" si="25"/>
        <v>233.333</v>
      </c>
      <c r="U12" s="21">
        <f t="shared" si="26"/>
        <v>233.333</v>
      </c>
      <c r="V12" s="21">
        <f t="shared" si="27"/>
        <v>233.333</v>
      </c>
      <c r="W12" s="21">
        <f t="shared" si="28"/>
        <v>233.333</v>
      </c>
      <c r="X12" s="21">
        <f t="shared" si="29"/>
        <v>233.333</v>
      </c>
      <c r="Y12" s="21">
        <f t="shared" si="30"/>
        <v>233.333</v>
      </c>
      <c r="Z12" s="21">
        <f t="shared" si="31"/>
        <v>233.333</v>
      </c>
      <c r="AA12" s="21">
        <f t="shared" si="32"/>
        <v>233.333</v>
      </c>
      <c r="AB12" s="21">
        <f t="shared" si="33"/>
        <v>233.333</v>
      </c>
      <c r="AC12" s="21">
        <f t="shared" si="34"/>
        <v>233.333</v>
      </c>
      <c r="AD12" s="21">
        <f t="shared" si="35"/>
        <v>233.333</v>
      </c>
      <c r="AE12" s="21">
        <f t="shared" si="36"/>
        <v>233.333</v>
      </c>
      <c r="AF12" s="21">
        <f t="shared" si="37"/>
        <v>233.333</v>
      </c>
      <c r="AG12" s="21">
        <f t="shared" si="38"/>
        <v>233.333</v>
      </c>
      <c r="AH12" s="21">
        <f t="shared" si="39"/>
        <v>233.333</v>
      </c>
      <c r="AI12" s="21">
        <f t="shared" si="40"/>
        <v>233.333</v>
      </c>
      <c r="AJ12" s="21">
        <f t="shared" si="41"/>
        <v>233.333</v>
      </c>
      <c r="AK12" s="21">
        <f t="shared" si="42"/>
        <v>233.333</v>
      </c>
      <c r="AL12" s="21">
        <f t="shared" si="43"/>
        <v>233.333</v>
      </c>
      <c r="AM12" s="21">
        <f t="shared" si="44"/>
        <v>233.333</v>
      </c>
      <c r="AN12" s="21">
        <f t="shared" si="45"/>
        <v>233.333</v>
      </c>
      <c r="AO12" s="21">
        <f t="shared" si="46"/>
        <v>233.333</v>
      </c>
      <c r="AP12" s="21">
        <f t="shared" si="47"/>
        <v>233.333</v>
      </c>
      <c r="AQ12" s="21">
        <f t="shared" si="48"/>
        <v>233.333</v>
      </c>
      <c r="AR12" s="21">
        <f t="shared" si="49"/>
        <v>233.333</v>
      </c>
      <c r="AS12" s="21">
        <f t="shared" si="50"/>
        <v>233.333</v>
      </c>
      <c r="AT12" s="21">
        <f t="shared" si="51"/>
        <v>233.333</v>
      </c>
      <c r="AU12" s="21">
        <f t="shared" si="52"/>
        <v>233.333</v>
      </c>
      <c r="AV12" s="21">
        <f t="shared" si="53"/>
        <v>233.333</v>
      </c>
      <c r="AW12" s="21">
        <f t="shared" si="54"/>
        <v>233.333</v>
      </c>
      <c r="AX12" s="21">
        <f t="shared" si="55"/>
        <v>233.333</v>
      </c>
      <c r="AY12" s="28"/>
      <c r="AZ12" s="29" t="s">
        <v>169</v>
      </c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55">
        <v>-1.667</v>
      </c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</row>
    <row r="13" spans="1:100">
      <c r="A13" s="10" t="s">
        <v>178</v>
      </c>
      <c r="B13" s="21">
        <v>92</v>
      </c>
      <c r="C13" s="21">
        <f t="shared" si="8"/>
        <v>92</v>
      </c>
      <c r="D13" s="21">
        <f t="shared" si="9"/>
        <v>92</v>
      </c>
      <c r="E13" s="21">
        <f t="shared" si="10"/>
        <v>92</v>
      </c>
      <c r="F13" s="21">
        <f t="shared" si="11"/>
        <v>92</v>
      </c>
      <c r="G13" s="21">
        <f t="shared" si="12"/>
        <v>92</v>
      </c>
      <c r="H13" s="21">
        <f t="shared" si="13"/>
        <v>92</v>
      </c>
      <c r="I13" s="21">
        <f t="shared" si="14"/>
        <v>92</v>
      </c>
      <c r="J13" s="21">
        <f t="shared" si="15"/>
        <v>92</v>
      </c>
      <c r="K13" s="21">
        <f t="shared" si="16"/>
        <v>92</v>
      </c>
      <c r="L13" s="21">
        <f t="shared" si="17"/>
        <v>92</v>
      </c>
      <c r="M13" s="21">
        <f t="shared" si="18"/>
        <v>92</v>
      </c>
      <c r="N13" s="21">
        <f t="shared" si="19"/>
        <v>92</v>
      </c>
      <c r="O13" s="21">
        <f t="shared" si="20"/>
        <v>92</v>
      </c>
      <c r="P13" s="21">
        <f t="shared" si="21"/>
        <v>92</v>
      </c>
      <c r="Q13" s="21">
        <f t="shared" si="22"/>
        <v>92</v>
      </c>
      <c r="R13" s="21">
        <f t="shared" si="23"/>
        <v>93</v>
      </c>
      <c r="S13" s="21">
        <f t="shared" si="24"/>
        <v>93</v>
      </c>
      <c r="T13" s="21">
        <f t="shared" si="25"/>
        <v>93</v>
      </c>
      <c r="U13" s="21">
        <f t="shared" si="26"/>
        <v>93</v>
      </c>
      <c r="V13" s="21">
        <f t="shared" si="27"/>
        <v>93</v>
      </c>
      <c r="W13" s="21">
        <f t="shared" si="28"/>
        <v>93</v>
      </c>
      <c r="X13" s="21">
        <f t="shared" si="29"/>
        <v>93</v>
      </c>
      <c r="Y13" s="21">
        <f t="shared" si="30"/>
        <v>93</v>
      </c>
      <c r="Z13" s="21">
        <f t="shared" si="31"/>
        <v>93</v>
      </c>
      <c r="AA13" s="21">
        <f t="shared" si="32"/>
        <v>93</v>
      </c>
      <c r="AB13" s="21">
        <f t="shared" si="33"/>
        <v>93</v>
      </c>
      <c r="AC13" s="21">
        <f t="shared" si="34"/>
        <v>93</v>
      </c>
      <c r="AD13" s="21">
        <f t="shared" si="35"/>
        <v>93</v>
      </c>
      <c r="AE13" s="21">
        <f t="shared" si="36"/>
        <v>93</v>
      </c>
      <c r="AF13" s="21">
        <f t="shared" si="37"/>
        <v>93</v>
      </c>
      <c r="AG13" s="21">
        <f t="shared" si="38"/>
        <v>93</v>
      </c>
      <c r="AH13" s="21">
        <f t="shared" si="39"/>
        <v>93</v>
      </c>
      <c r="AI13" s="21">
        <f t="shared" si="40"/>
        <v>93</v>
      </c>
      <c r="AJ13" s="21">
        <f t="shared" si="41"/>
        <v>93</v>
      </c>
      <c r="AK13" s="21">
        <f t="shared" si="42"/>
        <v>93</v>
      </c>
      <c r="AL13" s="21">
        <f t="shared" si="43"/>
        <v>93</v>
      </c>
      <c r="AM13" s="21">
        <f t="shared" si="44"/>
        <v>93</v>
      </c>
      <c r="AN13" s="21">
        <f t="shared" si="45"/>
        <v>93</v>
      </c>
      <c r="AO13" s="21">
        <f t="shared" si="46"/>
        <v>93</v>
      </c>
      <c r="AP13" s="21">
        <f t="shared" si="47"/>
        <v>93</v>
      </c>
      <c r="AQ13" s="21">
        <f t="shared" si="48"/>
        <v>93</v>
      </c>
      <c r="AR13" s="21">
        <f t="shared" si="49"/>
        <v>93</v>
      </c>
      <c r="AS13" s="21">
        <f t="shared" si="50"/>
        <v>93</v>
      </c>
      <c r="AT13" s="21">
        <f t="shared" si="51"/>
        <v>93</v>
      </c>
      <c r="AU13" s="21">
        <f t="shared" si="52"/>
        <v>93</v>
      </c>
      <c r="AV13" s="21">
        <f t="shared" si="53"/>
        <v>93</v>
      </c>
      <c r="AW13" s="21">
        <f t="shared" si="54"/>
        <v>93</v>
      </c>
      <c r="AX13" s="21">
        <f t="shared" si="55"/>
        <v>93</v>
      </c>
      <c r="AY13" s="28"/>
      <c r="AZ13" s="29" t="s">
        <v>178</v>
      </c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55">
        <v>1</v>
      </c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</row>
    <row r="14" spans="1:100">
      <c r="A14" s="10" t="s">
        <v>179</v>
      </c>
      <c r="B14" s="21">
        <v>240</v>
      </c>
      <c r="C14" s="21">
        <f t="shared" si="8"/>
        <v>240</v>
      </c>
      <c r="D14" s="21">
        <f t="shared" si="9"/>
        <v>240</v>
      </c>
      <c r="E14" s="21">
        <f t="shared" si="10"/>
        <v>240</v>
      </c>
      <c r="F14" s="21">
        <f t="shared" si="11"/>
        <v>240</v>
      </c>
      <c r="G14" s="21">
        <f t="shared" si="12"/>
        <v>240</v>
      </c>
      <c r="H14" s="21">
        <f t="shared" si="13"/>
        <v>240</v>
      </c>
      <c r="I14" s="21">
        <f t="shared" si="14"/>
        <v>240</v>
      </c>
      <c r="J14" s="21">
        <f t="shared" si="15"/>
        <v>240</v>
      </c>
      <c r="K14" s="21">
        <f t="shared" si="16"/>
        <v>240</v>
      </c>
      <c r="L14" s="21">
        <f t="shared" si="17"/>
        <v>240</v>
      </c>
      <c r="M14" s="21">
        <f t="shared" si="18"/>
        <v>240</v>
      </c>
      <c r="N14" s="21">
        <f t="shared" si="19"/>
        <v>240</v>
      </c>
      <c r="O14" s="21">
        <f t="shared" si="20"/>
        <v>240</v>
      </c>
      <c r="P14" s="21">
        <f t="shared" si="21"/>
        <v>240</v>
      </c>
      <c r="Q14" s="21">
        <f t="shared" si="22"/>
        <v>240</v>
      </c>
      <c r="R14" s="21">
        <f t="shared" si="23"/>
        <v>239</v>
      </c>
      <c r="S14" s="21">
        <f t="shared" si="24"/>
        <v>239</v>
      </c>
      <c r="T14" s="21">
        <f t="shared" si="25"/>
        <v>239</v>
      </c>
      <c r="U14" s="21">
        <f t="shared" si="26"/>
        <v>239</v>
      </c>
      <c r="V14" s="21">
        <f t="shared" si="27"/>
        <v>239</v>
      </c>
      <c r="W14" s="21">
        <f t="shared" si="28"/>
        <v>239</v>
      </c>
      <c r="X14" s="21">
        <f t="shared" si="29"/>
        <v>239</v>
      </c>
      <c r="Y14" s="21">
        <f t="shared" si="30"/>
        <v>239</v>
      </c>
      <c r="Z14" s="21">
        <f t="shared" si="31"/>
        <v>239</v>
      </c>
      <c r="AA14" s="21">
        <f t="shared" si="32"/>
        <v>239</v>
      </c>
      <c r="AB14" s="21">
        <f t="shared" si="33"/>
        <v>239</v>
      </c>
      <c r="AC14" s="21">
        <f t="shared" si="34"/>
        <v>239</v>
      </c>
      <c r="AD14" s="21">
        <f t="shared" si="35"/>
        <v>239</v>
      </c>
      <c r="AE14" s="21">
        <f t="shared" si="36"/>
        <v>239</v>
      </c>
      <c r="AF14" s="21">
        <f t="shared" si="37"/>
        <v>239</v>
      </c>
      <c r="AG14" s="21">
        <f t="shared" si="38"/>
        <v>239</v>
      </c>
      <c r="AH14" s="21">
        <f t="shared" si="39"/>
        <v>239</v>
      </c>
      <c r="AI14" s="21">
        <f t="shared" si="40"/>
        <v>239</v>
      </c>
      <c r="AJ14" s="21">
        <f t="shared" si="41"/>
        <v>239</v>
      </c>
      <c r="AK14" s="21">
        <f t="shared" si="42"/>
        <v>239</v>
      </c>
      <c r="AL14" s="21">
        <f t="shared" si="43"/>
        <v>239</v>
      </c>
      <c r="AM14" s="21">
        <f t="shared" si="44"/>
        <v>240</v>
      </c>
      <c r="AN14" s="21">
        <f t="shared" si="45"/>
        <v>240</v>
      </c>
      <c r="AO14" s="21">
        <f t="shared" si="46"/>
        <v>240</v>
      </c>
      <c r="AP14" s="21">
        <f t="shared" si="47"/>
        <v>240</v>
      </c>
      <c r="AQ14" s="21">
        <f t="shared" si="48"/>
        <v>240</v>
      </c>
      <c r="AR14" s="21">
        <f t="shared" si="49"/>
        <v>240</v>
      </c>
      <c r="AS14" s="21">
        <f t="shared" si="50"/>
        <v>240</v>
      </c>
      <c r="AT14" s="21">
        <f t="shared" si="51"/>
        <v>240</v>
      </c>
      <c r="AU14" s="21">
        <f t="shared" si="52"/>
        <v>240</v>
      </c>
      <c r="AV14" s="21">
        <f t="shared" si="53"/>
        <v>240</v>
      </c>
      <c r="AW14" s="21">
        <f t="shared" si="54"/>
        <v>240</v>
      </c>
      <c r="AX14" s="21">
        <f t="shared" si="55"/>
        <v>240</v>
      </c>
      <c r="AY14" s="28"/>
      <c r="AZ14" s="29" t="s">
        <v>179</v>
      </c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55">
        <v>-1</v>
      </c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>
        <v>1</v>
      </c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</row>
    <row r="15" spans="1:100">
      <c r="A15" s="10" t="s">
        <v>180</v>
      </c>
      <c r="B15" s="21">
        <v>200</v>
      </c>
      <c r="C15" s="21">
        <f t="shared" si="8"/>
        <v>200</v>
      </c>
      <c r="D15" s="21">
        <f t="shared" si="9"/>
        <v>200</v>
      </c>
      <c r="E15" s="21">
        <f t="shared" si="10"/>
        <v>200</v>
      </c>
      <c r="F15" s="21">
        <f t="shared" si="11"/>
        <v>200</v>
      </c>
      <c r="G15" s="21">
        <f t="shared" si="12"/>
        <v>200</v>
      </c>
      <c r="H15" s="21">
        <f t="shared" si="13"/>
        <v>200</v>
      </c>
      <c r="I15" s="21">
        <f t="shared" si="14"/>
        <v>200</v>
      </c>
      <c r="J15" s="21">
        <f t="shared" si="15"/>
        <v>200</v>
      </c>
      <c r="K15" s="21">
        <f t="shared" si="16"/>
        <v>200</v>
      </c>
      <c r="L15" s="21">
        <f t="shared" si="17"/>
        <v>200</v>
      </c>
      <c r="M15" s="21">
        <f t="shared" si="18"/>
        <v>200</v>
      </c>
      <c r="N15" s="21">
        <f t="shared" si="19"/>
        <v>200</v>
      </c>
      <c r="O15" s="21">
        <f t="shared" si="20"/>
        <v>200</v>
      </c>
      <c r="P15" s="21">
        <f t="shared" si="21"/>
        <v>200</v>
      </c>
      <c r="Q15" s="21">
        <f t="shared" si="22"/>
        <v>200</v>
      </c>
      <c r="R15" s="21">
        <f t="shared" si="23"/>
        <v>200</v>
      </c>
      <c r="S15" s="21">
        <f t="shared" si="24"/>
        <v>200</v>
      </c>
      <c r="T15" s="21">
        <f t="shared" si="25"/>
        <v>200</v>
      </c>
      <c r="U15" s="21">
        <f t="shared" si="26"/>
        <v>200</v>
      </c>
      <c r="V15" s="21">
        <f t="shared" si="27"/>
        <v>200</v>
      </c>
      <c r="W15" s="21">
        <f t="shared" si="28"/>
        <v>200</v>
      </c>
      <c r="X15" s="21">
        <f t="shared" si="29"/>
        <v>200</v>
      </c>
      <c r="Y15" s="21">
        <f t="shared" si="30"/>
        <v>200</v>
      </c>
      <c r="Z15" s="21">
        <f t="shared" si="31"/>
        <v>200</v>
      </c>
      <c r="AA15" s="21">
        <f t="shared" si="32"/>
        <v>200</v>
      </c>
      <c r="AB15" s="21">
        <f t="shared" si="33"/>
        <v>200</v>
      </c>
      <c r="AC15" s="21">
        <f t="shared" si="34"/>
        <v>200</v>
      </c>
      <c r="AD15" s="21">
        <f t="shared" si="35"/>
        <v>200</v>
      </c>
      <c r="AE15" s="21">
        <f t="shared" si="36"/>
        <v>200</v>
      </c>
      <c r="AF15" s="21">
        <f t="shared" si="37"/>
        <v>200</v>
      </c>
      <c r="AG15" s="21">
        <f t="shared" si="38"/>
        <v>200</v>
      </c>
      <c r="AH15" s="21">
        <f t="shared" si="39"/>
        <v>200</v>
      </c>
      <c r="AI15" s="21">
        <f t="shared" si="40"/>
        <v>200</v>
      </c>
      <c r="AJ15" s="21">
        <f t="shared" si="41"/>
        <v>200</v>
      </c>
      <c r="AK15" s="21">
        <f t="shared" si="42"/>
        <v>200</v>
      </c>
      <c r="AL15" s="21">
        <f t="shared" si="43"/>
        <v>200</v>
      </c>
      <c r="AM15" s="21">
        <f t="shared" si="44"/>
        <v>200</v>
      </c>
      <c r="AN15" s="21">
        <f t="shared" si="45"/>
        <v>200</v>
      </c>
      <c r="AO15" s="21">
        <f t="shared" si="46"/>
        <v>200</v>
      </c>
      <c r="AP15" s="21">
        <f t="shared" si="47"/>
        <v>200</v>
      </c>
      <c r="AQ15" s="21">
        <f t="shared" si="48"/>
        <v>200</v>
      </c>
      <c r="AR15" s="21">
        <f t="shared" si="49"/>
        <v>200</v>
      </c>
      <c r="AS15" s="21">
        <f t="shared" si="50"/>
        <v>200</v>
      </c>
      <c r="AT15" s="21">
        <f t="shared" si="51"/>
        <v>200</v>
      </c>
      <c r="AU15" s="21">
        <f t="shared" si="52"/>
        <v>200</v>
      </c>
      <c r="AV15" s="21">
        <f t="shared" si="53"/>
        <v>200</v>
      </c>
      <c r="AW15" s="21">
        <f t="shared" si="54"/>
        <v>200</v>
      </c>
      <c r="AX15" s="21">
        <f t="shared" si="55"/>
        <v>200</v>
      </c>
      <c r="AY15" s="28"/>
      <c r="AZ15" s="29" t="s">
        <v>180</v>
      </c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</row>
    <row r="16" spans="1:100">
      <c r="A16" s="10" t="s">
        <v>181</v>
      </c>
      <c r="B16" s="21">
        <v>200</v>
      </c>
      <c r="C16" s="21">
        <f t="shared" si="8"/>
        <v>200</v>
      </c>
      <c r="D16" s="21">
        <f t="shared" si="9"/>
        <v>200</v>
      </c>
      <c r="E16" s="21">
        <f t="shared" si="10"/>
        <v>200</v>
      </c>
      <c r="F16" s="21">
        <f t="shared" si="11"/>
        <v>200</v>
      </c>
      <c r="G16" s="21">
        <f t="shared" si="12"/>
        <v>200</v>
      </c>
      <c r="H16" s="21">
        <f t="shared" si="13"/>
        <v>200</v>
      </c>
      <c r="I16" s="21">
        <f t="shared" si="14"/>
        <v>200</v>
      </c>
      <c r="J16" s="21">
        <f t="shared" si="15"/>
        <v>200</v>
      </c>
      <c r="K16" s="21">
        <f t="shared" si="16"/>
        <v>200</v>
      </c>
      <c r="L16" s="21">
        <f t="shared" si="17"/>
        <v>200</v>
      </c>
      <c r="M16" s="21">
        <f t="shared" si="18"/>
        <v>200</v>
      </c>
      <c r="N16" s="21">
        <f t="shared" si="19"/>
        <v>200</v>
      </c>
      <c r="O16" s="21">
        <f t="shared" si="20"/>
        <v>200</v>
      </c>
      <c r="P16" s="21">
        <f t="shared" si="21"/>
        <v>200</v>
      </c>
      <c r="Q16" s="21">
        <f t="shared" si="22"/>
        <v>200</v>
      </c>
      <c r="R16" s="21">
        <f t="shared" si="23"/>
        <v>200</v>
      </c>
      <c r="S16" s="21">
        <f t="shared" si="24"/>
        <v>200</v>
      </c>
      <c r="T16" s="21">
        <f t="shared" si="25"/>
        <v>200</v>
      </c>
      <c r="U16" s="21">
        <f t="shared" si="26"/>
        <v>200</v>
      </c>
      <c r="V16" s="21">
        <f t="shared" si="27"/>
        <v>200</v>
      </c>
      <c r="W16" s="21">
        <f t="shared" si="28"/>
        <v>200</v>
      </c>
      <c r="X16" s="21">
        <f t="shared" si="29"/>
        <v>200</v>
      </c>
      <c r="Y16" s="21">
        <f t="shared" si="30"/>
        <v>200</v>
      </c>
      <c r="Z16" s="21">
        <f t="shared" si="31"/>
        <v>200</v>
      </c>
      <c r="AA16" s="21">
        <f t="shared" si="32"/>
        <v>200</v>
      </c>
      <c r="AB16" s="21">
        <f t="shared" si="33"/>
        <v>200</v>
      </c>
      <c r="AC16" s="21">
        <f t="shared" si="34"/>
        <v>200</v>
      </c>
      <c r="AD16" s="21">
        <f t="shared" si="35"/>
        <v>200</v>
      </c>
      <c r="AE16" s="21">
        <f t="shared" si="36"/>
        <v>200</v>
      </c>
      <c r="AF16" s="21">
        <f t="shared" si="37"/>
        <v>200</v>
      </c>
      <c r="AG16" s="21">
        <f t="shared" si="38"/>
        <v>200</v>
      </c>
      <c r="AH16" s="21">
        <f t="shared" si="39"/>
        <v>200</v>
      </c>
      <c r="AI16" s="21">
        <f t="shared" si="40"/>
        <v>200</v>
      </c>
      <c r="AJ16" s="21">
        <f t="shared" si="41"/>
        <v>200</v>
      </c>
      <c r="AK16" s="21">
        <f t="shared" si="42"/>
        <v>200</v>
      </c>
      <c r="AL16" s="21">
        <f t="shared" si="43"/>
        <v>200</v>
      </c>
      <c r="AM16" s="21">
        <f t="shared" si="44"/>
        <v>200</v>
      </c>
      <c r="AN16" s="21">
        <f t="shared" si="45"/>
        <v>200</v>
      </c>
      <c r="AO16" s="21">
        <f t="shared" si="46"/>
        <v>200</v>
      </c>
      <c r="AP16" s="21">
        <f t="shared" si="47"/>
        <v>200</v>
      </c>
      <c r="AQ16" s="21">
        <f t="shared" si="48"/>
        <v>200</v>
      </c>
      <c r="AR16" s="21">
        <f t="shared" si="49"/>
        <v>200</v>
      </c>
      <c r="AS16" s="21">
        <f t="shared" si="50"/>
        <v>200</v>
      </c>
      <c r="AT16" s="21">
        <f t="shared" si="51"/>
        <v>200</v>
      </c>
      <c r="AU16" s="21">
        <f t="shared" si="52"/>
        <v>200</v>
      </c>
      <c r="AV16" s="21">
        <f t="shared" si="53"/>
        <v>200</v>
      </c>
      <c r="AW16" s="21">
        <f t="shared" si="54"/>
        <v>200</v>
      </c>
      <c r="AX16" s="21">
        <f t="shared" si="55"/>
        <v>200</v>
      </c>
      <c r="AY16" s="28"/>
      <c r="AZ16" s="29" t="s">
        <v>181</v>
      </c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</row>
    <row r="17" spans="1:100">
      <c r="A17" s="10" t="s">
        <v>182</v>
      </c>
      <c r="B17" s="21">
        <v>1317</v>
      </c>
      <c r="C17" s="21">
        <f t="shared" si="8"/>
        <v>1318</v>
      </c>
      <c r="D17" s="21">
        <f t="shared" si="9"/>
        <v>1317</v>
      </c>
      <c r="E17" s="21">
        <f t="shared" si="10"/>
        <v>1317</v>
      </c>
      <c r="F17" s="21">
        <f t="shared" si="11"/>
        <v>1317</v>
      </c>
      <c r="G17" s="21">
        <f t="shared" si="12"/>
        <v>1317</v>
      </c>
      <c r="H17" s="21">
        <f t="shared" si="13"/>
        <v>1317</v>
      </c>
      <c r="I17" s="21">
        <f t="shared" si="14"/>
        <v>1317</v>
      </c>
      <c r="J17" s="21">
        <f t="shared" si="15"/>
        <v>1317</v>
      </c>
      <c r="K17" s="21">
        <f t="shared" si="16"/>
        <v>1317</v>
      </c>
      <c r="L17" s="21">
        <f t="shared" si="17"/>
        <v>1317</v>
      </c>
      <c r="M17" s="21">
        <f t="shared" si="18"/>
        <v>1317</v>
      </c>
      <c r="N17" s="21">
        <f t="shared" si="19"/>
        <v>1317</v>
      </c>
      <c r="O17" s="21">
        <f t="shared" si="20"/>
        <v>1317</v>
      </c>
      <c r="P17" s="21">
        <f t="shared" si="21"/>
        <v>1317</v>
      </c>
      <c r="Q17" s="21">
        <f t="shared" si="22"/>
        <v>1317</v>
      </c>
      <c r="R17" s="21">
        <f t="shared" si="23"/>
        <v>1317</v>
      </c>
      <c r="S17" s="21">
        <f t="shared" si="24"/>
        <v>1317</v>
      </c>
      <c r="T17" s="21">
        <f t="shared" si="25"/>
        <v>1317</v>
      </c>
      <c r="U17" s="21">
        <f t="shared" si="26"/>
        <v>1317</v>
      </c>
      <c r="V17" s="21">
        <f t="shared" si="27"/>
        <v>1317</v>
      </c>
      <c r="W17" s="21">
        <f t="shared" si="28"/>
        <v>1317</v>
      </c>
      <c r="X17" s="21">
        <f t="shared" si="29"/>
        <v>1317</v>
      </c>
      <c r="Y17" s="21">
        <f t="shared" si="30"/>
        <v>1317</v>
      </c>
      <c r="Z17" s="21">
        <f t="shared" si="31"/>
        <v>1317</v>
      </c>
      <c r="AA17" s="21">
        <f t="shared" si="32"/>
        <v>1317</v>
      </c>
      <c r="AB17" s="21">
        <f t="shared" si="33"/>
        <v>1317</v>
      </c>
      <c r="AC17" s="21">
        <f t="shared" si="34"/>
        <v>1317</v>
      </c>
      <c r="AD17" s="21">
        <f t="shared" si="35"/>
        <v>1317</v>
      </c>
      <c r="AE17" s="21">
        <f t="shared" si="36"/>
        <v>1317</v>
      </c>
      <c r="AF17" s="21">
        <f t="shared" si="37"/>
        <v>1317</v>
      </c>
      <c r="AG17" s="21">
        <f t="shared" si="38"/>
        <v>1317</v>
      </c>
      <c r="AH17" s="21">
        <f t="shared" si="39"/>
        <v>1317</v>
      </c>
      <c r="AI17" s="21">
        <f t="shared" si="40"/>
        <v>1317</v>
      </c>
      <c r="AJ17" s="21">
        <f t="shared" si="41"/>
        <v>1317</v>
      </c>
      <c r="AK17" s="21">
        <f t="shared" si="42"/>
        <v>1317</v>
      </c>
      <c r="AL17" s="21">
        <f t="shared" si="43"/>
        <v>1317</v>
      </c>
      <c r="AM17" s="21">
        <f t="shared" si="44"/>
        <v>1317</v>
      </c>
      <c r="AN17" s="21">
        <f t="shared" si="45"/>
        <v>1317</v>
      </c>
      <c r="AO17" s="21">
        <f t="shared" si="46"/>
        <v>1317</v>
      </c>
      <c r="AP17" s="21">
        <f t="shared" si="47"/>
        <v>1317</v>
      </c>
      <c r="AQ17" s="21">
        <f t="shared" si="48"/>
        <v>1317</v>
      </c>
      <c r="AR17" s="21">
        <f t="shared" si="49"/>
        <v>1317</v>
      </c>
      <c r="AS17" s="21">
        <f t="shared" si="50"/>
        <v>1317</v>
      </c>
      <c r="AT17" s="21">
        <f t="shared" si="51"/>
        <v>1317</v>
      </c>
      <c r="AU17" s="21">
        <f t="shared" si="52"/>
        <v>1317</v>
      </c>
      <c r="AV17" s="21">
        <f t="shared" si="53"/>
        <v>1317</v>
      </c>
      <c r="AW17" s="21">
        <f t="shared" si="54"/>
        <v>1317</v>
      </c>
      <c r="AX17" s="21">
        <f t="shared" si="55"/>
        <v>1317</v>
      </c>
      <c r="AY17" s="28"/>
      <c r="AZ17" s="29" t="s">
        <v>182</v>
      </c>
      <c r="BA17" s="242">
        <v>1</v>
      </c>
      <c r="BB17" s="242">
        <v>-1</v>
      </c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</row>
    <row r="18" spans="1:100">
      <c r="A18" s="10" t="s">
        <v>184</v>
      </c>
      <c r="B18" s="21">
        <v>145</v>
      </c>
      <c r="C18" s="21">
        <f t="shared" si="8"/>
        <v>145</v>
      </c>
      <c r="D18" s="21">
        <f t="shared" si="9"/>
        <v>145</v>
      </c>
      <c r="E18" s="21">
        <f t="shared" si="10"/>
        <v>145</v>
      </c>
      <c r="F18" s="21">
        <f t="shared" si="11"/>
        <v>145</v>
      </c>
      <c r="G18" s="21">
        <f t="shared" si="12"/>
        <v>145</v>
      </c>
      <c r="H18" s="21">
        <f t="shared" si="13"/>
        <v>145</v>
      </c>
      <c r="I18" s="21">
        <f t="shared" si="14"/>
        <v>145</v>
      </c>
      <c r="J18" s="21">
        <f t="shared" si="15"/>
        <v>145</v>
      </c>
      <c r="K18" s="21">
        <f t="shared" si="16"/>
        <v>145</v>
      </c>
      <c r="L18" s="21">
        <f t="shared" si="17"/>
        <v>145</v>
      </c>
      <c r="M18" s="21">
        <f t="shared" si="18"/>
        <v>145</v>
      </c>
      <c r="N18" s="21">
        <f t="shared" si="19"/>
        <v>145</v>
      </c>
      <c r="O18" s="21">
        <f t="shared" si="20"/>
        <v>145</v>
      </c>
      <c r="P18" s="21">
        <f t="shared" si="21"/>
        <v>145</v>
      </c>
      <c r="Q18" s="21">
        <f t="shared" si="22"/>
        <v>145</v>
      </c>
      <c r="R18" s="21">
        <f t="shared" si="23"/>
        <v>147.5</v>
      </c>
      <c r="S18" s="21">
        <f t="shared" si="24"/>
        <v>147.5</v>
      </c>
      <c r="T18" s="21">
        <f t="shared" si="25"/>
        <v>147.5</v>
      </c>
      <c r="U18" s="21">
        <f t="shared" si="26"/>
        <v>147.5</v>
      </c>
      <c r="V18" s="21">
        <f t="shared" si="27"/>
        <v>147.5</v>
      </c>
      <c r="W18" s="21">
        <f t="shared" si="28"/>
        <v>147.5</v>
      </c>
      <c r="X18" s="21">
        <f t="shared" si="29"/>
        <v>147.5</v>
      </c>
      <c r="Y18" s="21">
        <f t="shared" si="30"/>
        <v>147.5</v>
      </c>
      <c r="Z18" s="21">
        <f t="shared" si="31"/>
        <v>147.5</v>
      </c>
      <c r="AA18" s="21">
        <f t="shared" si="32"/>
        <v>147.5</v>
      </c>
      <c r="AB18" s="21">
        <f t="shared" si="33"/>
        <v>147.5</v>
      </c>
      <c r="AC18" s="21">
        <f t="shared" si="34"/>
        <v>147.5</v>
      </c>
      <c r="AD18" s="21">
        <f t="shared" si="35"/>
        <v>147.5</v>
      </c>
      <c r="AE18" s="21">
        <f t="shared" si="36"/>
        <v>147.5</v>
      </c>
      <c r="AF18" s="21">
        <f t="shared" si="37"/>
        <v>147.5</v>
      </c>
      <c r="AG18" s="21">
        <f t="shared" si="38"/>
        <v>147.5</v>
      </c>
      <c r="AH18" s="21">
        <f t="shared" si="39"/>
        <v>147.5</v>
      </c>
      <c r="AI18" s="21">
        <f t="shared" si="40"/>
        <v>147.5</v>
      </c>
      <c r="AJ18" s="21">
        <f t="shared" si="41"/>
        <v>147.5</v>
      </c>
      <c r="AK18" s="21">
        <f t="shared" si="42"/>
        <v>147.5</v>
      </c>
      <c r="AL18" s="21">
        <f t="shared" si="43"/>
        <v>147.5</v>
      </c>
      <c r="AM18" s="21">
        <f t="shared" si="44"/>
        <v>147.5</v>
      </c>
      <c r="AN18" s="21">
        <f t="shared" si="45"/>
        <v>147.5</v>
      </c>
      <c r="AO18" s="21">
        <f t="shared" si="46"/>
        <v>147.5</v>
      </c>
      <c r="AP18" s="21">
        <f t="shared" si="47"/>
        <v>147.5</v>
      </c>
      <c r="AQ18" s="21">
        <f t="shared" si="48"/>
        <v>147.5</v>
      </c>
      <c r="AR18" s="21">
        <f t="shared" si="49"/>
        <v>147.5</v>
      </c>
      <c r="AS18" s="21">
        <f t="shared" si="50"/>
        <v>147.5</v>
      </c>
      <c r="AT18" s="21">
        <f t="shared" si="51"/>
        <v>147.5</v>
      </c>
      <c r="AU18" s="21">
        <f t="shared" si="52"/>
        <v>147.5</v>
      </c>
      <c r="AV18" s="21">
        <f t="shared" si="53"/>
        <v>147.5</v>
      </c>
      <c r="AW18" s="21">
        <f t="shared" si="54"/>
        <v>147.5</v>
      </c>
      <c r="AX18" s="21">
        <f t="shared" si="55"/>
        <v>147.5</v>
      </c>
      <c r="AY18" s="28"/>
      <c r="AZ18" s="29" t="s">
        <v>184</v>
      </c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55">
        <v>2.5</v>
      </c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</row>
    <row r="19" spans="1:100">
      <c r="A19" s="10" t="s">
        <v>185</v>
      </c>
      <c r="B19" s="21">
        <v>150</v>
      </c>
      <c r="C19" s="21">
        <f t="shared" si="8"/>
        <v>150</v>
      </c>
      <c r="D19" s="21">
        <f t="shared" si="9"/>
        <v>150</v>
      </c>
      <c r="E19" s="21">
        <f t="shared" si="10"/>
        <v>150</v>
      </c>
      <c r="F19" s="21">
        <f t="shared" si="11"/>
        <v>150</v>
      </c>
      <c r="G19" s="21">
        <f t="shared" si="12"/>
        <v>150</v>
      </c>
      <c r="H19" s="21">
        <f t="shared" si="13"/>
        <v>150</v>
      </c>
      <c r="I19" s="21">
        <f t="shared" si="14"/>
        <v>150</v>
      </c>
      <c r="J19" s="21">
        <f t="shared" si="15"/>
        <v>150</v>
      </c>
      <c r="K19" s="21">
        <f t="shared" si="16"/>
        <v>150</v>
      </c>
      <c r="L19" s="21">
        <f t="shared" si="17"/>
        <v>150</v>
      </c>
      <c r="M19" s="21">
        <f t="shared" si="18"/>
        <v>150</v>
      </c>
      <c r="N19" s="21">
        <f t="shared" si="19"/>
        <v>150</v>
      </c>
      <c r="O19" s="21">
        <f t="shared" si="20"/>
        <v>150</v>
      </c>
      <c r="P19" s="21">
        <f t="shared" si="21"/>
        <v>150</v>
      </c>
      <c r="Q19" s="21">
        <f t="shared" si="22"/>
        <v>150</v>
      </c>
      <c r="R19" s="21">
        <f t="shared" si="23"/>
        <v>147.5</v>
      </c>
      <c r="S19" s="21">
        <f t="shared" si="24"/>
        <v>147.5</v>
      </c>
      <c r="T19" s="21">
        <f t="shared" si="25"/>
        <v>147.5</v>
      </c>
      <c r="U19" s="21">
        <f t="shared" si="26"/>
        <v>147.5</v>
      </c>
      <c r="V19" s="21">
        <f t="shared" si="27"/>
        <v>147.5</v>
      </c>
      <c r="W19" s="21">
        <f t="shared" si="28"/>
        <v>147.5</v>
      </c>
      <c r="X19" s="21">
        <f t="shared" si="29"/>
        <v>147.5</v>
      </c>
      <c r="Y19" s="21">
        <f t="shared" si="30"/>
        <v>147.5</v>
      </c>
      <c r="Z19" s="21">
        <f t="shared" si="31"/>
        <v>147.5</v>
      </c>
      <c r="AA19" s="21">
        <f t="shared" si="32"/>
        <v>147.5</v>
      </c>
      <c r="AB19" s="21">
        <f t="shared" si="33"/>
        <v>147.5</v>
      </c>
      <c r="AC19" s="21">
        <f t="shared" si="34"/>
        <v>147.5</v>
      </c>
      <c r="AD19" s="21">
        <f t="shared" si="35"/>
        <v>147.5</v>
      </c>
      <c r="AE19" s="21">
        <f t="shared" si="36"/>
        <v>147.5</v>
      </c>
      <c r="AF19" s="21">
        <f t="shared" si="37"/>
        <v>147.5</v>
      </c>
      <c r="AG19" s="21">
        <f t="shared" si="38"/>
        <v>147.5</v>
      </c>
      <c r="AH19" s="21">
        <f t="shared" si="39"/>
        <v>147.5</v>
      </c>
      <c r="AI19" s="21">
        <f t="shared" si="40"/>
        <v>147.5</v>
      </c>
      <c r="AJ19" s="21">
        <f t="shared" si="41"/>
        <v>147.5</v>
      </c>
      <c r="AK19" s="21">
        <f t="shared" si="42"/>
        <v>147.5</v>
      </c>
      <c r="AL19" s="21">
        <f t="shared" si="43"/>
        <v>147.5</v>
      </c>
      <c r="AM19" s="21">
        <f t="shared" si="44"/>
        <v>147.5</v>
      </c>
      <c r="AN19" s="21">
        <f t="shared" si="45"/>
        <v>147.5</v>
      </c>
      <c r="AO19" s="21">
        <f t="shared" si="46"/>
        <v>147.5</v>
      </c>
      <c r="AP19" s="21">
        <f t="shared" si="47"/>
        <v>147.5</v>
      </c>
      <c r="AQ19" s="21">
        <f t="shared" si="48"/>
        <v>147.5</v>
      </c>
      <c r="AR19" s="21">
        <f t="shared" si="49"/>
        <v>147.5</v>
      </c>
      <c r="AS19" s="21">
        <f t="shared" si="50"/>
        <v>147.5</v>
      </c>
      <c r="AT19" s="21">
        <f t="shared" si="51"/>
        <v>147.5</v>
      </c>
      <c r="AU19" s="21">
        <f t="shared" si="52"/>
        <v>147.5</v>
      </c>
      <c r="AV19" s="21">
        <f t="shared" si="53"/>
        <v>147.5</v>
      </c>
      <c r="AW19" s="21">
        <f t="shared" si="54"/>
        <v>147.5</v>
      </c>
      <c r="AX19" s="21">
        <f t="shared" si="55"/>
        <v>147.5</v>
      </c>
      <c r="AY19" s="28"/>
      <c r="AZ19" s="29" t="s">
        <v>185</v>
      </c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55">
        <v>-2.5</v>
      </c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</row>
    <row r="20" spans="1:100">
      <c r="A20" s="10" t="s">
        <v>108</v>
      </c>
      <c r="B20" s="21">
        <v>0</v>
      </c>
      <c r="C20" s="21">
        <f t="shared" si="8"/>
        <v>0</v>
      </c>
      <c r="D20" s="21">
        <f t="shared" si="9"/>
        <v>0</v>
      </c>
      <c r="E20" s="21">
        <f t="shared" si="10"/>
        <v>0</v>
      </c>
      <c r="F20" s="21">
        <f t="shared" si="11"/>
        <v>0</v>
      </c>
      <c r="G20" s="21">
        <f t="shared" si="12"/>
        <v>0</v>
      </c>
      <c r="H20" s="21">
        <f t="shared" si="13"/>
        <v>0</v>
      </c>
      <c r="I20" s="21">
        <f t="shared" si="14"/>
        <v>0</v>
      </c>
      <c r="J20" s="21">
        <f t="shared" si="15"/>
        <v>0</v>
      </c>
      <c r="K20" s="21">
        <f t="shared" si="16"/>
        <v>0</v>
      </c>
      <c r="L20" s="21">
        <f t="shared" si="17"/>
        <v>0</v>
      </c>
      <c r="M20" s="21">
        <f t="shared" si="18"/>
        <v>0</v>
      </c>
      <c r="N20" s="21">
        <f t="shared" si="19"/>
        <v>0</v>
      </c>
      <c r="O20" s="21">
        <f t="shared" si="20"/>
        <v>0</v>
      </c>
      <c r="P20" s="21">
        <f t="shared" si="21"/>
        <v>0</v>
      </c>
      <c r="Q20" s="21">
        <f t="shared" si="22"/>
        <v>0</v>
      </c>
      <c r="R20" s="21">
        <f t="shared" si="23"/>
        <v>0</v>
      </c>
      <c r="S20" s="21">
        <f t="shared" si="24"/>
        <v>0</v>
      </c>
      <c r="T20" s="21">
        <f t="shared" si="25"/>
        <v>0</v>
      </c>
      <c r="U20" s="21">
        <f t="shared" si="26"/>
        <v>0</v>
      </c>
      <c r="V20" s="21">
        <f t="shared" si="27"/>
        <v>0</v>
      </c>
      <c r="W20" s="21">
        <f t="shared" si="28"/>
        <v>0</v>
      </c>
      <c r="X20" s="21">
        <f t="shared" si="29"/>
        <v>0</v>
      </c>
      <c r="Y20" s="21">
        <f t="shared" si="30"/>
        <v>0</v>
      </c>
      <c r="Z20" s="21">
        <f t="shared" si="31"/>
        <v>0</v>
      </c>
      <c r="AA20" s="21">
        <f t="shared" si="32"/>
        <v>0</v>
      </c>
      <c r="AB20" s="21">
        <f t="shared" si="33"/>
        <v>0</v>
      </c>
      <c r="AC20" s="21">
        <f t="shared" si="34"/>
        <v>0</v>
      </c>
      <c r="AD20" s="21">
        <f t="shared" si="35"/>
        <v>0</v>
      </c>
      <c r="AE20" s="21">
        <f t="shared" si="36"/>
        <v>0</v>
      </c>
      <c r="AF20" s="21">
        <f t="shared" si="37"/>
        <v>0</v>
      </c>
      <c r="AG20" s="21">
        <f t="shared" si="38"/>
        <v>0</v>
      </c>
      <c r="AH20" s="21">
        <f t="shared" si="39"/>
        <v>0</v>
      </c>
      <c r="AI20" s="21">
        <f t="shared" si="40"/>
        <v>0</v>
      </c>
      <c r="AJ20" s="21">
        <f t="shared" si="41"/>
        <v>0</v>
      </c>
      <c r="AK20" s="21">
        <f t="shared" si="42"/>
        <v>0</v>
      </c>
      <c r="AL20" s="21">
        <f t="shared" si="43"/>
        <v>0</v>
      </c>
      <c r="AM20" s="21">
        <f t="shared" si="44"/>
        <v>0</v>
      </c>
      <c r="AN20" s="21">
        <f t="shared" si="45"/>
        <v>0</v>
      </c>
      <c r="AO20" s="21">
        <f t="shared" si="46"/>
        <v>0</v>
      </c>
      <c r="AP20" s="21">
        <f t="shared" si="47"/>
        <v>0</v>
      </c>
      <c r="AQ20" s="21">
        <f t="shared" si="48"/>
        <v>0</v>
      </c>
      <c r="AR20" s="21">
        <f t="shared" si="49"/>
        <v>0</v>
      </c>
      <c r="AS20" s="21">
        <f t="shared" si="50"/>
        <v>0</v>
      </c>
      <c r="AT20" s="21">
        <f t="shared" si="51"/>
        <v>0</v>
      </c>
      <c r="AU20" s="21">
        <f t="shared" si="52"/>
        <v>0</v>
      </c>
      <c r="AV20" s="21">
        <f t="shared" si="53"/>
        <v>0</v>
      </c>
      <c r="AW20" s="21">
        <f t="shared" si="54"/>
        <v>0</v>
      </c>
      <c r="AX20" s="21">
        <f t="shared" si="55"/>
        <v>0</v>
      </c>
      <c r="AY20" s="28"/>
      <c r="AZ20" s="29" t="s">
        <v>108</v>
      </c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</row>
    <row r="21" spans="1:100">
      <c r="A21" s="10" t="s">
        <v>114</v>
      </c>
      <c r="B21" s="21">
        <v>0</v>
      </c>
      <c r="C21" s="21">
        <f t="shared" si="8"/>
        <v>0</v>
      </c>
      <c r="D21" s="21">
        <f t="shared" si="9"/>
        <v>0</v>
      </c>
      <c r="E21" s="21">
        <f t="shared" si="10"/>
        <v>0</v>
      </c>
      <c r="F21" s="21">
        <f t="shared" si="11"/>
        <v>0</v>
      </c>
      <c r="G21" s="21">
        <f t="shared" si="12"/>
        <v>0</v>
      </c>
      <c r="H21" s="21">
        <f t="shared" si="13"/>
        <v>0</v>
      </c>
      <c r="I21" s="21">
        <f t="shared" si="14"/>
        <v>0</v>
      </c>
      <c r="J21" s="21">
        <f t="shared" si="15"/>
        <v>0</v>
      </c>
      <c r="K21" s="21">
        <f t="shared" si="16"/>
        <v>0</v>
      </c>
      <c r="L21" s="21">
        <f t="shared" si="17"/>
        <v>0</v>
      </c>
      <c r="M21" s="21">
        <f t="shared" si="18"/>
        <v>0</v>
      </c>
      <c r="N21" s="21">
        <f t="shared" si="19"/>
        <v>0</v>
      </c>
      <c r="O21" s="21">
        <f t="shared" si="20"/>
        <v>0</v>
      </c>
      <c r="P21" s="21">
        <f t="shared" si="21"/>
        <v>0</v>
      </c>
      <c r="Q21" s="21">
        <f t="shared" si="22"/>
        <v>0</v>
      </c>
      <c r="R21" s="21">
        <f t="shared" si="23"/>
        <v>0</v>
      </c>
      <c r="S21" s="21">
        <f t="shared" si="24"/>
        <v>0</v>
      </c>
      <c r="T21" s="21">
        <f t="shared" si="25"/>
        <v>0</v>
      </c>
      <c r="U21" s="21">
        <f t="shared" si="26"/>
        <v>0</v>
      </c>
      <c r="V21" s="21">
        <f t="shared" si="27"/>
        <v>0</v>
      </c>
      <c r="W21" s="21">
        <f t="shared" si="28"/>
        <v>0</v>
      </c>
      <c r="X21" s="21">
        <f t="shared" si="29"/>
        <v>0</v>
      </c>
      <c r="Y21" s="21">
        <f t="shared" si="30"/>
        <v>0</v>
      </c>
      <c r="Z21" s="21">
        <f t="shared" si="31"/>
        <v>0</v>
      </c>
      <c r="AA21" s="21">
        <f t="shared" si="32"/>
        <v>0</v>
      </c>
      <c r="AB21" s="21">
        <f t="shared" si="33"/>
        <v>0</v>
      </c>
      <c r="AC21" s="21">
        <f t="shared" si="34"/>
        <v>0</v>
      </c>
      <c r="AD21" s="21">
        <f t="shared" si="35"/>
        <v>0</v>
      </c>
      <c r="AE21" s="21">
        <f t="shared" si="36"/>
        <v>0</v>
      </c>
      <c r="AF21" s="21">
        <f t="shared" si="37"/>
        <v>0</v>
      </c>
      <c r="AG21" s="21">
        <f t="shared" si="38"/>
        <v>0</v>
      </c>
      <c r="AH21" s="21">
        <f t="shared" si="39"/>
        <v>0</v>
      </c>
      <c r="AI21" s="21">
        <f t="shared" si="40"/>
        <v>0</v>
      </c>
      <c r="AJ21" s="21">
        <f t="shared" si="41"/>
        <v>0</v>
      </c>
      <c r="AK21" s="21">
        <f t="shared" si="42"/>
        <v>0</v>
      </c>
      <c r="AL21" s="21">
        <f t="shared" si="43"/>
        <v>0</v>
      </c>
      <c r="AM21" s="21">
        <f t="shared" si="44"/>
        <v>0</v>
      </c>
      <c r="AN21" s="21">
        <f t="shared" si="45"/>
        <v>0</v>
      </c>
      <c r="AO21" s="21">
        <f t="shared" si="46"/>
        <v>0</v>
      </c>
      <c r="AP21" s="21">
        <f t="shared" si="47"/>
        <v>0</v>
      </c>
      <c r="AQ21" s="21">
        <f t="shared" si="48"/>
        <v>0</v>
      </c>
      <c r="AR21" s="21">
        <f t="shared" si="49"/>
        <v>0</v>
      </c>
      <c r="AS21" s="21">
        <f t="shared" si="50"/>
        <v>0</v>
      </c>
      <c r="AT21" s="21">
        <f t="shared" si="51"/>
        <v>0</v>
      </c>
      <c r="AU21" s="21">
        <f t="shared" si="52"/>
        <v>0</v>
      </c>
      <c r="AV21" s="21">
        <f t="shared" si="53"/>
        <v>0</v>
      </c>
      <c r="AW21" s="21">
        <f t="shared" si="54"/>
        <v>0</v>
      </c>
      <c r="AX21" s="21">
        <f t="shared" si="55"/>
        <v>0</v>
      </c>
      <c r="AY21" s="28"/>
      <c r="AZ21" s="29" t="s">
        <v>114</v>
      </c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</row>
    <row r="22" spans="1:100">
      <c r="A22" s="29" t="s">
        <v>58</v>
      </c>
      <c r="B22" s="21">
        <v>0</v>
      </c>
      <c r="C22" s="21">
        <f t="shared" si="8"/>
        <v>0</v>
      </c>
      <c r="D22" s="21">
        <f t="shared" si="9"/>
        <v>0</v>
      </c>
      <c r="E22" s="21">
        <f t="shared" si="10"/>
        <v>0</v>
      </c>
      <c r="F22" s="21">
        <f t="shared" si="11"/>
        <v>0</v>
      </c>
      <c r="G22" s="21">
        <f t="shared" si="12"/>
        <v>0</v>
      </c>
      <c r="H22" s="21">
        <f t="shared" si="13"/>
        <v>0</v>
      </c>
      <c r="I22" s="21">
        <f t="shared" si="14"/>
        <v>0</v>
      </c>
      <c r="J22" s="21">
        <f t="shared" si="15"/>
        <v>0</v>
      </c>
      <c r="K22" s="21">
        <f t="shared" si="16"/>
        <v>0</v>
      </c>
      <c r="L22" s="21">
        <f t="shared" si="17"/>
        <v>0</v>
      </c>
      <c r="M22" s="21">
        <f t="shared" si="18"/>
        <v>0</v>
      </c>
      <c r="N22" s="21">
        <f t="shared" si="19"/>
        <v>0</v>
      </c>
      <c r="O22" s="21">
        <f t="shared" si="20"/>
        <v>0</v>
      </c>
      <c r="P22" s="21">
        <f t="shared" si="21"/>
        <v>0</v>
      </c>
      <c r="Q22" s="21">
        <f t="shared" si="22"/>
        <v>0</v>
      </c>
      <c r="R22" s="21">
        <f t="shared" si="23"/>
        <v>0</v>
      </c>
      <c r="S22" s="21">
        <f t="shared" si="24"/>
        <v>0</v>
      </c>
      <c r="T22" s="21">
        <f t="shared" si="25"/>
        <v>0</v>
      </c>
      <c r="U22" s="21">
        <f t="shared" si="26"/>
        <v>0</v>
      </c>
      <c r="V22" s="21">
        <f t="shared" si="27"/>
        <v>0</v>
      </c>
      <c r="W22" s="21">
        <f t="shared" si="28"/>
        <v>0</v>
      </c>
      <c r="X22" s="21">
        <f t="shared" si="29"/>
        <v>0</v>
      </c>
      <c r="Y22" s="21">
        <f t="shared" si="30"/>
        <v>0</v>
      </c>
      <c r="Z22" s="21">
        <f t="shared" si="31"/>
        <v>0</v>
      </c>
      <c r="AA22" s="21">
        <f t="shared" si="32"/>
        <v>0</v>
      </c>
      <c r="AB22" s="21">
        <f t="shared" si="33"/>
        <v>577.4</v>
      </c>
      <c r="AC22" s="21">
        <f t="shared" si="34"/>
        <v>577.4</v>
      </c>
      <c r="AD22" s="21">
        <f t="shared" si="35"/>
        <v>577.4</v>
      </c>
      <c r="AE22" s="21">
        <f t="shared" si="36"/>
        <v>577.4</v>
      </c>
      <c r="AF22" s="21">
        <f t="shared" si="37"/>
        <v>577.4</v>
      </c>
      <c r="AG22" s="21">
        <f t="shared" si="38"/>
        <v>577.4</v>
      </c>
      <c r="AH22" s="21">
        <f t="shared" si="39"/>
        <v>577.4</v>
      </c>
      <c r="AI22" s="21">
        <f t="shared" si="40"/>
        <v>577.4</v>
      </c>
      <c r="AJ22" s="21">
        <f t="shared" si="41"/>
        <v>577.4</v>
      </c>
      <c r="AK22" s="21">
        <f t="shared" si="42"/>
        <v>577.4</v>
      </c>
      <c r="AL22" s="21">
        <f t="shared" si="43"/>
        <v>577.4</v>
      </c>
      <c r="AM22" s="21">
        <f t="shared" si="44"/>
        <v>577</v>
      </c>
      <c r="AN22" s="21">
        <f t="shared" si="45"/>
        <v>577</v>
      </c>
      <c r="AO22" s="21">
        <f t="shared" si="46"/>
        <v>577</v>
      </c>
      <c r="AP22" s="21">
        <f t="shared" si="47"/>
        <v>577</v>
      </c>
      <c r="AQ22" s="21">
        <f t="shared" si="48"/>
        <v>577</v>
      </c>
      <c r="AR22" s="21">
        <f t="shared" si="49"/>
        <v>577</v>
      </c>
      <c r="AS22" s="21">
        <f t="shared" si="50"/>
        <v>577</v>
      </c>
      <c r="AT22" s="21">
        <f t="shared" si="51"/>
        <v>577</v>
      </c>
      <c r="AU22" s="21">
        <f t="shared" si="52"/>
        <v>577</v>
      </c>
      <c r="AV22" s="21">
        <f t="shared" si="53"/>
        <v>577</v>
      </c>
      <c r="AW22" s="21">
        <f t="shared" si="54"/>
        <v>577</v>
      </c>
      <c r="AX22" s="21">
        <f t="shared" si="55"/>
        <v>577</v>
      </c>
      <c r="AY22" s="28"/>
      <c r="AZ22" s="29" t="s">
        <v>58</v>
      </c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>
        <v>577.4</v>
      </c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>
        <v>-0.4</v>
      </c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</row>
    <row r="23" spans="1:100">
      <c r="A23" s="10" t="s">
        <v>116</v>
      </c>
      <c r="B23" s="30">
        <v>0</v>
      </c>
      <c r="C23" s="30">
        <f t="shared" si="8"/>
        <v>0</v>
      </c>
      <c r="D23" s="30">
        <f t="shared" si="9"/>
        <v>0</v>
      </c>
      <c r="E23" s="30">
        <f t="shared" si="10"/>
        <v>0</v>
      </c>
      <c r="F23" s="30">
        <f t="shared" si="11"/>
        <v>0</v>
      </c>
      <c r="G23" s="30">
        <f t="shared" si="12"/>
        <v>0</v>
      </c>
      <c r="H23" s="30">
        <f t="shared" si="13"/>
        <v>0</v>
      </c>
      <c r="I23" s="30">
        <f t="shared" si="14"/>
        <v>0</v>
      </c>
      <c r="J23" s="30">
        <f t="shared" si="15"/>
        <v>0</v>
      </c>
      <c r="K23" s="30">
        <f t="shared" si="16"/>
        <v>0</v>
      </c>
      <c r="L23" s="30">
        <f t="shared" si="17"/>
        <v>0</v>
      </c>
      <c r="M23" s="30">
        <f t="shared" si="18"/>
        <v>0</v>
      </c>
      <c r="N23" s="30">
        <f t="shared" si="19"/>
        <v>0</v>
      </c>
      <c r="O23" s="30">
        <f t="shared" si="20"/>
        <v>0</v>
      </c>
      <c r="P23" s="30">
        <f t="shared" si="21"/>
        <v>0</v>
      </c>
      <c r="Q23" s="30">
        <f t="shared" si="22"/>
        <v>0</v>
      </c>
      <c r="R23" s="30">
        <f t="shared" si="23"/>
        <v>0</v>
      </c>
      <c r="S23" s="30">
        <f t="shared" si="24"/>
        <v>0</v>
      </c>
      <c r="T23" s="30">
        <f t="shared" si="25"/>
        <v>0</v>
      </c>
      <c r="U23" s="30">
        <f t="shared" si="26"/>
        <v>0</v>
      </c>
      <c r="V23" s="30">
        <f t="shared" si="27"/>
        <v>0</v>
      </c>
      <c r="W23" s="30">
        <f t="shared" si="28"/>
        <v>0</v>
      </c>
      <c r="X23" s="30">
        <f t="shared" si="29"/>
        <v>0</v>
      </c>
      <c r="Y23" s="30">
        <f t="shared" si="30"/>
        <v>0</v>
      </c>
      <c r="Z23" s="30">
        <f t="shared" si="31"/>
        <v>0</v>
      </c>
      <c r="AA23" s="30">
        <f t="shared" si="32"/>
        <v>0</v>
      </c>
      <c r="AB23" s="30">
        <f t="shared" si="33"/>
        <v>0</v>
      </c>
      <c r="AC23" s="30">
        <f t="shared" si="34"/>
        <v>0</v>
      </c>
      <c r="AD23" s="30">
        <f t="shared" si="35"/>
        <v>0</v>
      </c>
      <c r="AE23" s="30">
        <f t="shared" si="36"/>
        <v>0</v>
      </c>
      <c r="AF23" s="30">
        <f t="shared" si="37"/>
        <v>0</v>
      </c>
      <c r="AG23" s="30">
        <f t="shared" si="38"/>
        <v>0</v>
      </c>
      <c r="AH23" s="30">
        <f t="shared" si="39"/>
        <v>0</v>
      </c>
      <c r="AI23" s="30">
        <f t="shared" si="40"/>
        <v>0</v>
      </c>
      <c r="AJ23" s="30">
        <f t="shared" si="41"/>
        <v>0</v>
      </c>
      <c r="AK23" s="30">
        <f t="shared" si="42"/>
        <v>0</v>
      </c>
      <c r="AL23" s="30">
        <f t="shared" si="43"/>
        <v>0</v>
      </c>
      <c r="AM23" s="30">
        <f t="shared" si="44"/>
        <v>0</v>
      </c>
      <c r="AN23" s="30">
        <f t="shared" si="45"/>
        <v>0</v>
      </c>
      <c r="AO23" s="30">
        <f t="shared" si="46"/>
        <v>0</v>
      </c>
      <c r="AP23" s="30">
        <f t="shared" si="47"/>
        <v>0</v>
      </c>
      <c r="AQ23" s="30">
        <f t="shared" si="48"/>
        <v>0</v>
      </c>
      <c r="AR23" s="30">
        <f t="shared" si="49"/>
        <v>0</v>
      </c>
      <c r="AS23" s="30">
        <f t="shared" si="50"/>
        <v>0</v>
      </c>
      <c r="AT23" s="30">
        <f t="shared" si="51"/>
        <v>0</v>
      </c>
      <c r="AU23" s="30">
        <f t="shared" si="52"/>
        <v>0</v>
      </c>
      <c r="AV23" s="30">
        <f t="shared" si="53"/>
        <v>0</v>
      </c>
      <c r="AW23" s="30">
        <f t="shared" si="54"/>
        <v>0</v>
      </c>
      <c r="AX23" s="30">
        <f t="shared" si="55"/>
        <v>0</v>
      </c>
      <c r="AY23" s="28"/>
      <c r="AZ23" s="238" t="s">
        <v>116</v>
      </c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56"/>
      <c r="BS23" s="256"/>
      <c r="BT23" s="256"/>
      <c r="BU23" s="256"/>
      <c r="BV23" s="256"/>
      <c r="BW23" s="256"/>
      <c r="BX23" s="256"/>
      <c r="BY23" s="256"/>
      <c r="BZ23" s="256"/>
      <c r="CA23" s="256"/>
      <c r="CB23" s="256"/>
      <c r="CC23" s="256"/>
      <c r="CD23" s="256"/>
      <c r="CE23" s="256"/>
      <c r="CF23" s="256"/>
      <c r="CG23" s="256"/>
      <c r="CH23" s="256"/>
      <c r="CI23" s="256"/>
      <c r="CJ23" s="256"/>
      <c r="CK23" s="256"/>
      <c r="CL23" s="256"/>
      <c r="CM23" s="256"/>
      <c r="CN23" s="256"/>
      <c r="CO23" s="256"/>
      <c r="CP23" s="256"/>
      <c r="CQ23" s="256"/>
      <c r="CR23" s="256"/>
      <c r="CS23" s="256"/>
      <c r="CT23" s="256"/>
      <c r="CU23" s="256"/>
      <c r="CV23" s="256"/>
    </row>
    <row r="24" spans="1:100">
      <c r="A24" s="222" t="s">
        <v>134</v>
      </c>
      <c r="B24" s="21">
        <f t="shared" ref="B24:AP24" si="56">SUM(B6:B23)</f>
        <v>5558</v>
      </c>
      <c r="C24" s="21">
        <f t="shared" si="56"/>
        <v>5559</v>
      </c>
      <c r="D24" s="21">
        <f t="shared" si="56"/>
        <v>5558</v>
      </c>
      <c r="E24" s="21">
        <f t="shared" si="56"/>
        <v>5558</v>
      </c>
      <c r="F24" s="21">
        <f t="shared" si="56"/>
        <v>5558</v>
      </c>
      <c r="G24" s="21">
        <f t="shared" si="56"/>
        <v>5558</v>
      </c>
      <c r="H24" s="21">
        <f t="shared" si="56"/>
        <v>5558</v>
      </c>
      <c r="I24" s="21">
        <f t="shared" si="56"/>
        <v>5558</v>
      </c>
      <c r="J24" s="21">
        <f t="shared" si="56"/>
        <v>5558</v>
      </c>
      <c r="K24" s="21">
        <f t="shared" si="56"/>
        <v>5558</v>
      </c>
      <c r="L24" s="21">
        <f t="shared" si="56"/>
        <v>5558</v>
      </c>
      <c r="M24" s="21">
        <f t="shared" si="56"/>
        <v>5558</v>
      </c>
      <c r="N24" s="21">
        <f t="shared" si="56"/>
        <v>5558</v>
      </c>
      <c r="O24" s="21">
        <f t="shared" si="56"/>
        <v>5558</v>
      </c>
      <c r="P24" s="21">
        <f t="shared" si="56"/>
        <v>5558</v>
      </c>
      <c r="Q24" s="21">
        <f t="shared" si="56"/>
        <v>5558</v>
      </c>
      <c r="R24" s="21">
        <f t="shared" si="56"/>
        <v>5558</v>
      </c>
      <c r="S24" s="21">
        <f t="shared" si="56"/>
        <v>5558</v>
      </c>
      <c r="T24" s="21">
        <f t="shared" si="56"/>
        <v>5558</v>
      </c>
      <c r="U24" s="21">
        <f t="shared" si="56"/>
        <v>5558</v>
      </c>
      <c r="V24" s="21">
        <f t="shared" si="56"/>
        <v>5558</v>
      </c>
      <c r="W24" s="21">
        <f t="shared" si="56"/>
        <v>5558</v>
      </c>
      <c r="X24" s="21">
        <f t="shared" si="56"/>
        <v>5558</v>
      </c>
      <c r="Y24" s="21">
        <f t="shared" si="56"/>
        <v>5558</v>
      </c>
      <c r="Z24" s="21">
        <f t="shared" si="56"/>
        <v>5558</v>
      </c>
      <c r="AA24" s="21">
        <f t="shared" si="56"/>
        <v>5559.3</v>
      </c>
      <c r="AB24" s="21">
        <f t="shared" si="56"/>
        <v>6136.7</v>
      </c>
      <c r="AC24" s="21">
        <f t="shared" si="56"/>
        <v>6136.7</v>
      </c>
      <c r="AD24" s="21">
        <f t="shared" si="56"/>
        <v>6136.7</v>
      </c>
      <c r="AE24" s="21">
        <f t="shared" si="56"/>
        <v>6136.7</v>
      </c>
      <c r="AF24" s="21">
        <f t="shared" si="56"/>
        <v>6136.7</v>
      </c>
      <c r="AG24" s="21">
        <f t="shared" si="56"/>
        <v>6136.7</v>
      </c>
      <c r="AH24" s="21">
        <f t="shared" si="56"/>
        <v>6136.7</v>
      </c>
      <c r="AI24" s="21">
        <f t="shared" si="56"/>
        <v>6136.7</v>
      </c>
      <c r="AJ24" s="21">
        <f t="shared" si="56"/>
        <v>6136.7</v>
      </c>
      <c r="AK24" s="21">
        <f t="shared" si="56"/>
        <v>6136.7</v>
      </c>
      <c r="AL24" s="21">
        <f t="shared" si="56"/>
        <v>6136.7</v>
      </c>
      <c r="AM24" s="21">
        <f t="shared" si="56"/>
        <v>6136.9666670000006</v>
      </c>
      <c r="AN24" s="21">
        <f t="shared" si="56"/>
        <v>6136.9666670000006</v>
      </c>
      <c r="AO24" s="21">
        <f t="shared" si="56"/>
        <v>6136.9666670000006</v>
      </c>
      <c r="AP24" s="21">
        <f t="shared" si="56"/>
        <v>6136.9666670000006</v>
      </c>
      <c r="AQ24" s="21">
        <f t="shared" ref="AQ24:AX24" si="57">SUM(AQ6:AQ23)</f>
        <v>6136.9666670000006</v>
      </c>
      <c r="AR24" s="21">
        <f t="shared" si="57"/>
        <v>6136.9666670000006</v>
      </c>
      <c r="AS24" s="21">
        <f t="shared" si="57"/>
        <v>6136.9666670000006</v>
      </c>
      <c r="AT24" s="21">
        <f t="shared" si="57"/>
        <v>6136.9666670000006</v>
      </c>
      <c r="AU24" s="21">
        <f t="shared" si="57"/>
        <v>6136.9666670000006</v>
      </c>
      <c r="AV24" s="21">
        <f t="shared" si="57"/>
        <v>6136.9666670000006</v>
      </c>
      <c r="AW24" s="21">
        <f t="shared" si="57"/>
        <v>6136.9666670000006</v>
      </c>
      <c r="AX24" s="21">
        <f t="shared" si="57"/>
        <v>6136.9666670000006</v>
      </c>
      <c r="AY24" s="28"/>
      <c r="AZ24" s="239" t="s">
        <v>134</v>
      </c>
      <c r="BA24" s="220">
        <f t="shared" ref="BA24:CV24" si="58">SUM(BA5:BA23)</f>
        <v>1</v>
      </c>
      <c r="BB24" s="220">
        <f t="shared" si="58"/>
        <v>-1</v>
      </c>
      <c r="BC24" s="220">
        <f t="shared" si="58"/>
        <v>0</v>
      </c>
      <c r="BD24" s="220">
        <f t="shared" si="58"/>
        <v>0</v>
      </c>
      <c r="BE24" s="220">
        <f t="shared" si="58"/>
        <v>0</v>
      </c>
      <c r="BF24" s="220">
        <f t="shared" si="58"/>
        <v>0</v>
      </c>
      <c r="BG24" s="220">
        <f t="shared" si="58"/>
        <v>0</v>
      </c>
      <c r="BH24" s="220">
        <f t="shared" si="58"/>
        <v>0</v>
      </c>
      <c r="BI24" s="220">
        <f t="shared" si="58"/>
        <v>0</v>
      </c>
      <c r="BJ24" s="220">
        <f t="shared" si="58"/>
        <v>0</v>
      </c>
      <c r="BK24" s="220">
        <f t="shared" si="58"/>
        <v>0</v>
      </c>
      <c r="BL24" s="220">
        <f t="shared" si="58"/>
        <v>0</v>
      </c>
      <c r="BM24" s="220">
        <f t="shared" si="58"/>
        <v>0</v>
      </c>
      <c r="BN24" s="220">
        <f t="shared" si="58"/>
        <v>0</v>
      </c>
      <c r="BO24" s="220">
        <f t="shared" si="58"/>
        <v>0</v>
      </c>
      <c r="BP24" s="220">
        <f t="shared" si="58"/>
        <v>0</v>
      </c>
      <c r="BQ24" s="220">
        <f t="shared" si="58"/>
        <v>0</v>
      </c>
      <c r="BR24" s="220">
        <f t="shared" si="58"/>
        <v>0</v>
      </c>
      <c r="BS24" s="220">
        <f t="shared" si="58"/>
        <v>0</v>
      </c>
      <c r="BT24" s="220">
        <f t="shared" si="58"/>
        <v>0</v>
      </c>
      <c r="BU24" s="220">
        <f t="shared" si="58"/>
        <v>0</v>
      </c>
      <c r="BV24" s="220">
        <f t="shared" si="58"/>
        <v>0</v>
      </c>
      <c r="BW24" s="220">
        <f t="shared" si="58"/>
        <v>0</v>
      </c>
      <c r="BX24" s="220">
        <f t="shared" si="58"/>
        <v>0</v>
      </c>
      <c r="BY24" s="220">
        <f t="shared" si="58"/>
        <v>1.3</v>
      </c>
      <c r="BZ24" s="220">
        <f t="shared" si="58"/>
        <v>577.4</v>
      </c>
      <c r="CA24" s="220">
        <f t="shared" si="58"/>
        <v>0</v>
      </c>
      <c r="CB24" s="220">
        <f t="shared" si="58"/>
        <v>0</v>
      </c>
      <c r="CC24" s="220">
        <f t="shared" si="58"/>
        <v>0</v>
      </c>
      <c r="CD24" s="220">
        <f t="shared" si="58"/>
        <v>0</v>
      </c>
      <c r="CE24" s="220">
        <f t="shared" si="58"/>
        <v>0</v>
      </c>
      <c r="CF24" s="220">
        <f t="shared" si="58"/>
        <v>0</v>
      </c>
      <c r="CG24" s="220">
        <f t="shared" si="58"/>
        <v>0</v>
      </c>
      <c r="CH24" s="220">
        <f t="shared" si="58"/>
        <v>0</v>
      </c>
      <c r="CI24" s="220">
        <f t="shared" si="58"/>
        <v>0</v>
      </c>
      <c r="CJ24" s="220">
        <f t="shared" si="58"/>
        <v>0</v>
      </c>
      <c r="CK24" s="220">
        <f t="shared" si="58"/>
        <v>0.26666699999999999</v>
      </c>
      <c r="CL24" s="220">
        <f t="shared" si="58"/>
        <v>0</v>
      </c>
      <c r="CM24" s="220">
        <f t="shared" si="58"/>
        <v>0</v>
      </c>
      <c r="CN24" s="220">
        <f t="shared" si="58"/>
        <v>0</v>
      </c>
      <c r="CO24" s="220">
        <f t="shared" si="58"/>
        <v>0</v>
      </c>
      <c r="CP24" s="220">
        <f t="shared" si="58"/>
        <v>0</v>
      </c>
      <c r="CQ24" s="220">
        <f t="shared" si="58"/>
        <v>0</v>
      </c>
      <c r="CR24" s="220">
        <f t="shared" si="58"/>
        <v>0</v>
      </c>
      <c r="CS24" s="220">
        <f t="shared" si="58"/>
        <v>0</v>
      </c>
      <c r="CT24" s="220">
        <f t="shared" si="58"/>
        <v>0</v>
      </c>
      <c r="CU24" s="220">
        <f t="shared" si="58"/>
        <v>0</v>
      </c>
      <c r="CV24" s="220">
        <f t="shared" si="58"/>
        <v>0</v>
      </c>
    </row>
    <row r="25" spans="1:100">
      <c r="A25" s="35"/>
      <c r="B25" s="240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8"/>
      <c r="AZ25" s="241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</row>
    <row r="26" spans="1:100" s="101" customFormat="1">
      <c r="A26" s="99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100"/>
      <c r="AZ26" s="99"/>
      <c r="BA26" s="231"/>
      <c r="BB26" s="231"/>
      <c r="BC26" s="231"/>
      <c r="BD26" s="242"/>
      <c r="BE26" s="231"/>
      <c r="BF26" s="231"/>
      <c r="BG26" s="231"/>
      <c r="BH26" s="231"/>
      <c r="BI26" s="231"/>
      <c r="BJ26" s="231"/>
      <c r="BK26" s="231"/>
      <c r="BL26" s="231"/>
      <c r="BM26" s="231"/>
      <c r="BN26" s="231"/>
      <c r="BO26" s="231"/>
      <c r="BP26" s="231"/>
      <c r="BQ26" s="231"/>
      <c r="BR26" s="231"/>
      <c r="BS26" s="231"/>
      <c r="BT26" s="231"/>
      <c r="BU26" s="231"/>
      <c r="BV26" s="231"/>
      <c r="BW26" s="231"/>
      <c r="BX26" s="231"/>
      <c r="BY26" s="231"/>
      <c r="BZ26" s="231"/>
      <c r="CA26" s="231"/>
      <c r="CB26" s="231"/>
      <c r="CC26" s="231"/>
      <c r="CD26" s="231"/>
      <c r="CE26" s="231"/>
      <c r="CF26" s="231"/>
      <c r="CG26" s="231"/>
      <c r="CH26" s="231"/>
      <c r="CI26" s="231"/>
      <c r="CJ26" s="231"/>
      <c r="CK26" s="231"/>
      <c r="CL26" s="231"/>
      <c r="CM26" s="231"/>
      <c r="CN26" s="231"/>
      <c r="CO26" s="231"/>
      <c r="CP26" s="231"/>
      <c r="CQ26" s="231"/>
      <c r="CR26" s="231"/>
      <c r="CS26" s="231"/>
      <c r="CT26" s="231"/>
      <c r="CU26" s="231"/>
      <c r="CV26" s="231"/>
    </row>
    <row r="27" spans="1:100" s="101" customFormat="1">
      <c r="A27" s="99" t="s">
        <v>255</v>
      </c>
      <c r="B27" s="78">
        <v>25</v>
      </c>
      <c r="C27" s="78">
        <f t="shared" ref="C27:L34" si="59">B27+BA27</f>
        <v>26</v>
      </c>
      <c r="D27" s="78">
        <f t="shared" si="59"/>
        <v>26</v>
      </c>
      <c r="E27" s="78">
        <f t="shared" si="59"/>
        <v>26</v>
      </c>
      <c r="F27" s="78">
        <f t="shared" si="59"/>
        <v>26</v>
      </c>
      <c r="G27" s="78">
        <f t="shared" si="59"/>
        <v>26</v>
      </c>
      <c r="H27" s="78">
        <f t="shared" si="59"/>
        <v>26</v>
      </c>
      <c r="I27" s="78">
        <f t="shared" si="59"/>
        <v>26</v>
      </c>
      <c r="J27" s="78">
        <f t="shared" si="59"/>
        <v>26</v>
      </c>
      <c r="K27" s="78">
        <f t="shared" si="59"/>
        <v>26</v>
      </c>
      <c r="L27" s="78">
        <f t="shared" si="59"/>
        <v>26</v>
      </c>
      <c r="M27" s="78">
        <f t="shared" ref="M27:V34" si="60">L27+BK27</f>
        <v>26</v>
      </c>
      <c r="N27" s="78">
        <f t="shared" si="60"/>
        <v>26</v>
      </c>
      <c r="O27" s="78">
        <f t="shared" si="60"/>
        <v>26</v>
      </c>
      <c r="P27" s="78">
        <f t="shared" si="60"/>
        <v>26</v>
      </c>
      <c r="Q27" s="78">
        <f t="shared" si="60"/>
        <v>26</v>
      </c>
      <c r="R27" s="78">
        <f t="shared" si="60"/>
        <v>26</v>
      </c>
      <c r="S27" s="78">
        <f t="shared" si="60"/>
        <v>26</v>
      </c>
      <c r="T27" s="78">
        <f t="shared" si="60"/>
        <v>26</v>
      </c>
      <c r="U27" s="78">
        <f t="shared" si="60"/>
        <v>26</v>
      </c>
      <c r="V27" s="78">
        <f t="shared" si="60"/>
        <v>26</v>
      </c>
      <c r="W27" s="78">
        <f t="shared" ref="W27:AF34" si="61">V27+BU27</f>
        <v>26</v>
      </c>
      <c r="X27" s="78">
        <f t="shared" si="61"/>
        <v>26</v>
      </c>
      <c r="Y27" s="78">
        <f t="shared" si="61"/>
        <v>26</v>
      </c>
      <c r="Z27" s="78">
        <f t="shared" si="61"/>
        <v>26</v>
      </c>
      <c r="AA27" s="78">
        <f t="shared" si="61"/>
        <v>26</v>
      </c>
      <c r="AB27" s="78">
        <f t="shared" si="61"/>
        <v>26</v>
      </c>
      <c r="AC27" s="78">
        <f t="shared" si="61"/>
        <v>26</v>
      </c>
      <c r="AD27" s="78">
        <f t="shared" si="61"/>
        <v>26</v>
      </c>
      <c r="AE27" s="78">
        <f t="shared" si="61"/>
        <v>26</v>
      </c>
      <c r="AF27" s="78">
        <f t="shared" si="61"/>
        <v>26</v>
      </c>
      <c r="AG27" s="78">
        <f t="shared" ref="AG27:AP34" si="62">AF27+CE27</f>
        <v>26</v>
      </c>
      <c r="AH27" s="78">
        <f t="shared" si="62"/>
        <v>26</v>
      </c>
      <c r="AI27" s="78">
        <f t="shared" si="62"/>
        <v>26</v>
      </c>
      <c r="AJ27" s="78">
        <f t="shared" si="62"/>
        <v>26</v>
      </c>
      <c r="AK27" s="78">
        <f t="shared" si="62"/>
        <v>26</v>
      </c>
      <c r="AL27" s="78">
        <f t="shared" si="62"/>
        <v>26</v>
      </c>
      <c r="AM27" s="78">
        <f t="shared" si="62"/>
        <v>25</v>
      </c>
      <c r="AN27" s="78">
        <f t="shared" si="62"/>
        <v>25</v>
      </c>
      <c r="AO27" s="78">
        <f t="shared" si="62"/>
        <v>25</v>
      </c>
      <c r="AP27" s="78">
        <f t="shared" si="62"/>
        <v>25</v>
      </c>
      <c r="AQ27" s="78">
        <f t="shared" ref="AQ27:AZ34" si="63">AP27+CO27</f>
        <v>25</v>
      </c>
      <c r="AR27" s="78">
        <f t="shared" si="63"/>
        <v>25</v>
      </c>
      <c r="AS27" s="78">
        <f t="shared" si="63"/>
        <v>25</v>
      </c>
      <c r="AT27" s="78">
        <f t="shared" si="63"/>
        <v>25</v>
      </c>
      <c r="AU27" s="78">
        <f t="shared" si="63"/>
        <v>25</v>
      </c>
      <c r="AV27" s="78">
        <f t="shared" si="63"/>
        <v>25</v>
      </c>
      <c r="AW27" s="78">
        <f t="shared" si="63"/>
        <v>25</v>
      </c>
      <c r="AX27" s="78">
        <f t="shared" si="63"/>
        <v>25</v>
      </c>
      <c r="AY27" s="100"/>
      <c r="AZ27" s="99" t="str">
        <f t="shared" ref="AZ27:AZ34" si="64">+A27</f>
        <v>Wind Purch. Camp Grove</v>
      </c>
      <c r="BA27" s="231">
        <v>1</v>
      </c>
      <c r="BB27" s="231">
        <v>0</v>
      </c>
      <c r="BC27" s="231"/>
      <c r="BD27" s="242"/>
      <c r="BE27" s="231"/>
      <c r="BF27" s="231"/>
      <c r="BG27" s="231"/>
      <c r="BH27" s="231"/>
      <c r="BI27" s="231"/>
      <c r="BJ27" s="231"/>
      <c r="BK27" s="231"/>
      <c r="BL27" s="231">
        <f>35-35</f>
        <v>0</v>
      </c>
      <c r="BM27" s="231"/>
      <c r="BN27" s="231"/>
      <c r="BO27" s="231"/>
      <c r="BP27" s="231"/>
      <c r="BQ27" s="231"/>
      <c r="BR27" s="231"/>
      <c r="BS27" s="231"/>
      <c r="BT27" s="231"/>
      <c r="BU27" s="231"/>
      <c r="BV27" s="231"/>
      <c r="BW27" s="231"/>
      <c r="BX27" s="231">
        <v>0</v>
      </c>
      <c r="BY27" s="231"/>
      <c r="BZ27" s="231"/>
      <c r="CA27" s="231"/>
      <c r="CB27" s="231"/>
      <c r="CC27" s="231"/>
      <c r="CD27" s="231"/>
      <c r="CE27" s="231"/>
      <c r="CF27" s="231"/>
      <c r="CG27" s="231"/>
      <c r="CH27" s="231"/>
      <c r="CI27" s="231"/>
      <c r="CJ27" s="231"/>
      <c r="CK27" s="231">
        <v>-1</v>
      </c>
      <c r="CL27" s="231"/>
      <c r="CM27" s="231"/>
      <c r="CN27" s="231"/>
      <c r="CO27" s="231"/>
      <c r="CP27" s="231"/>
      <c r="CQ27" s="231"/>
      <c r="CR27" s="231"/>
      <c r="CS27" s="231"/>
      <c r="CT27" s="231"/>
      <c r="CU27" s="231"/>
      <c r="CV27" s="231"/>
    </row>
    <row r="28" spans="1:100" s="101" customFormat="1">
      <c r="A28" s="99" t="s">
        <v>251</v>
      </c>
      <c r="B28" s="78">
        <v>31</v>
      </c>
      <c r="C28" s="78">
        <f t="shared" si="59"/>
        <v>34</v>
      </c>
      <c r="D28" s="78">
        <f t="shared" si="59"/>
        <v>31</v>
      </c>
      <c r="E28" s="78">
        <f t="shared" si="59"/>
        <v>31</v>
      </c>
      <c r="F28" s="78">
        <f t="shared" si="59"/>
        <v>31</v>
      </c>
      <c r="G28" s="78">
        <f t="shared" si="59"/>
        <v>31</v>
      </c>
      <c r="H28" s="78">
        <f t="shared" si="59"/>
        <v>31</v>
      </c>
      <c r="I28" s="78">
        <f t="shared" si="59"/>
        <v>31</v>
      </c>
      <c r="J28" s="78">
        <f t="shared" si="59"/>
        <v>31</v>
      </c>
      <c r="K28" s="78">
        <f t="shared" si="59"/>
        <v>31</v>
      </c>
      <c r="L28" s="78">
        <f t="shared" si="59"/>
        <v>31</v>
      </c>
      <c r="M28" s="78">
        <f t="shared" si="60"/>
        <v>31</v>
      </c>
      <c r="N28" s="78">
        <f t="shared" si="60"/>
        <v>31</v>
      </c>
      <c r="O28" s="78">
        <f t="shared" si="60"/>
        <v>31</v>
      </c>
      <c r="P28" s="78">
        <f t="shared" si="60"/>
        <v>31</v>
      </c>
      <c r="Q28" s="78">
        <f t="shared" si="60"/>
        <v>31</v>
      </c>
      <c r="R28" s="78">
        <f t="shared" si="60"/>
        <v>30</v>
      </c>
      <c r="S28" s="78">
        <f t="shared" si="60"/>
        <v>30</v>
      </c>
      <c r="T28" s="78">
        <f t="shared" si="60"/>
        <v>30</v>
      </c>
      <c r="U28" s="78">
        <f t="shared" si="60"/>
        <v>30</v>
      </c>
      <c r="V28" s="78">
        <f t="shared" si="60"/>
        <v>30</v>
      </c>
      <c r="W28" s="78">
        <f t="shared" si="61"/>
        <v>30</v>
      </c>
      <c r="X28" s="78">
        <f t="shared" si="61"/>
        <v>30</v>
      </c>
      <c r="Y28" s="78">
        <f t="shared" si="61"/>
        <v>30</v>
      </c>
      <c r="Z28" s="78">
        <f t="shared" si="61"/>
        <v>30</v>
      </c>
      <c r="AA28" s="78">
        <f t="shared" si="61"/>
        <v>29</v>
      </c>
      <c r="AB28" s="78">
        <f t="shared" si="61"/>
        <v>29</v>
      </c>
      <c r="AC28" s="78">
        <f t="shared" si="61"/>
        <v>29</v>
      </c>
      <c r="AD28" s="78">
        <f t="shared" si="61"/>
        <v>29</v>
      </c>
      <c r="AE28" s="78">
        <f t="shared" si="61"/>
        <v>29</v>
      </c>
      <c r="AF28" s="78">
        <f t="shared" si="61"/>
        <v>29</v>
      </c>
      <c r="AG28" s="78">
        <f t="shared" si="62"/>
        <v>29</v>
      </c>
      <c r="AH28" s="78">
        <f t="shared" si="62"/>
        <v>29</v>
      </c>
      <c r="AI28" s="78">
        <f t="shared" si="62"/>
        <v>29</v>
      </c>
      <c r="AJ28" s="78">
        <f t="shared" si="62"/>
        <v>29</v>
      </c>
      <c r="AK28" s="78">
        <f t="shared" si="62"/>
        <v>29</v>
      </c>
      <c r="AL28" s="78">
        <f t="shared" si="62"/>
        <v>29</v>
      </c>
      <c r="AM28" s="78">
        <f t="shared" si="62"/>
        <v>31</v>
      </c>
      <c r="AN28" s="78">
        <f t="shared" si="62"/>
        <v>31</v>
      </c>
      <c r="AO28" s="78">
        <f t="shared" si="62"/>
        <v>31</v>
      </c>
      <c r="AP28" s="78">
        <f t="shared" si="62"/>
        <v>31</v>
      </c>
      <c r="AQ28" s="78">
        <f t="shared" si="63"/>
        <v>31</v>
      </c>
      <c r="AR28" s="78">
        <f t="shared" si="63"/>
        <v>31</v>
      </c>
      <c r="AS28" s="78">
        <f t="shared" si="63"/>
        <v>31</v>
      </c>
      <c r="AT28" s="78">
        <f t="shared" si="63"/>
        <v>31</v>
      </c>
      <c r="AU28" s="78">
        <f t="shared" si="63"/>
        <v>31</v>
      </c>
      <c r="AV28" s="78">
        <f t="shared" si="63"/>
        <v>31</v>
      </c>
      <c r="AW28" s="78">
        <f t="shared" si="63"/>
        <v>31</v>
      </c>
      <c r="AX28" s="78">
        <f t="shared" si="63"/>
        <v>31</v>
      </c>
      <c r="AY28" s="100"/>
      <c r="AZ28" s="99" t="str">
        <f t="shared" si="64"/>
        <v>Wind Purch. Fowler Ridge</v>
      </c>
      <c r="BA28" s="231">
        <v>3</v>
      </c>
      <c r="BB28" s="231">
        <v>-3</v>
      </c>
      <c r="BC28" s="231"/>
      <c r="BD28" s="242"/>
      <c r="BE28" s="231"/>
      <c r="BF28" s="231"/>
      <c r="BG28" s="231"/>
      <c r="BH28" s="231"/>
      <c r="BI28" s="231"/>
      <c r="BJ28" s="231"/>
      <c r="BK28" s="231"/>
      <c r="BL28" s="242"/>
      <c r="BM28" s="231"/>
      <c r="BN28" s="231"/>
      <c r="BO28" s="231"/>
      <c r="BP28" s="231">
        <v>-1</v>
      </c>
      <c r="BQ28" s="231"/>
      <c r="BR28" s="231"/>
      <c r="BS28" s="231"/>
      <c r="BT28" s="231"/>
      <c r="BU28" s="231"/>
      <c r="BV28" s="231"/>
      <c r="BW28" s="231"/>
      <c r="BX28" s="242"/>
      <c r="BY28" s="231">
        <v>-1</v>
      </c>
      <c r="BZ28" s="231"/>
      <c r="CA28" s="231"/>
      <c r="CB28" s="231"/>
      <c r="CC28" s="231"/>
      <c r="CD28" s="231"/>
      <c r="CE28" s="231"/>
      <c r="CF28" s="231"/>
      <c r="CG28" s="231"/>
      <c r="CH28" s="231"/>
      <c r="CI28" s="231"/>
      <c r="CJ28" s="231"/>
      <c r="CK28" s="231">
        <v>2</v>
      </c>
      <c r="CL28" s="231"/>
      <c r="CM28" s="231"/>
      <c r="CN28" s="231"/>
      <c r="CO28" s="231"/>
      <c r="CP28" s="231"/>
      <c r="CQ28" s="231"/>
      <c r="CR28" s="231"/>
      <c r="CS28" s="231"/>
      <c r="CT28" s="231"/>
      <c r="CU28" s="231"/>
      <c r="CV28" s="231"/>
    </row>
    <row r="29" spans="1:100" s="101" customFormat="1">
      <c r="A29" s="99" t="s">
        <v>274</v>
      </c>
      <c r="B29" s="78">
        <v>0</v>
      </c>
      <c r="C29" s="78">
        <f t="shared" si="59"/>
        <v>0</v>
      </c>
      <c r="D29" s="78">
        <f t="shared" si="59"/>
        <v>0</v>
      </c>
      <c r="E29" s="78">
        <f t="shared" si="59"/>
        <v>0</v>
      </c>
      <c r="F29" s="78">
        <f t="shared" si="59"/>
        <v>0</v>
      </c>
      <c r="G29" s="78">
        <f t="shared" si="59"/>
        <v>0</v>
      </c>
      <c r="H29" s="78">
        <f t="shared" si="59"/>
        <v>0</v>
      </c>
      <c r="I29" s="78">
        <f t="shared" si="59"/>
        <v>7</v>
      </c>
      <c r="J29" s="78">
        <f t="shared" si="59"/>
        <v>29.1</v>
      </c>
      <c r="K29" s="78">
        <f t="shared" si="59"/>
        <v>31.1</v>
      </c>
      <c r="L29" s="78">
        <f t="shared" si="59"/>
        <v>31.1</v>
      </c>
      <c r="M29" s="78">
        <f t="shared" si="60"/>
        <v>31.1</v>
      </c>
      <c r="N29" s="78">
        <f t="shared" si="60"/>
        <v>31.1</v>
      </c>
      <c r="O29" s="78">
        <f t="shared" si="60"/>
        <v>31.1</v>
      </c>
      <c r="P29" s="78">
        <f t="shared" si="60"/>
        <v>31.1</v>
      </c>
      <c r="Q29" s="78">
        <f t="shared" si="60"/>
        <v>31.1</v>
      </c>
      <c r="R29" s="78">
        <f t="shared" si="60"/>
        <v>31</v>
      </c>
      <c r="S29" s="78">
        <f t="shared" si="60"/>
        <v>31</v>
      </c>
      <c r="T29" s="78">
        <f t="shared" si="60"/>
        <v>31</v>
      </c>
      <c r="U29" s="78">
        <f t="shared" si="60"/>
        <v>31</v>
      </c>
      <c r="V29" s="78">
        <f t="shared" si="60"/>
        <v>31</v>
      </c>
      <c r="W29" s="78">
        <f t="shared" si="61"/>
        <v>31</v>
      </c>
      <c r="X29" s="78">
        <f t="shared" si="61"/>
        <v>31</v>
      </c>
      <c r="Y29" s="78">
        <f t="shared" si="61"/>
        <v>31</v>
      </c>
      <c r="Z29" s="78">
        <f t="shared" si="61"/>
        <v>31</v>
      </c>
      <c r="AA29" s="78">
        <f t="shared" si="61"/>
        <v>31</v>
      </c>
      <c r="AB29" s="78">
        <f t="shared" si="61"/>
        <v>31</v>
      </c>
      <c r="AC29" s="78">
        <f t="shared" si="61"/>
        <v>31</v>
      </c>
      <c r="AD29" s="78">
        <f t="shared" si="61"/>
        <v>31</v>
      </c>
      <c r="AE29" s="78">
        <f t="shared" si="61"/>
        <v>31</v>
      </c>
      <c r="AF29" s="78">
        <f t="shared" si="61"/>
        <v>31</v>
      </c>
      <c r="AG29" s="78">
        <f t="shared" si="62"/>
        <v>31</v>
      </c>
      <c r="AH29" s="78">
        <f t="shared" si="62"/>
        <v>31</v>
      </c>
      <c r="AI29" s="78">
        <f t="shared" si="62"/>
        <v>31</v>
      </c>
      <c r="AJ29" s="78">
        <f t="shared" si="62"/>
        <v>31</v>
      </c>
      <c r="AK29" s="78">
        <f t="shared" si="62"/>
        <v>31</v>
      </c>
      <c r="AL29" s="78">
        <f t="shared" si="62"/>
        <v>31</v>
      </c>
      <c r="AM29" s="78">
        <f t="shared" si="62"/>
        <v>27</v>
      </c>
      <c r="AN29" s="78">
        <f t="shared" si="62"/>
        <v>27</v>
      </c>
      <c r="AO29" s="78">
        <f t="shared" si="62"/>
        <v>27</v>
      </c>
      <c r="AP29" s="78">
        <f t="shared" si="62"/>
        <v>27</v>
      </c>
      <c r="AQ29" s="78">
        <f t="shared" si="63"/>
        <v>27</v>
      </c>
      <c r="AR29" s="78">
        <f t="shared" si="63"/>
        <v>27</v>
      </c>
      <c r="AS29" s="78">
        <f t="shared" si="63"/>
        <v>27</v>
      </c>
      <c r="AT29" s="78">
        <f t="shared" si="63"/>
        <v>27</v>
      </c>
      <c r="AU29" s="78">
        <f t="shared" si="63"/>
        <v>27</v>
      </c>
      <c r="AV29" s="78">
        <f t="shared" si="63"/>
        <v>27</v>
      </c>
      <c r="AW29" s="78">
        <f t="shared" si="63"/>
        <v>27</v>
      </c>
      <c r="AX29" s="78">
        <f t="shared" si="63"/>
        <v>27</v>
      </c>
      <c r="AY29" s="100"/>
      <c r="AZ29" s="99" t="str">
        <f t="shared" si="64"/>
        <v>Wind Purch. Beech Ridge (April-August)</v>
      </c>
      <c r="BA29" s="231"/>
      <c r="BB29" s="231"/>
      <c r="BC29" s="78"/>
      <c r="BD29" s="242"/>
      <c r="BE29" s="242"/>
      <c r="BF29" s="231"/>
      <c r="BG29" s="231">
        <v>7</v>
      </c>
      <c r="BH29" s="231">
        <f>29.1-7</f>
        <v>22.1</v>
      </c>
      <c r="BI29" s="242">
        <v>2</v>
      </c>
      <c r="BJ29" s="231"/>
      <c r="BK29" s="231"/>
      <c r="BL29" s="242"/>
      <c r="BM29" s="231"/>
      <c r="BN29" s="231"/>
      <c r="BO29" s="231"/>
      <c r="BP29" s="231">
        <v>-0.1</v>
      </c>
      <c r="BQ29" s="231"/>
      <c r="BR29" s="231"/>
      <c r="BS29" s="231"/>
      <c r="BT29" s="231"/>
      <c r="BU29" s="231"/>
      <c r="BV29" s="231"/>
      <c r="BW29" s="231"/>
      <c r="BX29" s="242"/>
      <c r="BY29" s="231"/>
      <c r="BZ29" s="231"/>
      <c r="CA29" s="231"/>
      <c r="CB29" s="231"/>
      <c r="CC29" s="231"/>
      <c r="CD29" s="231"/>
      <c r="CE29" s="231"/>
      <c r="CF29" s="231"/>
      <c r="CG29" s="231"/>
      <c r="CH29" s="231"/>
      <c r="CI29" s="231"/>
      <c r="CJ29" s="231"/>
      <c r="CK29" s="231">
        <v>-4</v>
      </c>
      <c r="CL29" s="231"/>
      <c r="CM29" s="231"/>
      <c r="CN29" s="231"/>
      <c r="CO29" s="231"/>
      <c r="CP29" s="231"/>
      <c r="CQ29" s="231"/>
      <c r="CR29" s="231"/>
      <c r="CS29" s="231"/>
      <c r="CT29" s="231"/>
      <c r="CU29" s="231"/>
      <c r="CV29" s="231"/>
    </row>
    <row r="30" spans="1:100" s="101" customFormat="1">
      <c r="A30" s="99" t="s">
        <v>275</v>
      </c>
      <c r="B30" s="78">
        <v>0</v>
      </c>
      <c r="C30" s="78">
        <f t="shared" si="59"/>
        <v>0</v>
      </c>
      <c r="D30" s="78">
        <f t="shared" si="59"/>
        <v>0</v>
      </c>
      <c r="E30" s="78">
        <f t="shared" si="59"/>
        <v>0</v>
      </c>
      <c r="F30" s="78">
        <f t="shared" si="59"/>
        <v>0</v>
      </c>
      <c r="G30" s="78">
        <f t="shared" si="59"/>
        <v>0</v>
      </c>
      <c r="H30" s="78">
        <f t="shared" si="59"/>
        <v>0</v>
      </c>
      <c r="I30" s="78">
        <f t="shared" si="59"/>
        <v>0</v>
      </c>
      <c r="J30" s="78">
        <f t="shared" si="59"/>
        <v>0</v>
      </c>
      <c r="K30" s="78">
        <f t="shared" si="59"/>
        <v>0</v>
      </c>
      <c r="L30" s="78">
        <f t="shared" si="59"/>
        <v>0</v>
      </c>
      <c r="M30" s="78">
        <f t="shared" si="60"/>
        <v>2</v>
      </c>
      <c r="N30" s="78">
        <f t="shared" si="60"/>
        <v>2</v>
      </c>
      <c r="O30" s="78">
        <f t="shared" si="60"/>
        <v>2</v>
      </c>
      <c r="P30" s="78">
        <f t="shared" si="60"/>
        <v>2</v>
      </c>
      <c r="Q30" s="78">
        <f t="shared" si="60"/>
        <v>2</v>
      </c>
      <c r="R30" s="78">
        <f t="shared" si="60"/>
        <v>0</v>
      </c>
      <c r="S30" s="78">
        <f t="shared" si="60"/>
        <v>0</v>
      </c>
      <c r="T30" s="78">
        <f t="shared" si="60"/>
        <v>0</v>
      </c>
      <c r="U30" s="78">
        <f t="shared" si="60"/>
        <v>0</v>
      </c>
      <c r="V30" s="78">
        <f t="shared" si="60"/>
        <v>0</v>
      </c>
      <c r="W30" s="78">
        <f t="shared" si="61"/>
        <v>0</v>
      </c>
      <c r="X30" s="78">
        <f t="shared" si="61"/>
        <v>0</v>
      </c>
      <c r="Y30" s="78">
        <f t="shared" si="61"/>
        <v>0</v>
      </c>
      <c r="Z30" s="78">
        <f t="shared" si="61"/>
        <v>0</v>
      </c>
      <c r="AA30" s="78">
        <f t="shared" si="61"/>
        <v>0</v>
      </c>
      <c r="AB30" s="78">
        <f t="shared" si="61"/>
        <v>0</v>
      </c>
      <c r="AC30" s="78">
        <f t="shared" si="61"/>
        <v>0</v>
      </c>
      <c r="AD30" s="78">
        <f t="shared" si="61"/>
        <v>0</v>
      </c>
      <c r="AE30" s="78">
        <f t="shared" si="61"/>
        <v>0</v>
      </c>
      <c r="AF30" s="78">
        <f t="shared" si="61"/>
        <v>0</v>
      </c>
      <c r="AG30" s="78">
        <f t="shared" si="62"/>
        <v>0</v>
      </c>
      <c r="AH30" s="78">
        <f t="shared" si="62"/>
        <v>0</v>
      </c>
      <c r="AI30" s="78">
        <f t="shared" si="62"/>
        <v>0</v>
      </c>
      <c r="AJ30" s="78">
        <f t="shared" si="62"/>
        <v>0</v>
      </c>
      <c r="AK30" s="78">
        <f t="shared" si="62"/>
        <v>0</v>
      </c>
      <c r="AL30" s="78">
        <f t="shared" si="62"/>
        <v>0</v>
      </c>
      <c r="AM30" s="78">
        <f t="shared" si="62"/>
        <v>0</v>
      </c>
      <c r="AN30" s="78">
        <f t="shared" si="62"/>
        <v>0</v>
      </c>
      <c r="AO30" s="78">
        <f t="shared" si="62"/>
        <v>0</v>
      </c>
      <c r="AP30" s="78">
        <f t="shared" si="62"/>
        <v>0</v>
      </c>
      <c r="AQ30" s="78">
        <f t="shared" si="63"/>
        <v>0</v>
      </c>
      <c r="AR30" s="78">
        <f t="shared" si="63"/>
        <v>0</v>
      </c>
      <c r="AS30" s="78">
        <f t="shared" si="63"/>
        <v>0</v>
      </c>
      <c r="AT30" s="78">
        <f t="shared" si="63"/>
        <v>0</v>
      </c>
      <c r="AU30" s="78">
        <f t="shared" si="63"/>
        <v>0</v>
      </c>
      <c r="AV30" s="78">
        <f t="shared" si="63"/>
        <v>0</v>
      </c>
      <c r="AW30" s="78">
        <f t="shared" si="63"/>
        <v>0</v>
      </c>
      <c r="AX30" s="78">
        <f t="shared" si="63"/>
        <v>0</v>
      </c>
      <c r="AY30" s="78"/>
      <c r="AZ30" s="99" t="str">
        <f t="shared" si="64"/>
        <v>Wind Purch. Beech Ridge (Sept-March)</v>
      </c>
      <c r="BA30" s="231"/>
      <c r="BB30" s="231"/>
      <c r="BC30" s="78"/>
      <c r="BD30" s="242"/>
      <c r="BE30" s="231"/>
      <c r="BF30" s="231"/>
      <c r="BG30" s="231"/>
      <c r="BH30" s="231"/>
      <c r="BI30" s="231"/>
      <c r="BJ30" s="231"/>
      <c r="BK30" s="231">
        <v>2</v>
      </c>
      <c r="BL30" s="242"/>
      <c r="BM30" s="231"/>
      <c r="BN30" s="231"/>
      <c r="BO30" s="231"/>
      <c r="BP30" s="231">
        <v>-2</v>
      </c>
      <c r="BQ30" s="231"/>
      <c r="BR30" s="231"/>
      <c r="BS30" s="231"/>
      <c r="BT30" s="231"/>
      <c r="BU30" s="231"/>
      <c r="BV30" s="231"/>
      <c r="BW30" s="231"/>
      <c r="BX30" s="242"/>
      <c r="BY30" s="231"/>
      <c r="BZ30" s="231"/>
      <c r="CA30" s="231"/>
      <c r="CB30" s="231"/>
      <c r="CC30" s="231"/>
      <c r="CD30" s="231"/>
      <c r="CE30" s="231"/>
      <c r="CF30" s="231"/>
      <c r="CG30" s="231"/>
      <c r="CH30" s="231"/>
      <c r="CI30" s="231"/>
      <c r="CJ30" s="231"/>
      <c r="CK30" s="231"/>
      <c r="CL30" s="231"/>
      <c r="CM30" s="231"/>
      <c r="CN30" s="231"/>
      <c r="CO30" s="231"/>
      <c r="CP30" s="231"/>
      <c r="CQ30" s="231"/>
      <c r="CR30" s="231"/>
      <c r="CS30" s="231"/>
      <c r="CT30" s="231"/>
      <c r="CU30" s="231"/>
      <c r="CV30" s="231"/>
    </row>
    <row r="31" spans="1:100" s="101" customFormat="1">
      <c r="A31" s="99" t="s">
        <v>253</v>
      </c>
      <c r="B31" s="78">
        <v>33</v>
      </c>
      <c r="C31" s="78">
        <f t="shared" si="59"/>
        <v>33</v>
      </c>
      <c r="D31" s="78">
        <f t="shared" si="59"/>
        <v>33</v>
      </c>
      <c r="E31" s="78">
        <f t="shared" si="59"/>
        <v>33</v>
      </c>
      <c r="F31" s="78">
        <f t="shared" si="59"/>
        <v>33</v>
      </c>
      <c r="G31" s="78">
        <f t="shared" si="59"/>
        <v>33</v>
      </c>
      <c r="H31" s="78">
        <f t="shared" si="59"/>
        <v>33</v>
      </c>
      <c r="I31" s="78">
        <f t="shared" si="59"/>
        <v>33</v>
      </c>
      <c r="J31" s="78">
        <f t="shared" si="59"/>
        <v>33</v>
      </c>
      <c r="K31" s="78">
        <f t="shared" si="59"/>
        <v>33</v>
      </c>
      <c r="L31" s="78">
        <f t="shared" si="59"/>
        <v>33</v>
      </c>
      <c r="M31" s="78">
        <f t="shared" si="60"/>
        <v>33</v>
      </c>
      <c r="N31" s="78">
        <f t="shared" si="60"/>
        <v>33</v>
      </c>
      <c r="O31" s="78">
        <f t="shared" si="60"/>
        <v>33</v>
      </c>
      <c r="P31" s="78">
        <f t="shared" si="60"/>
        <v>33</v>
      </c>
      <c r="Q31" s="78">
        <f t="shared" si="60"/>
        <v>33</v>
      </c>
      <c r="R31" s="78">
        <f t="shared" si="60"/>
        <v>32</v>
      </c>
      <c r="S31" s="78">
        <f t="shared" si="60"/>
        <v>32</v>
      </c>
      <c r="T31" s="78">
        <f t="shared" si="60"/>
        <v>32</v>
      </c>
      <c r="U31" s="78">
        <f t="shared" si="60"/>
        <v>32</v>
      </c>
      <c r="V31" s="78">
        <f t="shared" si="60"/>
        <v>32</v>
      </c>
      <c r="W31" s="78">
        <f t="shared" si="61"/>
        <v>32</v>
      </c>
      <c r="X31" s="78">
        <f t="shared" si="61"/>
        <v>32</v>
      </c>
      <c r="Y31" s="78">
        <f t="shared" si="61"/>
        <v>32</v>
      </c>
      <c r="Z31" s="78">
        <f t="shared" si="61"/>
        <v>32</v>
      </c>
      <c r="AA31" s="78">
        <f t="shared" si="61"/>
        <v>32</v>
      </c>
      <c r="AB31" s="78">
        <f t="shared" si="61"/>
        <v>32</v>
      </c>
      <c r="AC31" s="78">
        <f t="shared" si="61"/>
        <v>32</v>
      </c>
      <c r="AD31" s="78">
        <f t="shared" si="61"/>
        <v>32</v>
      </c>
      <c r="AE31" s="78">
        <f t="shared" si="61"/>
        <v>32</v>
      </c>
      <c r="AF31" s="78">
        <f t="shared" si="61"/>
        <v>32</v>
      </c>
      <c r="AG31" s="78">
        <f t="shared" si="62"/>
        <v>32</v>
      </c>
      <c r="AH31" s="78">
        <f t="shared" si="62"/>
        <v>32</v>
      </c>
      <c r="AI31" s="78">
        <f t="shared" si="62"/>
        <v>32</v>
      </c>
      <c r="AJ31" s="78">
        <f t="shared" si="62"/>
        <v>32</v>
      </c>
      <c r="AK31" s="78">
        <f t="shared" si="62"/>
        <v>32</v>
      </c>
      <c r="AL31" s="78">
        <f t="shared" si="62"/>
        <v>32</v>
      </c>
      <c r="AM31" s="78">
        <f t="shared" si="62"/>
        <v>32</v>
      </c>
      <c r="AN31" s="78">
        <f t="shared" si="62"/>
        <v>32</v>
      </c>
      <c r="AO31" s="78">
        <f t="shared" si="62"/>
        <v>32</v>
      </c>
      <c r="AP31" s="78">
        <f t="shared" si="62"/>
        <v>32</v>
      </c>
      <c r="AQ31" s="78">
        <f t="shared" si="63"/>
        <v>32</v>
      </c>
      <c r="AR31" s="78">
        <f t="shared" si="63"/>
        <v>32</v>
      </c>
      <c r="AS31" s="78">
        <f t="shared" si="63"/>
        <v>32</v>
      </c>
      <c r="AT31" s="78">
        <f t="shared" si="63"/>
        <v>32</v>
      </c>
      <c r="AU31" s="78">
        <f t="shared" si="63"/>
        <v>32</v>
      </c>
      <c r="AV31" s="78">
        <f t="shared" si="63"/>
        <v>32</v>
      </c>
      <c r="AW31" s="78">
        <f t="shared" si="63"/>
        <v>32</v>
      </c>
      <c r="AX31" s="78">
        <f t="shared" si="63"/>
        <v>32</v>
      </c>
      <c r="AY31" s="100"/>
      <c r="AZ31" s="99" t="str">
        <f t="shared" si="64"/>
        <v>Wind Purch. Grand Ridge</v>
      </c>
      <c r="BA31" s="231"/>
      <c r="BB31" s="231"/>
      <c r="BC31" s="78"/>
      <c r="BD31" s="242"/>
      <c r="BE31" s="231"/>
      <c r="BF31" s="231"/>
      <c r="BG31" s="231"/>
      <c r="BH31" s="231"/>
      <c r="BI31" s="231"/>
      <c r="BJ31" s="231"/>
      <c r="BK31" s="231"/>
      <c r="BL31" s="242"/>
      <c r="BM31" s="231"/>
      <c r="BN31" s="231"/>
      <c r="BO31" s="231"/>
      <c r="BP31" s="231">
        <v>-1</v>
      </c>
      <c r="BQ31" s="231"/>
      <c r="BR31" s="231"/>
      <c r="BS31" s="231"/>
      <c r="BT31" s="231"/>
      <c r="BU31" s="231"/>
      <c r="BV31" s="231"/>
      <c r="BW31" s="231"/>
      <c r="BX31" s="242"/>
      <c r="BY31" s="231"/>
      <c r="BZ31" s="231"/>
      <c r="CA31" s="231"/>
      <c r="CB31" s="231"/>
      <c r="CC31" s="231"/>
      <c r="CD31" s="231"/>
      <c r="CE31" s="231"/>
      <c r="CF31" s="231"/>
      <c r="CG31" s="231"/>
      <c r="CH31" s="231"/>
      <c r="CI31" s="231"/>
      <c r="CJ31" s="231"/>
      <c r="CK31" s="231"/>
      <c r="CL31" s="231"/>
      <c r="CM31" s="231"/>
      <c r="CN31" s="231"/>
      <c r="CO31" s="231"/>
      <c r="CP31" s="231"/>
      <c r="CQ31" s="231"/>
      <c r="CR31" s="231"/>
      <c r="CS31" s="231"/>
      <c r="CT31" s="231"/>
      <c r="CU31" s="231"/>
      <c r="CV31" s="231"/>
    </row>
    <row r="32" spans="1:100" s="101" customFormat="1">
      <c r="A32" s="99" t="s">
        <v>267</v>
      </c>
      <c r="B32" s="78">
        <v>0</v>
      </c>
      <c r="C32" s="78">
        <f t="shared" si="59"/>
        <v>0</v>
      </c>
      <c r="D32" s="78">
        <f t="shared" si="59"/>
        <v>0</v>
      </c>
      <c r="E32" s="78">
        <f t="shared" si="59"/>
        <v>0</v>
      </c>
      <c r="F32" s="78">
        <f t="shared" si="59"/>
        <v>0</v>
      </c>
      <c r="G32" s="78">
        <f t="shared" si="59"/>
        <v>0</v>
      </c>
      <c r="H32" s="78">
        <f t="shared" si="59"/>
        <v>0</v>
      </c>
      <c r="I32" s="78">
        <f t="shared" si="59"/>
        <v>0</v>
      </c>
      <c r="J32" s="78">
        <f t="shared" si="59"/>
        <v>0</v>
      </c>
      <c r="K32" s="78">
        <f t="shared" si="59"/>
        <v>0</v>
      </c>
      <c r="L32" s="78">
        <f t="shared" si="59"/>
        <v>0</v>
      </c>
      <c r="M32" s="78">
        <f t="shared" si="60"/>
        <v>0</v>
      </c>
      <c r="N32" s="78">
        <f t="shared" si="60"/>
        <v>0</v>
      </c>
      <c r="O32" s="78">
        <f t="shared" si="60"/>
        <v>0</v>
      </c>
      <c r="P32" s="78">
        <f t="shared" si="60"/>
        <v>0</v>
      </c>
      <c r="Q32" s="78">
        <f t="shared" si="60"/>
        <v>0</v>
      </c>
      <c r="R32" s="78">
        <f t="shared" si="60"/>
        <v>0</v>
      </c>
      <c r="S32" s="78">
        <f t="shared" si="60"/>
        <v>0</v>
      </c>
      <c r="T32" s="78">
        <f t="shared" si="60"/>
        <v>0</v>
      </c>
      <c r="U32" s="78">
        <f t="shared" si="60"/>
        <v>0</v>
      </c>
      <c r="V32" s="78">
        <f t="shared" si="60"/>
        <v>0</v>
      </c>
      <c r="W32" s="78">
        <f t="shared" si="61"/>
        <v>0</v>
      </c>
      <c r="X32" s="78">
        <f t="shared" si="61"/>
        <v>0</v>
      </c>
      <c r="Y32" s="78">
        <f t="shared" si="61"/>
        <v>0</v>
      </c>
      <c r="Z32" s="78">
        <f t="shared" si="61"/>
        <v>0</v>
      </c>
      <c r="AA32" s="78">
        <f t="shared" si="61"/>
        <v>0</v>
      </c>
      <c r="AB32" s="78">
        <f t="shared" si="61"/>
        <v>0</v>
      </c>
      <c r="AC32" s="78">
        <f t="shared" si="61"/>
        <v>0</v>
      </c>
      <c r="AD32" s="78">
        <f t="shared" si="61"/>
        <v>0</v>
      </c>
      <c r="AE32" s="78">
        <f t="shared" si="61"/>
        <v>0</v>
      </c>
      <c r="AF32" s="78">
        <f t="shared" si="61"/>
        <v>0</v>
      </c>
      <c r="AG32" s="78">
        <f t="shared" si="62"/>
        <v>0</v>
      </c>
      <c r="AH32" s="78">
        <f t="shared" si="62"/>
        <v>0</v>
      </c>
      <c r="AI32" s="78">
        <f t="shared" si="62"/>
        <v>0</v>
      </c>
      <c r="AJ32" s="78">
        <f t="shared" si="62"/>
        <v>0</v>
      </c>
      <c r="AK32" s="78">
        <f t="shared" si="62"/>
        <v>0</v>
      </c>
      <c r="AL32" s="78">
        <f t="shared" si="62"/>
        <v>0</v>
      </c>
      <c r="AM32" s="78">
        <f t="shared" si="62"/>
        <v>0</v>
      </c>
      <c r="AN32" s="78">
        <f t="shared" si="62"/>
        <v>0</v>
      </c>
      <c r="AO32" s="78">
        <f t="shared" si="62"/>
        <v>0</v>
      </c>
      <c r="AP32" s="78">
        <f t="shared" si="62"/>
        <v>0</v>
      </c>
      <c r="AQ32" s="78">
        <f t="shared" si="63"/>
        <v>0</v>
      </c>
      <c r="AR32" s="78">
        <f t="shared" si="63"/>
        <v>0</v>
      </c>
      <c r="AS32" s="78">
        <f t="shared" si="63"/>
        <v>0</v>
      </c>
      <c r="AT32" s="78">
        <f t="shared" si="63"/>
        <v>0</v>
      </c>
      <c r="AU32" s="78">
        <f t="shared" si="63"/>
        <v>0</v>
      </c>
      <c r="AV32" s="78">
        <f t="shared" si="63"/>
        <v>0</v>
      </c>
      <c r="AW32" s="78">
        <f t="shared" si="63"/>
        <v>0</v>
      </c>
      <c r="AX32" s="78">
        <f t="shared" si="63"/>
        <v>0</v>
      </c>
      <c r="AY32" s="100"/>
      <c r="AZ32" s="99" t="str">
        <f t="shared" si="64"/>
        <v>Generic Wind</v>
      </c>
      <c r="BA32" s="231"/>
      <c r="BB32" s="231"/>
      <c r="BC32" s="78"/>
      <c r="BD32" s="242"/>
      <c r="BE32" s="231"/>
      <c r="BF32" s="231"/>
      <c r="BG32" s="231"/>
      <c r="BH32" s="231"/>
      <c r="BI32" s="231"/>
      <c r="BJ32" s="231"/>
      <c r="BK32" s="231"/>
      <c r="BL32" s="242"/>
      <c r="BM32" s="242"/>
      <c r="BN32" s="231"/>
      <c r="BO32" s="231"/>
      <c r="BP32" s="231"/>
      <c r="BQ32" s="231"/>
      <c r="BR32" s="231"/>
      <c r="BS32" s="231"/>
      <c r="BT32" s="231"/>
      <c r="BU32" s="231"/>
      <c r="BV32" s="231"/>
      <c r="BW32" s="231"/>
      <c r="BX32" s="242"/>
      <c r="BY32" s="242"/>
      <c r="BZ32" s="231"/>
      <c r="CA32" s="231"/>
      <c r="CB32" s="231"/>
      <c r="CC32" s="231"/>
      <c r="CD32" s="231"/>
      <c r="CE32" s="231"/>
      <c r="CF32" s="231"/>
      <c r="CG32" s="231"/>
      <c r="CH32" s="231"/>
      <c r="CI32" s="231"/>
      <c r="CJ32" s="231"/>
      <c r="CK32" s="231"/>
      <c r="CL32" s="231"/>
      <c r="CM32" s="231"/>
      <c r="CN32" s="231"/>
      <c r="CO32" s="231"/>
      <c r="CP32" s="231"/>
      <c r="CQ32" s="231"/>
      <c r="CR32" s="231"/>
      <c r="CS32" s="231"/>
      <c r="CT32" s="231"/>
      <c r="CU32" s="231"/>
      <c r="CV32" s="231"/>
    </row>
    <row r="33" spans="1:100" s="101" customFormat="1">
      <c r="A33" s="99" t="s">
        <v>279</v>
      </c>
      <c r="B33" s="78"/>
      <c r="C33" s="78">
        <f t="shared" si="59"/>
        <v>0</v>
      </c>
      <c r="D33" s="78">
        <f t="shared" si="59"/>
        <v>0</v>
      </c>
      <c r="E33" s="78">
        <f t="shared" si="59"/>
        <v>0</v>
      </c>
      <c r="F33" s="78">
        <f t="shared" si="59"/>
        <v>0</v>
      </c>
      <c r="G33" s="78">
        <f t="shared" si="59"/>
        <v>0</v>
      </c>
      <c r="H33" s="78">
        <f t="shared" si="59"/>
        <v>0</v>
      </c>
      <c r="I33" s="78">
        <f t="shared" si="59"/>
        <v>0</v>
      </c>
      <c r="J33" s="78">
        <f t="shared" si="59"/>
        <v>0</v>
      </c>
      <c r="K33" s="78">
        <f t="shared" si="59"/>
        <v>0</v>
      </c>
      <c r="L33" s="78">
        <f t="shared" si="59"/>
        <v>0</v>
      </c>
      <c r="M33" s="78">
        <f t="shared" si="60"/>
        <v>0</v>
      </c>
      <c r="N33" s="78">
        <f t="shared" si="60"/>
        <v>0</v>
      </c>
      <c r="O33" s="78">
        <f t="shared" si="60"/>
        <v>0</v>
      </c>
      <c r="P33" s="78">
        <f t="shared" si="60"/>
        <v>0</v>
      </c>
      <c r="Q33" s="78">
        <f t="shared" si="60"/>
        <v>0</v>
      </c>
      <c r="R33" s="78">
        <f t="shared" si="60"/>
        <v>0</v>
      </c>
      <c r="S33" s="78">
        <f t="shared" si="60"/>
        <v>0</v>
      </c>
      <c r="T33" s="78">
        <f t="shared" si="60"/>
        <v>0</v>
      </c>
      <c r="U33" s="78">
        <f t="shared" si="60"/>
        <v>0</v>
      </c>
      <c r="V33" s="78">
        <f t="shared" si="60"/>
        <v>0</v>
      </c>
      <c r="W33" s="78">
        <f t="shared" si="61"/>
        <v>0</v>
      </c>
      <c r="X33" s="78">
        <f t="shared" si="61"/>
        <v>0</v>
      </c>
      <c r="Y33" s="78">
        <f t="shared" si="61"/>
        <v>0</v>
      </c>
      <c r="Z33" s="78">
        <f t="shared" si="61"/>
        <v>0</v>
      </c>
      <c r="AA33" s="78">
        <f t="shared" si="61"/>
        <v>0</v>
      </c>
      <c r="AB33" s="78">
        <f t="shared" si="61"/>
        <v>0</v>
      </c>
      <c r="AC33" s="78">
        <f t="shared" si="61"/>
        <v>0</v>
      </c>
      <c r="AD33" s="78">
        <f t="shared" si="61"/>
        <v>0</v>
      </c>
      <c r="AE33" s="78">
        <f t="shared" si="61"/>
        <v>0</v>
      </c>
      <c r="AF33" s="78">
        <f t="shared" si="61"/>
        <v>0</v>
      </c>
      <c r="AG33" s="78">
        <f t="shared" si="62"/>
        <v>0</v>
      </c>
      <c r="AH33" s="78">
        <f t="shared" si="62"/>
        <v>0</v>
      </c>
      <c r="AI33" s="78">
        <f t="shared" si="62"/>
        <v>0</v>
      </c>
      <c r="AJ33" s="78">
        <f t="shared" si="62"/>
        <v>0</v>
      </c>
      <c r="AK33" s="78">
        <f t="shared" si="62"/>
        <v>0</v>
      </c>
      <c r="AL33" s="78">
        <f t="shared" si="62"/>
        <v>0</v>
      </c>
      <c r="AM33" s="78">
        <f t="shared" si="62"/>
        <v>0</v>
      </c>
      <c r="AN33" s="78">
        <f t="shared" si="62"/>
        <v>0</v>
      </c>
      <c r="AO33" s="78">
        <f t="shared" si="62"/>
        <v>0</v>
      </c>
      <c r="AP33" s="78">
        <f t="shared" si="62"/>
        <v>0</v>
      </c>
      <c r="AQ33" s="78">
        <f t="shared" si="63"/>
        <v>0</v>
      </c>
      <c r="AR33" s="78">
        <f t="shared" si="63"/>
        <v>0</v>
      </c>
      <c r="AS33" s="78">
        <f t="shared" si="63"/>
        <v>0</v>
      </c>
      <c r="AT33" s="78">
        <f t="shared" si="63"/>
        <v>0</v>
      </c>
      <c r="AU33" s="78">
        <f t="shared" si="63"/>
        <v>0</v>
      </c>
      <c r="AV33" s="78">
        <f t="shared" si="63"/>
        <v>0</v>
      </c>
      <c r="AW33" s="78">
        <f t="shared" si="63"/>
        <v>0</v>
      </c>
      <c r="AX33" s="78">
        <f t="shared" si="63"/>
        <v>0</v>
      </c>
      <c r="AY33" s="100"/>
      <c r="AZ33" s="99" t="str">
        <f t="shared" si="64"/>
        <v>Solar</v>
      </c>
      <c r="BA33" s="231"/>
      <c r="BB33" s="231"/>
      <c r="BC33" s="231"/>
      <c r="BD33" s="231"/>
      <c r="BE33" s="231"/>
      <c r="BF33" s="231"/>
      <c r="BG33" s="231"/>
      <c r="BH33" s="231"/>
      <c r="BI33" s="231"/>
      <c r="BJ33" s="231"/>
      <c r="BK33" s="231"/>
      <c r="BL33" s="231"/>
      <c r="BM33" s="231"/>
      <c r="BN33" s="231"/>
      <c r="BO33" s="231"/>
      <c r="BP33" s="231"/>
      <c r="BQ33" s="231"/>
      <c r="BR33" s="231"/>
      <c r="BS33" s="231"/>
      <c r="BT33" s="231"/>
      <c r="BU33" s="231"/>
      <c r="BV33" s="231"/>
      <c r="BW33" s="231"/>
      <c r="BX33" s="231"/>
      <c r="BY33" s="231"/>
      <c r="BZ33" s="231"/>
      <c r="CA33" s="231"/>
      <c r="CB33" s="231"/>
      <c r="CC33" s="231"/>
      <c r="CD33" s="231"/>
      <c r="CE33" s="231"/>
      <c r="CF33" s="231"/>
      <c r="CG33" s="231"/>
      <c r="CH33" s="231"/>
      <c r="CI33" s="231"/>
      <c r="CJ33" s="231"/>
      <c r="CK33" s="231"/>
      <c r="CL33" s="231"/>
      <c r="CM33" s="231"/>
      <c r="CN33" s="231"/>
      <c r="CO33" s="231"/>
      <c r="CP33" s="231"/>
      <c r="CQ33" s="231"/>
      <c r="CR33" s="231"/>
      <c r="CS33" s="231"/>
      <c r="CT33" s="231"/>
      <c r="CU33" s="231"/>
      <c r="CV33" s="231"/>
    </row>
    <row r="34" spans="1:100" s="101" customFormat="1">
      <c r="A34" s="99" t="s">
        <v>281</v>
      </c>
      <c r="B34" s="78"/>
      <c r="C34" s="78">
        <f t="shared" si="59"/>
        <v>0</v>
      </c>
      <c r="D34" s="78">
        <f t="shared" si="59"/>
        <v>0</v>
      </c>
      <c r="E34" s="78">
        <f t="shared" si="59"/>
        <v>0</v>
      </c>
      <c r="F34" s="78">
        <f t="shared" si="59"/>
        <v>0</v>
      </c>
      <c r="G34" s="78">
        <f t="shared" si="59"/>
        <v>0</v>
      </c>
      <c r="H34" s="78">
        <f t="shared" si="59"/>
        <v>0</v>
      </c>
      <c r="I34" s="78">
        <f t="shared" si="59"/>
        <v>0</v>
      </c>
      <c r="J34" s="78">
        <f t="shared" si="59"/>
        <v>0</v>
      </c>
      <c r="K34" s="78">
        <f t="shared" si="59"/>
        <v>0</v>
      </c>
      <c r="L34" s="78">
        <f t="shared" si="59"/>
        <v>0</v>
      </c>
      <c r="M34" s="78">
        <f t="shared" si="60"/>
        <v>0</v>
      </c>
      <c r="N34" s="78">
        <f t="shared" si="60"/>
        <v>0</v>
      </c>
      <c r="O34" s="78">
        <f t="shared" si="60"/>
        <v>0</v>
      </c>
      <c r="P34" s="78">
        <f t="shared" si="60"/>
        <v>0</v>
      </c>
      <c r="Q34" s="78">
        <f t="shared" si="60"/>
        <v>0</v>
      </c>
      <c r="R34" s="78">
        <f t="shared" si="60"/>
        <v>0</v>
      </c>
      <c r="S34" s="78">
        <f t="shared" si="60"/>
        <v>0</v>
      </c>
      <c r="T34" s="78">
        <f t="shared" si="60"/>
        <v>0</v>
      </c>
      <c r="U34" s="78">
        <f t="shared" si="60"/>
        <v>0</v>
      </c>
      <c r="V34" s="78">
        <f t="shared" si="60"/>
        <v>0</v>
      </c>
      <c r="W34" s="78">
        <f t="shared" si="61"/>
        <v>0</v>
      </c>
      <c r="X34" s="78">
        <f t="shared" si="61"/>
        <v>0</v>
      </c>
      <c r="Y34" s="78">
        <f t="shared" si="61"/>
        <v>0</v>
      </c>
      <c r="Z34" s="78">
        <f t="shared" si="61"/>
        <v>0</v>
      </c>
      <c r="AA34" s="78">
        <f t="shared" si="61"/>
        <v>0</v>
      </c>
      <c r="AB34" s="78">
        <f t="shared" si="61"/>
        <v>0</v>
      </c>
      <c r="AC34" s="78">
        <f t="shared" si="61"/>
        <v>0</v>
      </c>
      <c r="AD34" s="78">
        <f t="shared" si="61"/>
        <v>0</v>
      </c>
      <c r="AE34" s="78">
        <f t="shared" si="61"/>
        <v>0</v>
      </c>
      <c r="AF34" s="78">
        <f t="shared" si="61"/>
        <v>0</v>
      </c>
      <c r="AG34" s="78">
        <f t="shared" si="62"/>
        <v>0</v>
      </c>
      <c r="AH34" s="78">
        <f t="shared" si="62"/>
        <v>0</v>
      </c>
      <c r="AI34" s="78">
        <f t="shared" si="62"/>
        <v>0</v>
      </c>
      <c r="AJ34" s="78">
        <f t="shared" si="62"/>
        <v>0</v>
      </c>
      <c r="AK34" s="78">
        <f t="shared" si="62"/>
        <v>0</v>
      </c>
      <c r="AL34" s="78">
        <f t="shared" si="62"/>
        <v>0</v>
      </c>
      <c r="AM34" s="78">
        <f t="shared" si="62"/>
        <v>0</v>
      </c>
      <c r="AN34" s="78">
        <f t="shared" si="62"/>
        <v>0</v>
      </c>
      <c r="AO34" s="78">
        <f t="shared" si="62"/>
        <v>0</v>
      </c>
      <c r="AP34" s="78">
        <f t="shared" si="62"/>
        <v>0</v>
      </c>
      <c r="AQ34" s="78">
        <f t="shared" si="63"/>
        <v>0</v>
      </c>
      <c r="AR34" s="78">
        <f t="shared" si="63"/>
        <v>0</v>
      </c>
      <c r="AS34" s="78">
        <f t="shared" si="63"/>
        <v>0</v>
      </c>
      <c r="AT34" s="78">
        <f t="shared" si="63"/>
        <v>0</v>
      </c>
      <c r="AU34" s="78">
        <f t="shared" si="63"/>
        <v>0</v>
      </c>
      <c r="AV34" s="78">
        <f t="shared" si="63"/>
        <v>0</v>
      </c>
      <c r="AW34" s="78">
        <f t="shared" si="63"/>
        <v>0</v>
      </c>
      <c r="AX34" s="78">
        <f t="shared" si="63"/>
        <v>0</v>
      </c>
      <c r="AY34" s="100"/>
      <c r="AZ34" s="99" t="str">
        <f t="shared" si="64"/>
        <v>Biomass PPA 4</v>
      </c>
      <c r="BA34" s="231"/>
      <c r="BB34" s="231"/>
      <c r="BC34" s="231"/>
      <c r="BD34" s="242"/>
      <c r="BE34" s="231"/>
      <c r="BF34" s="231"/>
      <c r="BG34" s="231"/>
      <c r="BH34" s="231"/>
      <c r="BI34" s="231"/>
      <c r="BJ34" s="231"/>
      <c r="BK34" s="231"/>
      <c r="BL34" s="231">
        <f>35-35</f>
        <v>0</v>
      </c>
      <c r="BM34" s="231"/>
      <c r="BN34" s="231"/>
      <c r="BO34" s="231"/>
      <c r="BP34" s="231"/>
      <c r="BQ34" s="231"/>
      <c r="BR34" s="231"/>
      <c r="BS34" s="231"/>
      <c r="BT34" s="231"/>
      <c r="BU34" s="231"/>
      <c r="BV34" s="231"/>
      <c r="BW34" s="231"/>
      <c r="BX34" s="231">
        <v>0</v>
      </c>
      <c r="BY34" s="231"/>
      <c r="BZ34" s="231"/>
      <c r="CA34" s="231"/>
      <c r="CB34" s="231"/>
      <c r="CC34" s="231"/>
      <c r="CD34" s="231"/>
      <c r="CE34" s="231"/>
      <c r="CF34" s="231"/>
      <c r="CG34" s="231"/>
      <c r="CH34" s="231"/>
      <c r="CI34" s="231"/>
      <c r="CJ34" s="231"/>
      <c r="CK34" s="231"/>
      <c r="CL34" s="231"/>
      <c r="CM34" s="231"/>
      <c r="CN34" s="231"/>
      <c r="CO34" s="231"/>
      <c r="CP34" s="231"/>
      <c r="CQ34" s="231"/>
      <c r="CR34" s="231"/>
      <c r="CS34" s="231"/>
      <c r="CT34" s="231"/>
      <c r="CU34" s="231"/>
      <c r="CV34" s="231"/>
    </row>
    <row r="35" spans="1:100">
      <c r="A35" s="23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28"/>
      <c r="AZ35" s="99"/>
      <c r="BA35" s="242"/>
      <c r="BB35" s="242"/>
      <c r="BC35" s="242"/>
      <c r="BD35" s="242"/>
      <c r="BE35" s="242"/>
      <c r="BF35" s="242"/>
      <c r="BG35" s="242"/>
      <c r="BH35" s="242"/>
      <c r="BI35" s="242"/>
      <c r="BJ35" s="242"/>
      <c r="BK35" s="242"/>
      <c r="BL35" s="242"/>
      <c r="BM35" s="242"/>
      <c r="BN35" s="242"/>
      <c r="BO35" s="242"/>
      <c r="BP35" s="242"/>
      <c r="BQ35" s="242"/>
      <c r="BR35" s="242"/>
      <c r="BS35" s="242"/>
      <c r="BT35" s="242"/>
      <c r="BU35" s="242"/>
      <c r="BV35" s="242"/>
      <c r="BW35" s="242"/>
      <c r="BX35" s="242"/>
      <c r="BY35" s="242"/>
      <c r="BZ35" s="242"/>
      <c r="CA35" s="242"/>
      <c r="CB35" s="242"/>
      <c r="CC35" s="242"/>
      <c r="CD35" s="242"/>
      <c r="CE35" s="242"/>
      <c r="CF35" s="242"/>
      <c r="CG35" s="242"/>
      <c r="CH35" s="242"/>
      <c r="CI35" s="242"/>
      <c r="CJ35" s="242"/>
      <c r="CK35" s="242"/>
      <c r="CL35" s="242"/>
      <c r="CM35" s="242"/>
      <c r="CN35" s="242"/>
      <c r="CO35" s="242"/>
      <c r="CP35" s="242"/>
      <c r="CQ35" s="242"/>
      <c r="CR35" s="242"/>
      <c r="CS35" s="242"/>
      <c r="CT35" s="242"/>
      <c r="CU35" s="242"/>
      <c r="CV35" s="242"/>
    </row>
    <row r="36" spans="1:100" s="101" customFormat="1">
      <c r="A36" s="99" t="s">
        <v>23</v>
      </c>
      <c r="B36" s="78">
        <v>0</v>
      </c>
      <c r="C36" s="78">
        <f t="shared" ref="C36:AX36" si="65">B36+BA36</f>
        <v>0</v>
      </c>
      <c r="D36" s="78">
        <f t="shared" si="65"/>
        <v>0</v>
      </c>
      <c r="E36" s="78">
        <f t="shared" si="65"/>
        <v>0</v>
      </c>
      <c r="F36" s="78">
        <f t="shared" si="65"/>
        <v>0</v>
      </c>
      <c r="G36" s="78">
        <f t="shared" si="65"/>
        <v>0</v>
      </c>
      <c r="H36" s="78">
        <f t="shared" si="65"/>
        <v>0</v>
      </c>
      <c r="I36" s="78">
        <f t="shared" si="65"/>
        <v>0</v>
      </c>
      <c r="J36" s="78">
        <f t="shared" si="65"/>
        <v>0</v>
      </c>
      <c r="K36" s="78">
        <f t="shared" si="65"/>
        <v>0</v>
      </c>
      <c r="L36" s="78">
        <f t="shared" si="65"/>
        <v>0</v>
      </c>
      <c r="M36" s="78">
        <f t="shared" si="65"/>
        <v>0</v>
      </c>
      <c r="N36" s="78">
        <f t="shared" si="65"/>
        <v>0</v>
      </c>
      <c r="O36" s="78">
        <f t="shared" si="65"/>
        <v>0</v>
      </c>
      <c r="P36" s="78">
        <f t="shared" si="65"/>
        <v>0</v>
      </c>
      <c r="Q36" s="78">
        <f t="shared" si="65"/>
        <v>0</v>
      </c>
      <c r="R36" s="78">
        <f t="shared" si="65"/>
        <v>0</v>
      </c>
      <c r="S36" s="78">
        <f t="shared" si="65"/>
        <v>0</v>
      </c>
      <c r="T36" s="78">
        <f t="shared" si="65"/>
        <v>0</v>
      </c>
      <c r="U36" s="78">
        <f t="shared" si="65"/>
        <v>0</v>
      </c>
      <c r="V36" s="78">
        <f t="shared" si="65"/>
        <v>0</v>
      </c>
      <c r="W36" s="78">
        <f t="shared" si="65"/>
        <v>0</v>
      </c>
      <c r="X36" s="78">
        <f t="shared" si="65"/>
        <v>0</v>
      </c>
      <c r="Y36" s="78">
        <f t="shared" si="65"/>
        <v>0</v>
      </c>
      <c r="Z36" s="78">
        <f t="shared" si="65"/>
        <v>0</v>
      </c>
      <c r="AA36" s="78">
        <f t="shared" si="65"/>
        <v>0</v>
      </c>
      <c r="AB36" s="78">
        <f t="shared" si="65"/>
        <v>0</v>
      </c>
      <c r="AC36" s="78">
        <f t="shared" si="65"/>
        <v>0</v>
      </c>
      <c r="AD36" s="78">
        <f t="shared" si="65"/>
        <v>0</v>
      </c>
      <c r="AE36" s="78">
        <f t="shared" si="65"/>
        <v>0</v>
      </c>
      <c r="AF36" s="78">
        <f t="shared" si="65"/>
        <v>0</v>
      </c>
      <c r="AG36" s="78">
        <f t="shared" si="65"/>
        <v>0</v>
      </c>
      <c r="AH36" s="78">
        <f t="shared" si="65"/>
        <v>0</v>
      </c>
      <c r="AI36" s="78">
        <f t="shared" si="65"/>
        <v>0</v>
      </c>
      <c r="AJ36" s="78">
        <f t="shared" si="65"/>
        <v>0</v>
      </c>
      <c r="AK36" s="78">
        <f t="shared" si="65"/>
        <v>0</v>
      </c>
      <c r="AL36" s="78">
        <f t="shared" si="65"/>
        <v>0</v>
      </c>
      <c r="AM36" s="78">
        <f t="shared" si="65"/>
        <v>0</v>
      </c>
      <c r="AN36" s="78">
        <f t="shared" si="65"/>
        <v>0</v>
      </c>
      <c r="AO36" s="78">
        <f t="shared" si="65"/>
        <v>0</v>
      </c>
      <c r="AP36" s="78">
        <f t="shared" si="65"/>
        <v>0</v>
      </c>
      <c r="AQ36" s="78">
        <f t="shared" si="65"/>
        <v>0</v>
      </c>
      <c r="AR36" s="78">
        <f t="shared" si="65"/>
        <v>0</v>
      </c>
      <c r="AS36" s="78">
        <f t="shared" si="65"/>
        <v>0</v>
      </c>
      <c r="AT36" s="78">
        <f t="shared" si="65"/>
        <v>0</v>
      </c>
      <c r="AU36" s="78">
        <f t="shared" si="65"/>
        <v>0</v>
      </c>
      <c r="AV36" s="78">
        <f t="shared" si="65"/>
        <v>0</v>
      </c>
      <c r="AW36" s="78">
        <f t="shared" si="65"/>
        <v>0</v>
      </c>
      <c r="AX36" s="78">
        <f t="shared" si="65"/>
        <v>0</v>
      </c>
      <c r="AY36" s="100"/>
      <c r="AZ36" s="99" t="str">
        <f>+A36</f>
        <v>ICAP Purchase</v>
      </c>
      <c r="BA36" s="257"/>
      <c r="BB36" s="257"/>
      <c r="BC36" s="257"/>
      <c r="BD36" s="257"/>
      <c r="BE36" s="257"/>
      <c r="BF36" s="257"/>
      <c r="BG36" s="257"/>
      <c r="BH36" s="257"/>
      <c r="BI36" s="257"/>
      <c r="BJ36" s="257"/>
      <c r="BK36" s="257"/>
      <c r="BL36" s="257"/>
      <c r="BM36" s="257"/>
      <c r="BN36" s="257"/>
      <c r="BO36" s="257"/>
      <c r="BP36" s="257"/>
      <c r="BQ36" s="257"/>
      <c r="BR36" s="257"/>
      <c r="BS36" s="257"/>
      <c r="BT36" s="257"/>
      <c r="BU36" s="257"/>
      <c r="BV36" s="257"/>
      <c r="BW36" s="257"/>
      <c r="BX36" s="257"/>
      <c r="BY36" s="257"/>
      <c r="BZ36" s="257"/>
      <c r="CA36" s="257"/>
      <c r="CB36" s="257"/>
      <c r="CC36" s="257"/>
      <c r="CD36" s="257"/>
      <c r="CE36" s="257"/>
      <c r="CF36" s="257"/>
      <c r="CG36" s="257"/>
      <c r="CH36" s="257"/>
      <c r="CI36" s="257"/>
      <c r="CJ36" s="257"/>
      <c r="CK36" s="257"/>
      <c r="CL36" s="257"/>
      <c r="CM36" s="257"/>
      <c r="CN36" s="257"/>
      <c r="CO36" s="257"/>
      <c r="CP36" s="257"/>
      <c r="CQ36" s="257"/>
      <c r="CR36" s="257"/>
      <c r="CS36" s="257"/>
      <c r="CT36" s="257"/>
      <c r="CU36" s="257"/>
      <c r="CV36" s="257"/>
    </row>
    <row r="37" spans="1:100">
      <c r="A37" s="23" t="s">
        <v>278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28"/>
      <c r="AZ37" s="99"/>
      <c r="BA37" s="256"/>
      <c r="BB37" s="256"/>
      <c r="BC37" s="256"/>
      <c r="BD37" s="256"/>
      <c r="BE37" s="256"/>
      <c r="BF37" s="256"/>
      <c r="BG37" s="256"/>
      <c r="BH37" s="256"/>
      <c r="BI37" s="256"/>
      <c r="BJ37" s="256"/>
      <c r="BK37" s="256"/>
      <c r="BL37" s="256"/>
      <c r="BM37" s="256"/>
      <c r="BN37" s="256"/>
      <c r="BO37" s="256"/>
      <c r="BP37" s="256"/>
      <c r="BQ37" s="256"/>
      <c r="BR37" s="256"/>
      <c r="BS37" s="256"/>
      <c r="BT37" s="256"/>
      <c r="BU37" s="256"/>
      <c r="BV37" s="256"/>
      <c r="BW37" s="256"/>
      <c r="BX37" s="256"/>
      <c r="BY37" s="256"/>
      <c r="BZ37" s="256"/>
      <c r="CA37" s="256"/>
      <c r="CB37" s="256"/>
      <c r="CC37" s="256"/>
      <c r="CD37" s="256"/>
      <c r="CE37" s="256"/>
      <c r="CF37" s="256"/>
      <c r="CG37" s="256"/>
      <c r="CH37" s="256"/>
      <c r="CI37" s="256"/>
      <c r="CJ37" s="256"/>
      <c r="CK37" s="256"/>
      <c r="CL37" s="256"/>
      <c r="CM37" s="256"/>
      <c r="CN37" s="256"/>
      <c r="CO37" s="256"/>
      <c r="CP37" s="256"/>
      <c r="CQ37" s="256"/>
      <c r="CR37" s="256"/>
      <c r="CS37" s="256"/>
      <c r="CT37" s="256"/>
      <c r="CU37" s="256"/>
      <c r="CV37" s="256"/>
    </row>
    <row r="38" spans="1:100">
      <c r="A38" s="23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28"/>
      <c r="AZ38" s="99"/>
      <c r="BA38" s="256"/>
      <c r="BB38" s="256"/>
      <c r="BC38" s="256"/>
      <c r="BD38" s="256"/>
      <c r="BE38" s="256"/>
      <c r="BF38" s="256"/>
      <c r="BG38" s="256"/>
      <c r="BH38" s="256"/>
      <c r="BI38" s="256"/>
      <c r="BJ38" s="256"/>
      <c r="BK38" s="256"/>
      <c r="BL38" s="256"/>
      <c r="BM38" s="256"/>
      <c r="BN38" s="256"/>
      <c r="BO38" s="256"/>
      <c r="BP38" s="256"/>
      <c r="BQ38" s="256"/>
      <c r="BR38" s="256"/>
      <c r="BS38" s="256"/>
      <c r="BT38" s="256"/>
      <c r="BU38" s="256"/>
      <c r="BV38" s="256"/>
      <c r="BW38" s="256"/>
      <c r="BX38" s="256"/>
      <c r="BY38" s="256"/>
      <c r="BZ38" s="256"/>
      <c r="CA38" s="256"/>
      <c r="CB38" s="256"/>
      <c r="CC38" s="256"/>
      <c r="CD38" s="256"/>
      <c r="CE38" s="256"/>
      <c r="CF38" s="256"/>
      <c r="CG38" s="256"/>
      <c r="CH38" s="256"/>
      <c r="CI38" s="256"/>
      <c r="CJ38" s="256"/>
      <c r="CK38" s="256"/>
      <c r="CL38" s="256"/>
      <c r="CM38" s="256"/>
      <c r="CN38" s="256"/>
      <c r="CO38" s="256"/>
      <c r="CP38" s="256"/>
      <c r="CQ38" s="256"/>
      <c r="CR38" s="256"/>
      <c r="CS38" s="256"/>
      <c r="CT38" s="256"/>
      <c r="CU38" s="256"/>
      <c r="CV38" s="256"/>
    </row>
    <row r="39" spans="1:100" s="137" customFormat="1">
      <c r="A39" s="243" t="s">
        <v>134</v>
      </c>
      <c r="B39" s="118">
        <f>SUM(B24:B38)</f>
        <v>5647</v>
      </c>
      <c r="C39" s="118">
        <f t="shared" ref="C39:AX39" si="66">SUM(C24:C38)</f>
        <v>5652</v>
      </c>
      <c r="D39" s="118">
        <f t="shared" si="66"/>
        <v>5648</v>
      </c>
      <c r="E39" s="118">
        <f t="shared" si="66"/>
        <v>5648</v>
      </c>
      <c r="F39" s="118">
        <f t="shared" si="66"/>
        <v>5648</v>
      </c>
      <c r="G39" s="118">
        <f t="shared" si="66"/>
        <v>5648</v>
      </c>
      <c r="H39" s="118">
        <f t="shared" si="66"/>
        <v>5648</v>
      </c>
      <c r="I39" s="118">
        <f t="shared" si="66"/>
        <v>5655</v>
      </c>
      <c r="J39" s="118">
        <f t="shared" si="66"/>
        <v>5677.1</v>
      </c>
      <c r="K39" s="118">
        <f t="shared" si="66"/>
        <v>5679.1</v>
      </c>
      <c r="L39" s="118">
        <f t="shared" si="66"/>
        <v>5679.1</v>
      </c>
      <c r="M39" s="118">
        <f t="shared" si="66"/>
        <v>5681.1</v>
      </c>
      <c r="N39" s="118">
        <f t="shared" si="66"/>
        <v>5681.1</v>
      </c>
      <c r="O39" s="118">
        <f t="shared" si="66"/>
        <v>5681.1</v>
      </c>
      <c r="P39" s="118">
        <f t="shared" si="66"/>
        <v>5681.1</v>
      </c>
      <c r="Q39" s="118">
        <f t="shared" si="66"/>
        <v>5681.1</v>
      </c>
      <c r="R39" s="118">
        <f t="shared" si="66"/>
        <v>5677</v>
      </c>
      <c r="S39" s="118">
        <f t="shared" si="66"/>
        <v>5677</v>
      </c>
      <c r="T39" s="118">
        <f t="shared" si="66"/>
        <v>5677</v>
      </c>
      <c r="U39" s="118">
        <f t="shared" si="66"/>
        <v>5677</v>
      </c>
      <c r="V39" s="118">
        <f t="shared" si="66"/>
        <v>5677</v>
      </c>
      <c r="W39" s="118">
        <f t="shared" si="66"/>
        <v>5677</v>
      </c>
      <c r="X39" s="118">
        <f t="shared" si="66"/>
        <v>5677</v>
      </c>
      <c r="Y39" s="118">
        <f t="shared" si="66"/>
        <v>5677</v>
      </c>
      <c r="Z39" s="118">
        <f t="shared" si="66"/>
        <v>5677</v>
      </c>
      <c r="AA39" s="118">
        <f t="shared" si="66"/>
        <v>5677.3</v>
      </c>
      <c r="AB39" s="118">
        <f t="shared" si="66"/>
        <v>6254.7</v>
      </c>
      <c r="AC39" s="118">
        <f t="shared" si="66"/>
        <v>6254.7</v>
      </c>
      <c r="AD39" s="118">
        <f t="shared" si="66"/>
        <v>6254.7</v>
      </c>
      <c r="AE39" s="118">
        <f t="shared" si="66"/>
        <v>6254.7</v>
      </c>
      <c r="AF39" s="118">
        <f t="shared" si="66"/>
        <v>6254.7</v>
      </c>
      <c r="AG39" s="118">
        <f t="shared" si="66"/>
        <v>6254.7</v>
      </c>
      <c r="AH39" s="118">
        <f t="shared" si="66"/>
        <v>6254.7</v>
      </c>
      <c r="AI39" s="118">
        <f t="shared" si="66"/>
        <v>6254.7</v>
      </c>
      <c r="AJ39" s="118">
        <f t="shared" si="66"/>
        <v>6254.7</v>
      </c>
      <c r="AK39" s="118">
        <f t="shared" si="66"/>
        <v>6254.7</v>
      </c>
      <c r="AL39" s="118">
        <f t="shared" si="66"/>
        <v>6254.7</v>
      </c>
      <c r="AM39" s="118">
        <f t="shared" si="66"/>
        <v>6251.9666670000006</v>
      </c>
      <c r="AN39" s="118">
        <f t="shared" si="66"/>
        <v>6251.9666670000006</v>
      </c>
      <c r="AO39" s="118">
        <f t="shared" si="66"/>
        <v>6251.9666670000006</v>
      </c>
      <c r="AP39" s="118">
        <f t="shared" si="66"/>
        <v>6251.9666670000006</v>
      </c>
      <c r="AQ39" s="118">
        <f t="shared" si="66"/>
        <v>6251.9666670000006</v>
      </c>
      <c r="AR39" s="118">
        <f t="shared" si="66"/>
        <v>6251.9666670000006</v>
      </c>
      <c r="AS39" s="118">
        <f t="shared" si="66"/>
        <v>6251.9666670000006</v>
      </c>
      <c r="AT39" s="118">
        <f t="shared" si="66"/>
        <v>6251.9666670000006</v>
      </c>
      <c r="AU39" s="118">
        <f t="shared" si="66"/>
        <v>6251.9666670000006</v>
      </c>
      <c r="AV39" s="118">
        <f t="shared" si="66"/>
        <v>6251.9666670000006</v>
      </c>
      <c r="AW39" s="118">
        <f t="shared" si="66"/>
        <v>6251.9666670000006</v>
      </c>
      <c r="AX39" s="118">
        <f t="shared" si="66"/>
        <v>6251.9666670000006</v>
      </c>
      <c r="AZ39" s="243" t="s">
        <v>134</v>
      </c>
      <c r="BA39" s="36">
        <f t="shared" ref="BA39:CV39" si="67">SUM(BA24:BA37)</f>
        <v>5</v>
      </c>
      <c r="BB39" s="36">
        <f t="shared" si="67"/>
        <v>-4</v>
      </c>
      <c r="BC39" s="36">
        <f t="shared" si="67"/>
        <v>0</v>
      </c>
      <c r="BD39" s="36">
        <f t="shared" si="67"/>
        <v>0</v>
      </c>
      <c r="BE39" s="36">
        <f t="shared" si="67"/>
        <v>0</v>
      </c>
      <c r="BF39" s="36">
        <f t="shared" si="67"/>
        <v>0</v>
      </c>
      <c r="BG39" s="36">
        <f t="shared" si="67"/>
        <v>7</v>
      </c>
      <c r="BH39" s="36">
        <f t="shared" si="67"/>
        <v>22.1</v>
      </c>
      <c r="BI39" s="36">
        <f t="shared" si="67"/>
        <v>2</v>
      </c>
      <c r="BJ39" s="36">
        <f t="shared" si="67"/>
        <v>0</v>
      </c>
      <c r="BK39" s="36">
        <f t="shared" si="67"/>
        <v>2</v>
      </c>
      <c r="BL39" s="36">
        <f t="shared" si="67"/>
        <v>0</v>
      </c>
      <c r="BM39" s="36">
        <f t="shared" si="67"/>
        <v>0</v>
      </c>
      <c r="BN39" s="36">
        <f t="shared" si="67"/>
        <v>0</v>
      </c>
      <c r="BO39" s="36">
        <f t="shared" si="67"/>
        <v>0</v>
      </c>
      <c r="BP39" s="36">
        <f t="shared" si="67"/>
        <v>-4.0999999999999996</v>
      </c>
      <c r="BQ39" s="36">
        <f t="shared" si="67"/>
        <v>0</v>
      </c>
      <c r="BR39" s="36">
        <f t="shared" si="67"/>
        <v>0</v>
      </c>
      <c r="BS39" s="36">
        <f t="shared" si="67"/>
        <v>0</v>
      </c>
      <c r="BT39" s="36">
        <f t="shared" si="67"/>
        <v>0</v>
      </c>
      <c r="BU39" s="36">
        <f t="shared" si="67"/>
        <v>0</v>
      </c>
      <c r="BV39" s="36">
        <f t="shared" si="67"/>
        <v>0</v>
      </c>
      <c r="BW39" s="36">
        <f t="shared" si="67"/>
        <v>0</v>
      </c>
      <c r="BX39" s="36">
        <f t="shared" si="67"/>
        <v>0</v>
      </c>
      <c r="BY39" s="36">
        <f t="shared" si="67"/>
        <v>0.30000000000000004</v>
      </c>
      <c r="BZ39" s="36">
        <f t="shared" si="67"/>
        <v>577.4</v>
      </c>
      <c r="CA39" s="36">
        <f t="shared" si="67"/>
        <v>0</v>
      </c>
      <c r="CB39" s="36">
        <f t="shared" si="67"/>
        <v>0</v>
      </c>
      <c r="CC39" s="36">
        <f t="shared" si="67"/>
        <v>0</v>
      </c>
      <c r="CD39" s="36">
        <f t="shared" si="67"/>
        <v>0</v>
      </c>
      <c r="CE39" s="36">
        <f t="shared" si="67"/>
        <v>0</v>
      </c>
      <c r="CF39" s="36">
        <f t="shared" si="67"/>
        <v>0</v>
      </c>
      <c r="CG39" s="36">
        <f t="shared" si="67"/>
        <v>0</v>
      </c>
      <c r="CH39" s="36">
        <f t="shared" si="67"/>
        <v>0</v>
      </c>
      <c r="CI39" s="36">
        <f t="shared" si="67"/>
        <v>0</v>
      </c>
      <c r="CJ39" s="36">
        <f t="shared" si="67"/>
        <v>0</v>
      </c>
      <c r="CK39" s="36">
        <f t="shared" si="67"/>
        <v>-2.733333</v>
      </c>
      <c r="CL39" s="36">
        <f t="shared" si="67"/>
        <v>0</v>
      </c>
      <c r="CM39" s="36">
        <f t="shared" si="67"/>
        <v>0</v>
      </c>
      <c r="CN39" s="36">
        <f t="shared" si="67"/>
        <v>0</v>
      </c>
      <c r="CO39" s="36">
        <f t="shared" si="67"/>
        <v>0</v>
      </c>
      <c r="CP39" s="36">
        <f t="shared" si="67"/>
        <v>0</v>
      </c>
      <c r="CQ39" s="36">
        <f t="shared" si="67"/>
        <v>0</v>
      </c>
      <c r="CR39" s="36">
        <f t="shared" si="67"/>
        <v>0</v>
      </c>
      <c r="CS39" s="36">
        <f t="shared" si="67"/>
        <v>0</v>
      </c>
      <c r="CT39" s="36">
        <f t="shared" si="67"/>
        <v>0</v>
      </c>
      <c r="CU39" s="36">
        <f t="shared" si="67"/>
        <v>0</v>
      </c>
      <c r="CV39" s="36">
        <f t="shared" si="67"/>
        <v>0</v>
      </c>
    </row>
    <row r="40" spans="1:100">
      <c r="A40" s="23" t="s">
        <v>215</v>
      </c>
      <c r="B40" s="78">
        <v>83</v>
      </c>
      <c r="C40" s="78">
        <f t="shared" ref="C40:L43" si="68">B40+BA40</f>
        <v>83</v>
      </c>
      <c r="D40" s="78">
        <f t="shared" si="68"/>
        <v>82</v>
      </c>
      <c r="E40" s="78">
        <f t="shared" si="68"/>
        <v>82</v>
      </c>
      <c r="F40" s="78">
        <f t="shared" si="68"/>
        <v>82</v>
      </c>
      <c r="G40" s="78">
        <f t="shared" si="68"/>
        <v>82</v>
      </c>
      <c r="H40" s="78">
        <f t="shared" si="68"/>
        <v>82</v>
      </c>
      <c r="I40" s="78">
        <f t="shared" si="68"/>
        <v>82</v>
      </c>
      <c r="J40" s="78">
        <f t="shared" si="68"/>
        <v>82</v>
      </c>
      <c r="K40" s="78">
        <f t="shared" si="68"/>
        <v>82</v>
      </c>
      <c r="L40" s="78">
        <f t="shared" si="68"/>
        <v>82</v>
      </c>
      <c r="M40" s="78">
        <f t="shared" ref="M40:V43" si="69">L40+BK40</f>
        <v>82</v>
      </c>
      <c r="N40" s="78">
        <f t="shared" si="69"/>
        <v>82</v>
      </c>
      <c r="O40" s="78">
        <f t="shared" si="69"/>
        <v>82</v>
      </c>
      <c r="P40" s="78">
        <f t="shared" si="69"/>
        <v>82</v>
      </c>
      <c r="Q40" s="78">
        <f t="shared" si="69"/>
        <v>82</v>
      </c>
      <c r="R40" s="78">
        <f t="shared" si="69"/>
        <v>82</v>
      </c>
      <c r="S40" s="78">
        <f t="shared" si="69"/>
        <v>82</v>
      </c>
      <c r="T40" s="78">
        <f t="shared" si="69"/>
        <v>82</v>
      </c>
      <c r="U40" s="78">
        <f t="shared" si="69"/>
        <v>82</v>
      </c>
      <c r="V40" s="78">
        <f t="shared" si="69"/>
        <v>82</v>
      </c>
      <c r="W40" s="78">
        <f t="shared" ref="W40:AF43" si="70">V40+BU40</f>
        <v>82</v>
      </c>
      <c r="X40" s="78">
        <f t="shared" si="70"/>
        <v>82</v>
      </c>
      <c r="Y40" s="78">
        <f t="shared" si="70"/>
        <v>82</v>
      </c>
      <c r="Z40" s="78">
        <f t="shared" si="70"/>
        <v>82</v>
      </c>
      <c r="AA40" s="78">
        <f t="shared" si="70"/>
        <v>82</v>
      </c>
      <c r="AB40" s="78">
        <f t="shared" si="70"/>
        <v>82</v>
      </c>
      <c r="AC40" s="78">
        <f t="shared" si="70"/>
        <v>82</v>
      </c>
      <c r="AD40" s="78">
        <f t="shared" si="70"/>
        <v>82</v>
      </c>
      <c r="AE40" s="78">
        <f t="shared" si="70"/>
        <v>82</v>
      </c>
      <c r="AF40" s="78">
        <f t="shared" si="70"/>
        <v>82</v>
      </c>
      <c r="AG40" s="78">
        <f t="shared" ref="AG40:AP43" si="71">AF40+CE40</f>
        <v>82</v>
      </c>
      <c r="AH40" s="78">
        <f t="shared" si="71"/>
        <v>82</v>
      </c>
      <c r="AI40" s="78">
        <f t="shared" si="71"/>
        <v>82</v>
      </c>
      <c r="AJ40" s="78">
        <f t="shared" si="71"/>
        <v>82</v>
      </c>
      <c r="AK40" s="78">
        <f t="shared" si="71"/>
        <v>82</v>
      </c>
      <c r="AL40" s="78">
        <f t="shared" si="71"/>
        <v>82</v>
      </c>
      <c r="AM40" s="78">
        <f t="shared" si="71"/>
        <v>79</v>
      </c>
      <c r="AN40" s="78">
        <f t="shared" si="71"/>
        <v>79</v>
      </c>
      <c r="AO40" s="78">
        <f t="shared" si="71"/>
        <v>79</v>
      </c>
      <c r="AP40" s="78">
        <f t="shared" si="71"/>
        <v>79</v>
      </c>
      <c r="AQ40" s="78">
        <f t="shared" ref="AQ40:AZ43" si="72">AP40+CO40</f>
        <v>79</v>
      </c>
      <c r="AR40" s="78">
        <f t="shared" si="72"/>
        <v>79</v>
      </c>
      <c r="AS40" s="78">
        <f t="shared" si="72"/>
        <v>79</v>
      </c>
      <c r="AT40" s="78">
        <f t="shared" si="72"/>
        <v>79</v>
      </c>
      <c r="AU40" s="78">
        <f t="shared" si="72"/>
        <v>79</v>
      </c>
      <c r="AV40" s="78">
        <f t="shared" si="72"/>
        <v>79</v>
      </c>
      <c r="AW40" s="78">
        <f t="shared" si="72"/>
        <v>79</v>
      </c>
      <c r="AX40" s="78">
        <f t="shared" si="72"/>
        <v>79</v>
      </c>
      <c r="AY40" s="28"/>
      <c r="AZ40" s="99" t="str">
        <f>+A40</f>
        <v>Hydro</v>
      </c>
      <c r="BA40" s="256"/>
      <c r="BB40" s="256">
        <v>-1</v>
      </c>
      <c r="BC40" s="256"/>
      <c r="BD40" s="256"/>
      <c r="BE40" s="256"/>
      <c r="BF40" s="256"/>
      <c r="BG40" s="256"/>
      <c r="BH40" s="256"/>
      <c r="BI40" s="256"/>
      <c r="BJ40" s="256"/>
      <c r="BK40" s="256"/>
      <c r="BL40" s="256"/>
      <c r="BM40" s="256"/>
      <c r="BN40" s="256"/>
      <c r="BO40" s="256"/>
      <c r="BP40" s="256"/>
      <c r="BQ40" s="256"/>
      <c r="BR40" s="256"/>
      <c r="BS40" s="256"/>
      <c r="BT40" s="256"/>
      <c r="BU40" s="256"/>
      <c r="BV40" s="256"/>
      <c r="BW40" s="256"/>
      <c r="BX40" s="256"/>
      <c r="BY40" s="256"/>
      <c r="BZ40" s="256"/>
      <c r="CA40" s="256"/>
      <c r="CB40" s="256"/>
      <c r="CC40" s="256"/>
      <c r="CD40" s="256"/>
      <c r="CE40" s="256"/>
      <c r="CF40" s="256"/>
      <c r="CG40" s="256"/>
      <c r="CH40" s="256"/>
      <c r="CI40" s="256"/>
      <c r="CJ40" s="256"/>
      <c r="CK40" s="256">
        <v>-3</v>
      </c>
      <c r="CL40" s="256"/>
      <c r="CM40" s="256"/>
      <c r="CN40" s="256"/>
      <c r="CO40" s="256"/>
      <c r="CP40" s="256"/>
      <c r="CQ40" s="256"/>
      <c r="CR40" s="256"/>
      <c r="CS40" s="256"/>
      <c r="CT40" s="256"/>
      <c r="CU40" s="256"/>
      <c r="CV40" s="256"/>
    </row>
    <row r="41" spans="1:100">
      <c r="A41" s="23" t="s">
        <v>214</v>
      </c>
      <c r="B41" s="78">
        <v>586</v>
      </c>
      <c r="C41" s="78">
        <f t="shared" si="68"/>
        <v>586</v>
      </c>
      <c r="D41" s="78">
        <f t="shared" si="68"/>
        <v>586</v>
      </c>
      <c r="E41" s="78">
        <f t="shared" si="68"/>
        <v>586</v>
      </c>
      <c r="F41" s="78">
        <f t="shared" si="68"/>
        <v>586</v>
      </c>
      <c r="G41" s="78">
        <f t="shared" si="68"/>
        <v>586</v>
      </c>
      <c r="H41" s="78">
        <f t="shared" si="68"/>
        <v>586</v>
      </c>
      <c r="I41" s="78">
        <f t="shared" si="68"/>
        <v>586</v>
      </c>
      <c r="J41" s="78">
        <f t="shared" si="68"/>
        <v>586</v>
      </c>
      <c r="K41" s="78">
        <f t="shared" si="68"/>
        <v>586</v>
      </c>
      <c r="L41" s="78">
        <f t="shared" si="68"/>
        <v>586</v>
      </c>
      <c r="M41" s="78">
        <f t="shared" si="69"/>
        <v>586</v>
      </c>
      <c r="N41" s="78">
        <f t="shared" si="69"/>
        <v>586</v>
      </c>
      <c r="O41" s="78">
        <f t="shared" si="69"/>
        <v>586</v>
      </c>
      <c r="P41" s="78">
        <f t="shared" si="69"/>
        <v>586</v>
      </c>
      <c r="Q41" s="78">
        <f t="shared" si="69"/>
        <v>586</v>
      </c>
      <c r="R41" s="78">
        <f t="shared" si="69"/>
        <v>586</v>
      </c>
      <c r="S41" s="78">
        <f t="shared" si="69"/>
        <v>586</v>
      </c>
      <c r="T41" s="78">
        <f t="shared" si="69"/>
        <v>586</v>
      </c>
      <c r="U41" s="78">
        <f t="shared" si="69"/>
        <v>586</v>
      </c>
      <c r="V41" s="78">
        <f t="shared" si="69"/>
        <v>586</v>
      </c>
      <c r="W41" s="78">
        <f t="shared" si="70"/>
        <v>586</v>
      </c>
      <c r="X41" s="78">
        <f t="shared" si="70"/>
        <v>586</v>
      </c>
      <c r="Y41" s="78">
        <f t="shared" si="70"/>
        <v>586</v>
      </c>
      <c r="Z41" s="78">
        <f t="shared" si="70"/>
        <v>586</v>
      </c>
      <c r="AA41" s="78">
        <f t="shared" si="70"/>
        <v>586</v>
      </c>
      <c r="AB41" s="78">
        <f t="shared" si="70"/>
        <v>586</v>
      </c>
      <c r="AC41" s="78">
        <f t="shared" si="70"/>
        <v>586</v>
      </c>
      <c r="AD41" s="78">
        <f t="shared" si="70"/>
        <v>586</v>
      </c>
      <c r="AE41" s="78">
        <f t="shared" si="70"/>
        <v>586</v>
      </c>
      <c r="AF41" s="78">
        <f t="shared" si="70"/>
        <v>586</v>
      </c>
      <c r="AG41" s="78">
        <f t="shared" si="71"/>
        <v>586</v>
      </c>
      <c r="AH41" s="78">
        <f t="shared" si="71"/>
        <v>586</v>
      </c>
      <c r="AI41" s="78">
        <f t="shared" si="71"/>
        <v>586</v>
      </c>
      <c r="AJ41" s="78">
        <f t="shared" si="71"/>
        <v>586</v>
      </c>
      <c r="AK41" s="78">
        <f t="shared" si="71"/>
        <v>586</v>
      </c>
      <c r="AL41" s="78">
        <f t="shared" si="71"/>
        <v>586</v>
      </c>
      <c r="AM41" s="78">
        <f t="shared" si="71"/>
        <v>586</v>
      </c>
      <c r="AN41" s="78">
        <f t="shared" si="71"/>
        <v>586</v>
      </c>
      <c r="AO41" s="78">
        <f t="shared" si="71"/>
        <v>586</v>
      </c>
      <c r="AP41" s="78">
        <f t="shared" si="71"/>
        <v>586</v>
      </c>
      <c r="AQ41" s="78">
        <f t="shared" si="72"/>
        <v>586</v>
      </c>
      <c r="AR41" s="78">
        <f t="shared" si="72"/>
        <v>586</v>
      </c>
      <c r="AS41" s="78">
        <f t="shared" si="72"/>
        <v>586</v>
      </c>
      <c r="AT41" s="78">
        <f t="shared" si="72"/>
        <v>586</v>
      </c>
      <c r="AU41" s="78">
        <f t="shared" si="72"/>
        <v>586</v>
      </c>
      <c r="AV41" s="78">
        <f t="shared" si="72"/>
        <v>586</v>
      </c>
      <c r="AW41" s="78">
        <f t="shared" si="72"/>
        <v>586</v>
      </c>
      <c r="AX41" s="78">
        <f t="shared" si="72"/>
        <v>586</v>
      </c>
      <c r="AY41" s="28"/>
      <c r="AZ41" s="99" t="str">
        <f>+A41</f>
        <v>Smith Mtn.</v>
      </c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  <c r="CD41" s="242"/>
      <c r="CE41" s="242"/>
      <c r="CF41" s="242"/>
      <c r="CG41" s="242"/>
      <c r="CH41" s="242"/>
      <c r="CI41" s="242"/>
      <c r="CJ41" s="242"/>
      <c r="CK41" s="242"/>
      <c r="CL41" s="242"/>
      <c r="CM41" s="242"/>
      <c r="CN41" s="242"/>
      <c r="CO41" s="242"/>
      <c r="CP41" s="242"/>
      <c r="CQ41" s="242"/>
      <c r="CR41" s="242"/>
      <c r="CS41" s="242"/>
      <c r="CT41" s="242"/>
      <c r="CU41" s="242"/>
      <c r="CV41" s="242"/>
    </row>
    <row r="42" spans="1:100" s="101" customFormat="1">
      <c r="A42" s="99" t="s">
        <v>294</v>
      </c>
      <c r="B42" s="78">
        <v>26</v>
      </c>
      <c r="C42" s="78">
        <f t="shared" si="68"/>
        <v>28</v>
      </c>
      <c r="D42" s="78">
        <f t="shared" si="68"/>
        <v>28</v>
      </c>
      <c r="E42" s="78">
        <f t="shared" si="68"/>
        <v>28</v>
      </c>
      <c r="F42" s="78">
        <f t="shared" si="68"/>
        <v>28</v>
      </c>
      <c r="G42" s="78">
        <f t="shared" si="68"/>
        <v>28</v>
      </c>
      <c r="H42" s="78">
        <f t="shared" si="68"/>
        <v>28</v>
      </c>
      <c r="I42" s="78">
        <f t="shared" si="68"/>
        <v>28</v>
      </c>
      <c r="J42" s="78">
        <f t="shared" si="68"/>
        <v>28</v>
      </c>
      <c r="K42" s="78">
        <f t="shared" si="68"/>
        <v>28</v>
      </c>
      <c r="L42" s="78">
        <f t="shared" si="68"/>
        <v>28</v>
      </c>
      <c r="M42" s="78">
        <f t="shared" si="69"/>
        <v>28</v>
      </c>
      <c r="N42" s="78">
        <f t="shared" si="69"/>
        <v>28</v>
      </c>
      <c r="O42" s="78">
        <f t="shared" si="69"/>
        <v>28</v>
      </c>
      <c r="P42" s="78">
        <f t="shared" si="69"/>
        <v>28</v>
      </c>
      <c r="Q42" s="78">
        <f t="shared" si="69"/>
        <v>28</v>
      </c>
      <c r="R42" s="78">
        <f t="shared" si="69"/>
        <v>28</v>
      </c>
      <c r="S42" s="78">
        <f t="shared" si="69"/>
        <v>28</v>
      </c>
      <c r="T42" s="78">
        <f t="shared" si="69"/>
        <v>28</v>
      </c>
      <c r="U42" s="78">
        <f t="shared" si="69"/>
        <v>28</v>
      </c>
      <c r="V42" s="78">
        <f t="shared" si="69"/>
        <v>28</v>
      </c>
      <c r="W42" s="78">
        <f t="shared" si="70"/>
        <v>28</v>
      </c>
      <c r="X42" s="78">
        <f t="shared" si="70"/>
        <v>28</v>
      </c>
      <c r="Y42" s="78">
        <f t="shared" si="70"/>
        <v>28</v>
      </c>
      <c r="Z42" s="78">
        <f t="shared" si="70"/>
        <v>28</v>
      </c>
      <c r="AA42" s="78">
        <f t="shared" si="70"/>
        <v>28</v>
      </c>
      <c r="AB42" s="78">
        <f t="shared" si="70"/>
        <v>28</v>
      </c>
      <c r="AC42" s="78">
        <f t="shared" si="70"/>
        <v>28</v>
      </c>
      <c r="AD42" s="78">
        <f t="shared" si="70"/>
        <v>28</v>
      </c>
      <c r="AE42" s="78">
        <f t="shared" si="70"/>
        <v>28</v>
      </c>
      <c r="AF42" s="78">
        <f t="shared" si="70"/>
        <v>28</v>
      </c>
      <c r="AG42" s="78">
        <f t="shared" si="71"/>
        <v>28</v>
      </c>
      <c r="AH42" s="78">
        <f t="shared" si="71"/>
        <v>28</v>
      </c>
      <c r="AI42" s="78">
        <f t="shared" si="71"/>
        <v>28</v>
      </c>
      <c r="AJ42" s="78">
        <f t="shared" si="71"/>
        <v>28</v>
      </c>
      <c r="AK42" s="78">
        <f t="shared" si="71"/>
        <v>28</v>
      </c>
      <c r="AL42" s="78">
        <f t="shared" si="71"/>
        <v>28</v>
      </c>
      <c r="AM42" s="78">
        <f t="shared" si="71"/>
        <v>28</v>
      </c>
      <c r="AN42" s="78">
        <f t="shared" si="71"/>
        <v>28</v>
      </c>
      <c r="AO42" s="78">
        <f t="shared" si="71"/>
        <v>28</v>
      </c>
      <c r="AP42" s="78">
        <f t="shared" si="71"/>
        <v>28</v>
      </c>
      <c r="AQ42" s="78">
        <f t="shared" si="72"/>
        <v>28</v>
      </c>
      <c r="AR42" s="78">
        <f t="shared" si="72"/>
        <v>28</v>
      </c>
      <c r="AS42" s="78">
        <f t="shared" si="72"/>
        <v>28</v>
      </c>
      <c r="AT42" s="78">
        <f t="shared" si="72"/>
        <v>28</v>
      </c>
      <c r="AU42" s="78">
        <f t="shared" si="72"/>
        <v>28</v>
      </c>
      <c r="AV42" s="78">
        <f t="shared" si="72"/>
        <v>28</v>
      </c>
      <c r="AW42" s="78">
        <f t="shared" si="72"/>
        <v>28</v>
      </c>
      <c r="AX42" s="78">
        <f t="shared" si="72"/>
        <v>28</v>
      </c>
      <c r="AY42" s="100"/>
      <c r="AZ42" s="99" t="str">
        <f>+A42</f>
        <v>Summersville</v>
      </c>
      <c r="BA42" s="231">
        <v>2</v>
      </c>
      <c r="BB42" s="231"/>
      <c r="BC42" s="231"/>
      <c r="BD42" s="242"/>
      <c r="BE42" s="231"/>
      <c r="BF42" s="231"/>
      <c r="BG42" s="231"/>
      <c r="BH42" s="231"/>
      <c r="BI42" s="231"/>
      <c r="BJ42" s="231"/>
      <c r="BK42" s="231"/>
      <c r="BL42" s="231">
        <f>35-35</f>
        <v>0</v>
      </c>
      <c r="BM42" s="231"/>
      <c r="BN42" s="231"/>
      <c r="BO42" s="231"/>
      <c r="BP42" s="231"/>
      <c r="BQ42" s="231"/>
      <c r="BR42" s="231"/>
      <c r="BS42" s="231"/>
      <c r="BT42" s="231"/>
      <c r="BU42" s="231"/>
      <c r="BV42" s="231"/>
      <c r="BW42" s="231"/>
      <c r="BX42" s="231">
        <v>0</v>
      </c>
      <c r="BY42" s="231"/>
      <c r="BZ42" s="231"/>
      <c r="CA42" s="231"/>
      <c r="CB42" s="231"/>
      <c r="CC42" s="231"/>
      <c r="CD42" s="231"/>
      <c r="CE42" s="231"/>
      <c r="CF42" s="231"/>
      <c r="CG42" s="231"/>
      <c r="CH42" s="231"/>
      <c r="CI42" s="231"/>
      <c r="CJ42" s="231"/>
      <c r="CK42" s="231"/>
      <c r="CL42" s="231"/>
      <c r="CM42" s="231"/>
      <c r="CN42" s="231"/>
      <c r="CO42" s="231"/>
      <c r="CP42" s="231"/>
      <c r="CQ42" s="231"/>
      <c r="CR42" s="231"/>
      <c r="CS42" s="231"/>
      <c r="CT42" s="231"/>
      <c r="CU42" s="231"/>
      <c r="CV42" s="231"/>
    </row>
    <row r="43" spans="1:100">
      <c r="A43" s="23" t="s">
        <v>250</v>
      </c>
      <c r="B43" s="30">
        <v>4</v>
      </c>
      <c r="C43" s="30">
        <f t="shared" si="68"/>
        <v>4</v>
      </c>
      <c r="D43" s="30">
        <f t="shared" si="68"/>
        <v>4</v>
      </c>
      <c r="E43" s="30">
        <f t="shared" si="68"/>
        <v>4</v>
      </c>
      <c r="F43" s="30">
        <f t="shared" si="68"/>
        <v>4</v>
      </c>
      <c r="G43" s="30">
        <f t="shared" si="68"/>
        <v>4</v>
      </c>
      <c r="H43" s="30">
        <f t="shared" si="68"/>
        <v>4</v>
      </c>
      <c r="I43" s="30">
        <f t="shared" si="68"/>
        <v>4</v>
      </c>
      <c r="J43" s="30">
        <f t="shared" si="68"/>
        <v>4</v>
      </c>
      <c r="K43" s="30">
        <f t="shared" si="68"/>
        <v>4</v>
      </c>
      <c r="L43" s="30">
        <f t="shared" si="68"/>
        <v>4</v>
      </c>
      <c r="M43" s="30">
        <f t="shared" si="69"/>
        <v>4</v>
      </c>
      <c r="N43" s="30">
        <f t="shared" si="69"/>
        <v>4</v>
      </c>
      <c r="O43" s="30">
        <f t="shared" si="69"/>
        <v>4</v>
      </c>
      <c r="P43" s="30">
        <f t="shared" si="69"/>
        <v>4</v>
      </c>
      <c r="Q43" s="30">
        <f t="shared" si="69"/>
        <v>4</v>
      </c>
      <c r="R43" s="30">
        <f t="shared" si="69"/>
        <v>4</v>
      </c>
      <c r="S43" s="30">
        <f t="shared" si="69"/>
        <v>4</v>
      </c>
      <c r="T43" s="30">
        <f t="shared" si="69"/>
        <v>4</v>
      </c>
      <c r="U43" s="30">
        <f t="shared" si="69"/>
        <v>4</v>
      </c>
      <c r="V43" s="30">
        <f t="shared" si="69"/>
        <v>4</v>
      </c>
      <c r="W43" s="30">
        <f t="shared" si="70"/>
        <v>4</v>
      </c>
      <c r="X43" s="30">
        <f t="shared" si="70"/>
        <v>4</v>
      </c>
      <c r="Y43" s="30">
        <f t="shared" si="70"/>
        <v>4</v>
      </c>
      <c r="Z43" s="30">
        <f t="shared" si="70"/>
        <v>4</v>
      </c>
      <c r="AA43" s="30">
        <f t="shared" si="70"/>
        <v>4</v>
      </c>
      <c r="AB43" s="30">
        <f t="shared" si="70"/>
        <v>4</v>
      </c>
      <c r="AC43" s="30">
        <f t="shared" si="70"/>
        <v>4</v>
      </c>
      <c r="AD43" s="30">
        <f t="shared" si="70"/>
        <v>4</v>
      </c>
      <c r="AE43" s="30">
        <f t="shared" si="70"/>
        <v>4</v>
      </c>
      <c r="AF43" s="30">
        <f t="shared" si="70"/>
        <v>4</v>
      </c>
      <c r="AG43" s="30">
        <f t="shared" si="71"/>
        <v>4</v>
      </c>
      <c r="AH43" s="30">
        <f t="shared" si="71"/>
        <v>4</v>
      </c>
      <c r="AI43" s="30">
        <f t="shared" si="71"/>
        <v>4</v>
      </c>
      <c r="AJ43" s="30">
        <f t="shared" si="71"/>
        <v>4</v>
      </c>
      <c r="AK43" s="30">
        <f t="shared" si="71"/>
        <v>4</v>
      </c>
      <c r="AL43" s="30">
        <f t="shared" si="71"/>
        <v>4</v>
      </c>
      <c r="AM43" s="30">
        <f t="shared" si="71"/>
        <v>4</v>
      </c>
      <c r="AN43" s="30">
        <f t="shared" si="71"/>
        <v>4</v>
      </c>
      <c r="AO43" s="30">
        <f t="shared" si="71"/>
        <v>4</v>
      </c>
      <c r="AP43" s="30">
        <f t="shared" si="71"/>
        <v>4</v>
      </c>
      <c r="AQ43" s="30">
        <f t="shared" si="72"/>
        <v>4</v>
      </c>
      <c r="AR43" s="30">
        <f t="shared" si="72"/>
        <v>4</v>
      </c>
      <c r="AS43" s="30">
        <f t="shared" si="72"/>
        <v>4</v>
      </c>
      <c r="AT43" s="30">
        <f t="shared" si="72"/>
        <v>4</v>
      </c>
      <c r="AU43" s="30">
        <f t="shared" si="72"/>
        <v>4</v>
      </c>
      <c r="AV43" s="30">
        <f t="shared" si="72"/>
        <v>4</v>
      </c>
      <c r="AW43" s="30">
        <f t="shared" si="72"/>
        <v>4</v>
      </c>
      <c r="AX43" s="30">
        <f t="shared" si="72"/>
        <v>4</v>
      </c>
      <c r="AY43" s="28"/>
      <c r="AZ43" s="99" t="str">
        <f>+A43</f>
        <v>SEPA</v>
      </c>
      <c r="BA43" s="256"/>
      <c r="BB43" s="256"/>
      <c r="BC43" s="256"/>
      <c r="BD43" s="256"/>
      <c r="BE43" s="256"/>
      <c r="BF43" s="256"/>
      <c r="BG43" s="256"/>
      <c r="BH43" s="256"/>
      <c r="BI43" s="256"/>
      <c r="BJ43" s="256"/>
      <c r="BK43" s="256"/>
      <c r="BL43" s="256"/>
      <c r="BM43" s="256"/>
      <c r="BN43" s="256"/>
      <c r="BO43" s="256"/>
      <c r="BP43" s="256"/>
      <c r="BQ43" s="256"/>
      <c r="BR43" s="256"/>
      <c r="BS43" s="256"/>
      <c r="BT43" s="256"/>
      <c r="BU43" s="256"/>
      <c r="BV43" s="256"/>
      <c r="BW43" s="256"/>
      <c r="BX43" s="256"/>
      <c r="BY43" s="256"/>
      <c r="BZ43" s="256"/>
      <c r="CA43" s="256"/>
      <c r="CB43" s="256"/>
      <c r="CC43" s="256"/>
      <c r="CD43" s="256"/>
      <c r="CE43" s="256"/>
      <c r="CF43" s="256"/>
      <c r="CG43" s="256"/>
      <c r="CH43" s="256"/>
      <c r="CI43" s="256"/>
      <c r="CJ43" s="256"/>
      <c r="CK43" s="256"/>
      <c r="CL43" s="256"/>
      <c r="CM43" s="256"/>
      <c r="CN43" s="256"/>
      <c r="CO43" s="256"/>
      <c r="CP43" s="256"/>
      <c r="CQ43" s="256"/>
      <c r="CR43" s="256"/>
      <c r="CS43" s="256"/>
      <c r="CT43" s="256"/>
      <c r="CU43" s="256"/>
      <c r="CV43" s="256"/>
    </row>
    <row r="44" spans="1:100">
      <c r="A44" s="28" t="s">
        <v>273</v>
      </c>
      <c r="B44" s="28">
        <f>+B39+B40+B41</f>
        <v>6316</v>
      </c>
      <c r="C44" s="28">
        <f>SUM(C39:C43)</f>
        <v>6353</v>
      </c>
      <c r="D44" s="28">
        <f t="shared" ref="D44:AX44" si="73">SUM(D39:D43)</f>
        <v>6348</v>
      </c>
      <c r="E44" s="28">
        <f t="shared" si="73"/>
        <v>6348</v>
      </c>
      <c r="F44" s="28">
        <f t="shared" si="73"/>
        <v>6348</v>
      </c>
      <c r="G44" s="28">
        <f t="shared" si="73"/>
        <v>6348</v>
      </c>
      <c r="H44" s="28">
        <f t="shared" si="73"/>
        <v>6348</v>
      </c>
      <c r="I44" s="28">
        <f t="shared" si="73"/>
        <v>6355</v>
      </c>
      <c r="J44" s="28">
        <f t="shared" si="73"/>
        <v>6377.1</v>
      </c>
      <c r="K44" s="28">
        <f t="shared" si="73"/>
        <v>6379.1</v>
      </c>
      <c r="L44" s="28">
        <f t="shared" si="73"/>
        <v>6379.1</v>
      </c>
      <c r="M44" s="28">
        <f t="shared" si="73"/>
        <v>6381.1</v>
      </c>
      <c r="N44" s="28">
        <f t="shared" si="73"/>
        <v>6381.1</v>
      </c>
      <c r="O44" s="28">
        <f t="shared" si="73"/>
        <v>6381.1</v>
      </c>
      <c r="P44" s="28">
        <f t="shared" si="73"/>
        <v>6381.1</v>
      </c>
      <c r="Q44" s="28">
        <f t="shared" si="73"/>
        <v>6381.1</v>
      </c>
      <c r="R44" s="28">
        <f t="shared" si="73"/>
        <v>6377</v>
      </c>
      <c r="S44" s="28">
        <f t="shared" si="73"/>
        <v>6377</v>
      </c>
      <c r="T44" s="28">
        <f t="shared" si="73"/>
        <v>6377</v>
      </c>
      <c r="U44" s="28">
        <f t="shared" si="73"/>
        <v>6377</v>
      </c>
      <c r="V44" s="28">
        <f t="shared" si="73"/>
        <v>6377</v>
      </c>
      <c r="W44" s="28">
        <f t="shared" si="73"/>
        <v>6377</v>
      </c>
      <c r="X44" s="28">
        <f t="shared" si="73"/>
        <v>6377</v>
      </c>
      <c r="Y44" s="28">
        <f t="shared" si="73"/>
        <v>6377</v>
      </c>
      <c r="Z44" s="28">
        <f t="shared" si="73"/>
        <v>6377</v>
      </c>
      <c r="AA44" s="28">
        <f t="shared" si="73"/>
        <v>6377.3</v>
      </c>
      <c r="AB44" s="28">
        <f t="shared" si="73"/>
        <v>6954.7</v>
      </c>
      <c r="AC44" s="28">
        <f t="shared" si="73"/>
        <v>6954.7</v>
      </c>
      <c r="AD44" s="28">
        <f t="shared" si="73"/>
        <v>6954.7</v>
      </c>
      <c r="AE44" s="28">
        <f t="shared" si="73"/>
        <v>6954.7</v>
      </c>
      <c r="AF44" s="28">
        <f t="shared" si="73"/>
        <v>6954.7</v>
      </c>
      <c r="AG44" s="28">
        <f t="shared" si="73"/>
        <v>6954.7</v>
      </c>
      <c r="AH44" s="28">
        <f t="shared" si="73"/>
        <v>6954.7</v>
      </c>
      <c r="AI44" s="28">
        <f t="shared" si="73"/>
        <v>6954.7</v>
      </c>
      <c r="AJ44" s="28">
        <f t="shared" si="73"/>
        <v>6954.7</v>
      </c>
      <c r="AK44" s="28">
        <f t="shared" si="73"/>
        <v>6954.7</v>
      </c>
      <c r="AL44" s="28">
        <f t="shared" si="73"/>
        <v>6954.7</v>
      </c>
      <c r="AM44" s="28">
        <f t="shared" si="73"/>
        <v>6948.9666670000006</v>
      </c>
      <c r="AN44" s="28">
        <f t="shared" si="73"/>
        <v>6948.9666670000006</v>
      </c>
      <c r="AO44" s="28">
        <f t="shared" si="73"/>
        <v>6948.9666670000006</v>
      </c>
      <c r="AP44" s="28">
        <f t="shared" si="73"/>
        <v>6948.9666670000006</v>
      </c>
      <c r="AQ44" s="28">
        <f t="shared" si="73"/>
        <v>6948.9666670000006</v>
      </c>
      <c r="AR44" s="28">
        <f t="shared" si="73"/>
        <v>6948.9666670000006</v>
      </c>
      <c r="AS44" s="28">
        <f t="shared" si="73"/>
        <v>6948.9666670000006</v>
      </c>
      <c r="AT44" s="28">
        <f t="shared" si="73"/>
        <v>6948.9666670000006</v>
      </c>
      <c r="AU44" s="28">
        <f t="shared" si="73"/>
        <v>6948.9666670000006</v>
      </c>
      <c r="AV44" s="28">
        <f t="shared" si="73"/>
        <v>6948.9666670000006</v>
      </c>
      <c r="AW44" s="28">
        <f t="shared" si="73"/>
        <v>6948.9666670000006</v>
      </c>
      <c r="AX44" s="28">
        <f t="shared" si="73"/>
        <v>6948.9666670000006</v>
      </c>
      <c r="AY44" s="28"/>
      <c r="AZ44" s="244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2"/>
      <c r="CC44" s="242"/>
      <c r="CD44" s="242"/>
      <c r="CE44" s="242"/>
      <c r="CF44" s="242"/>
      <c r="CG44" s="242"/>
      <c r="CH44" s="242"/>
      <c r="CI44" s="242"/>
      <c r="CJ44" s="242"/>
      <c r="CK44" s="242"/>
      <c r="CL44" s="242"/>
      <c r="CM44" s="242"/>
      <c r="CN44" s="242"/>
      <c r="CO44" s="242"/>
      <c r="CP44" s="242"/>
      <c r="CQ44" s="242"/>
      <c r="CR44" s="242"/>
      <c r="CS44" s="242"/>
      <c r="CT44" s="242"/>
      <c r="CU44" s="242"/>
      <c r="CV44" s="242"/>
    </row>
    <row r="45" spans="1:100">
      <c r="A45" s="23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44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2"/>
      <c r="CC45" s="242"/>
      <c r="CD45" s="242"/>
      <c r="CE45" s="242"/>
      <c r="CF45" s="242"/>
      <c r="CG45" s="242"/>
      <c r="CH45" s="242"/>
      <c r="CI45" s="242"/>
      <c r="CJ45" s="242"/>
      <c r="CK45" s="242"/>
      <c r="CL45" s="242"/>
      <c r="CM45" s="242"/>
      <c r="CN45" s="242"/>
      <c r="CO45" s="242"/>
      <c r="CP45" s="242"/>
      <c r="CQ45" s="242"/>
      <c r="CR45" s="242"/>
      <c r="CS45" s="242"/>
      <c r="CT45" s="242"/>
      <c r="CU45" s="242"/>
      <c r="CV45" s="242"/>
    </row>
    <row r="46" spans="1:100">
      <c r="A46" s="35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41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2"/>
      <c r="CC46" s="242"/>
      <c r="CD46" s="242"/>
      <c r="CE46" s="242"/>
      <c r="CF46" s="242"/>
      <c r="CG46" s="242"/>
      <c r="CH46" s="242"/>
      <c r="CI46" s="242"/>
      <c r="CJ46" s="242"/>
      <c r="CK46" s="242"/>
      <c r="CL46" s="242"/>
      <c r="CM46" s="242"/>
      <c r="CN46" s="242"/>
      <c r="CO46" s="242"/>
      <c r="CP46" s="242"/>
      <c r="CQ46" s="242"/>
      <c r="CR46" s="242"/>
      <c r="CS46" s="242"/>
      <c r="CT46" s="242"/>
      <c r="CU46" s="242"/>
      <c r="CV46" s="242"/>
    </row>
    <row r="47" spans="1:100">
      <c r="A47" s="10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9"/>
      <c r="BA47" s="242"/>
      <c r="BB47" s="242"/>
      <c r="BC47" s="242"/>
      <c r="BD47" s="242"/>
      <c r="BE47" s="242"/>
      <c r="BF47" s="242"/>
      <c r="BG47" s="242"/>
      <c r="BH47" s="242"/>
      <c r="BI47" s="242"/>
      <c r="BJ47" s="242"/>
      <c r="BK47" s="242"/>
      <c r="BL47" s="242"/>
      <c r="BM47" s="242"/>
      <c r="BN47" s="242"/>
      <c r="BO47" s="242"/>
      <c r="BP47" s="242"/>
      <c r="BQ47" s="242"/>
      <c r="BR47" s="242"/>
      <c r="BS47" s="242"/>
      <c r="BT47" s="242"/>
      <c r="BU47" s="242"/>
      <c r="BV47" s="242"/>
      <c r="BW47" s="242"/>
      <c r="BX47" s="242"/>
      <c r="BY47" s="242"/>
      <c r="BZ47" s="242"/>
      <c r="CA47" s="242"/>
      <c r="CB47" s="242"/>
      <c r="CC47" s="242"/>
      <c r="CD47" s="242"/>
      <c r="CE47" s="242"/>
      <c r="CF47" s="242"/>
      <c r="CG47" s="242"/>
      <c r="CH47" s="242"/>
      <c r="CI47" s="242"/>
      <c r="CJ47" s="242"/>
      <c r="CK47" s="242"/>
      <c r="CL47" s="242"/>
      <c r="CM47" s="242"/>
      <c r="CN47" s="242"/>
      <c r="CO47" s="242"/>
      <c r="CP47" s="242"/>
      <c r="CQ47" s="242"/>
      <c r="CR47" s="242"/>
      <c r="CS47" s="242"/>
      <c r="CT47" s="242"/>
      <c r="CU47" s="242"/>
      <c r="CV47" s="242"/>
    </row>
    <row r="48" spans="1:100" ht="15">
      <c r="A48" s="218" t="s">
        <v>123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45" t="s">
        <v>123</v>
      </c>
      <c r="BA48" s="242"/>
      <c r="BB48" s="242"/>
      <c r="BC48" s="242"/>
      <c r="BD48" s="242"/>
      <c r="BE48" s="242"/>
      <c r="BF48" s="242"/>
      <c r="BG48" s="242"/>
      <c r="BH48" s="242"/>
      <c r="BI48" s="242"/>
      <c r="BJ48" s="242"/>
      <c r="BK48" s="242"/>
      <c r="BL48" s="242"/>
      <c r="BM48" s="242"/>
      <c r="BN48" s="242"/>
      <c r="BO48" s="242"/>
      <c r="BP48" s="242"/>
      <c r="BQ48" s="242"/>
      <c r="BR48" s="242"/>
      <c r="BS48" s="242"/>
      <c r="BT48" s="242"/>
      <c r="BU48" s="242"/>
      <c r="BV48" s="242"/>
      <c r="BW48" s="242"/>
      <c r="BX48" s="242"/>
      <c r="BY48" s="242"/>
      <c r="BZ48" s="242"/>
      <c r="CA48" s="242"/>
      <c r="CB48" s="242"/>
      <c r="CC48" s="242"/>
      <c r="CD48" s="242"/>
      <c r="CE48" s="242"/>
      <c r="CF48" s="242"/>
      <c r="CG48" s="242"/>
      <c r="CH48" s="242"/>
      <c r="CI48" s="242"/>
      <c r="CJ48" s="242"/>
      <c r="CK48" s="242"/>
      <c r="CL48" s="242"/>
      <c r="CM48" s="242"/>
      <c r="CN48" s="242"/>
      <c r="CO48" s="242"/>
      <c r="CP48" s="242"/>
      <c r="CQ48" s="242"/>
      <c r="CR48" s="242"/>
      <c r="CS48" s="242"/>
      <c r="CT48" s="242"/>
      <c r="CU48" s="242"/>
      <c r="CV48" s="242"/>
    </row>
    <row r="49" spans="1:100">
      <c r="A49" s="10" t="s">
        <v>164</v>
      </c>
      <c r="B49" s="21">
        <v>52</v>
      </c>
      <c r="C49" s="21">
        <f t="shared" ref="C49:C67" si="74">B49+BA49</f>
        <v>52</v>
      </c>
      <c r="D49" s="21">
        <f t="shared" ref="D49:D67" si="75">C49+BB49</f>
        <v>52</v>
      </c>
      <c r="E49" s="21">
        <f t="shared" ref="E49:E67" si="76">D49+BC49</f>
        <v>52</v>
      </c>
      <c r="F49" s="21">
        <f t="shared" ref="F49:F67" si="77">E49+BD49</f>
        <v>52</v>
      </c>
      <c r="G49" s="21">
        <f t="shared" ref="G49:G67" si="78">F49+BE49</f>
        <v>52</v>
      </c>
      <c r="H49" s="21">
        <f t="shared" ref="H49:H67" si="79">G49+BF49</f>
        <v>52</v>
      </c>
      <c r="I49" s="21">
        <f t="shared" ref="I49:I67" si="80">H49+BG49</f>
        <v>52</v>
      </c>
      <c r="J49" s="21">
        <f t="shared" ref="J49:J67" si="81">I49+BH49</f>
        <v>52</v>
      </c>
      <c r="K49" s="21">
        <f t="shared" ref="K49:K67" si="82">J49+BI49</f>
        <v>52</v>
      </c>
      <c r="L49" s="21">
        <f t="shared" ref="L49:L67" si="83">K49+BJ49</f>
        <v>52</v>
      </c>
      <c r="M49" s="21">
        <f t="shared" ref="M49:M67" si="84">L49+BK49</f>
        <v>52</v>
      </c>
      <c r="N49" s="21">
        <f t="shared" ref="N49:N67" si="85">M49+BL49</f>
        <v>52</v>
      </c>
      <c r="O49" s="21">
        <f t="shared" ref="O49:O67" si="86">N49+BM49</f>
        <v>52</v>
      </c>
      <c r="P49" s="21">
        <f t="shared" ref="P49:P67" si="87">O49+BN49</f>
        <v>52</v>
      </c>
      <c r="Q49" s="21">
        <f t="shared" ref="Q49:Q67" si="88">P49+BO49</f>
        <v>52</v>
      </c>
      <c r="R49" s="21">
        <f t="shared" ref="R49:R67" si="89">Q49+BP49</f>
        <v>52</v>
      </c>
      <c r="S49" s="21">
        <f t="shared" ref="S49:S67" si="90">R49+BQ49</f>
        <v>52</v>
      </c>
      <c r="T49" s="21">
        <f t="shared" ref="T49:T67" si="91">S49+BR49</f>
        <v>52</v>
      </c>
      <c r="U49" s="21">
        <f t="shared" ref="U49:U67" si="92">T49+BS49</f>
        <v>52</v>
      </c>
      <c r="V49" s="21">
        <f t="shared" ref="V49:V67" si="93">U49+BT49</f>
        <v>52</v>
      </c>
      <c r="W49" s="21">
        <f t="shared" ref="W49:W67" si="94">V49+BU49</f>
        <v>52</v>
      </c>
      <c r="X49" s="21">
        <f t="shared" ref="X49:X67" si="95">W49+BV49</f>
        <v>52</v>
      </c>
      <c r="Y49" s="21">
        <f t="shared" ref="Y49:Y67" si="96">X49+BW49</f>
        <v>52</v>
      </c>
      <c r="Z49" s="21">
        <f t="shared" ref="Z49:Z67" si="97">Y49+BX49</f>
        <v>52</v>
      </c>
      <c r="AA49" s="21">
        <f t="shared" ref="AA49:AA67" si="98">Z49+BY49</f>
        <v>52</v>
      </c>
      <c r="AB49" s="21">
        <f t="shared" ref="AB49:AB67" si="99">AA49+BZ49</f>
        <v>52</v>
      </c>
      <c r="AC49" s="21">
        <f t="shared" ref="AC49:AC67" si="100">AB49+CA49</f>
        <v>52</v>
      </c>
      <c r="AD49" s="21">
        <f t="shared" ref="AD49:AD67" si="101">AC49+CB49</f>
        <v>52</v>
      </c>
      <c r="AE49" s="21">
        <f t="shared" ref="AE49:AE67" si="102">AD49+CC49</f>
        <v>52</v>
      </c>
      <c r="AF49" s="21">
        <f t="shared" ref="AF49:AF67" si="103">AE49+CD49</f>
        <v>52</v>
      </c>
      <c r="AG49" s="21">
        <f t="shared" ref="AG49:AG67" si="104">AF49+CE49</f>
        <v>52</v>
      </c>
      <c r="AH49" s="21">
        <f t="shared" ref="AH49:AH67" si="105">AG49+CF49</f>
        <v>52</v>
      </c>
      <c r="AI49" s="21">
        <f t="shared" ref="AI49:AI67" si="106">AH49+CG49</f>
        <v>52</v>
      </c>
      <c r="AJ49" s="21">
        <f t="shared" ref="AJ49:AJ67" si="107">AI49+CH49</f>
        <v>52</v>
      </c>
      <c r="AK49" s="21">
        <f t="shared" ref="AK49:AK67" si="108">AJ49+CI49</f>
        <v>52</v>
      </c>
      <c r="AL49" s="21">
        <f t="shared" ref="AL49:AL67" si="109">AK49+CJ49</f>
        <v>52</v>
      </c>
      <c r="AM49" s="21">
        <f t="shared" ref="AM49:AM67" si="110">AL49+CK49</f>
        <v>48</v>
      </c>
      <c r="AN49" s="21">
        <f t="shared" ref="AN49:AN67" si="111">AM49+CL49</f>
        <v>48</v>
      </c>
      <c r="AO49" s="21">
        <f t="shared" ref="AO49:AO67" si="112">AN49+CM49</f>
        <v>48</v>
      </c>
      <c r="AP49" s="21">
        <f t="shared" ref="AP49:AP67" si="113">AO49+CN49</f>
        <v>48</v>
      </c>
      <c r="AQ49" s="21">
        <f t="shared" ref="AQ49:AQ67" si="114">AP49+CO49</f>
        <v>48</v>
      </c>
      <c r="AR49" s="21">
        <f t="shared" ref="AR49:AR67" si="115">AQ49+CP49</f>
        <v>48</v>
      </c>
      <c r="AS49" s="21">
        <f t="shared" ref="AS49:AS67" si="116">AR49+CQ49</f>
        <v>48</v>
      </c>
      <c r="AT49" s="21">
        <f t="shared" ref="AT49:AT67" si="117">AS49+CR49</f>
        <v>48</v>
      </c>
      <c r="AU49" s="21">
        <f t="shared" ref="AU49:AU67" si="118">AT49+CS49</f>
        <v>48</v>
      </c>
      <c r="AV49" s="21">
        <f t="shared" ref="AV49:AV67" si="119">AU49+CT49</f>
        <v>48</v>
      </c>
      <c r="AW49" s="21">
        <f t="shared" ref="AW49:AW67" si="120">AV49+CU49</f>
        <v>48</v>
      </c>
      <c r="AX49" s="21">
        <f t="shared" ref="AX49:AX67" si="121">AW49+CV49</f>
        <v>48</v>
      </c>
      <c r="AY49" s="28"/>
      <c r="AZ49" s="29" t="s">
        <v>164</v>
      </c>
      <c r="BA49" s="242"/>
      <c r="BB49" s="242"/>
      <c r="BC49" s="242"/>
      <c r="BD49" s="242"/>
      <c r="BE49" s="242"/>
      <c r="BF49" s="242"/>
      <c r="BG49" s="242"/>
      <c r="BH49" s="242"/>
      <c r="BI49" s="242"/>
      <c r="BJ49" s="242"/>
      <c r="BK49" s="242"/>
      <c r="BL49" s="242"/>
      <c r="BM49" s="242"/>
      <c r="BN49" s="242"/>
      <c r="BO49" s="242"/>
      <c r="BP49" s="242"/>
      <c r="BQ49" s="242"/>
      <c r="BR49" s="242"/>
      <c r="BS49" s="242"/>
      <c r="BT49" s="242"/>
      <c r="BU49" s="242"/>
      <c r="BV49" s="242"/>
      <c r="BW49" s="242"/>
      <c r="BX49" s="242"/>
      <c r="BY49" s="242"/>
      <c r="BZ49" s="242"/>
      <c r="CA49" s="242"/>
      <c r="CB49" s="242"/>
      <c r="CC49" s="242"/>
      <c r="CD49" s="242"/>
      <c r="CE49" s="242"/>
      <c r="CF49" s="242"/>
      <c r="CG49" s="242"/>
      <c r="CH49" s="242"/>
      <c r="CI49" s="242"/>
      <c r="CJ49" s="242"/>
      <c r="CK49" s="242">
        <v>-4</v>
      </c>
      <c r="CL49" s="242"/>
      <c r="CM49" s="242"/>
      <c r="CN49" s="242"/>
      <c r="CO49" s="242"/>
      <c r="CP49" s="242"/>
      <c r="CQ49" s="242"/>
      <c r="CR49" s="242"/>
      <c r="CS49" s="242"/>
      <c r="CT49" s="242"/>
      <c r="CU49" s="242"/>
      <c r="CV49" s="242"/>
    </row>
    <row r="50" spans="1:100">
      <c r="A50" s="10" t="s">
        <v>170</v>
      </c>
      <c r="B50" s="21">
        <v>0</v>
      </c>
      <c r="C50" s="21">
        <f t="shared" si="74"/>
        <v>0</v>
      </c>
      <c r="D50" s="21">
        <f t="shared" si="75"/>
        <v>0</v>
      </c>
      <c r="E50" s="21">
        <f t="shared" si="76"/>
        <v>0</v>
      </c>
      <c r="F50" s="21">
        <f t="shared" si="77"/>
        <v>0</v>
      </c>
      <c r="G50" s="21">
        <f t="shared" si="78"/>
        <v>0</v>
      </c>
      <c r="H50" s="21">
        <f t="shared" si="79"/>
        <v>0</v>
      </c>
      <c r="I50" s="21">
        <f t="shared" si="80"/>
        <v>0</v>
      </c>
      <c r="J50" s="21">
        <f t="shared" si="81"/>
        <v>0</v>
      </c>
      <c r="K50" s="21">
        <f t="shared" si="82"/>
        <v>0</v>
      </c>
      <c r="L50" s="21">
        <f t="shared" si="83"/>
        <v>0</v>
      </c>
      <c r="M50" s="21">
        <f t="shared" si="84"/>
        <v>0</v>
      </c>
      <c r="N50" s="21">
        <f t="shared" si="85"/>
        <v>0</v>
      </c>
      <c r="O50" s="21">
        <f t="shared" si="86"/>
        <v>0</v>
      </c>
      <c r="P50" s="21">
        <f t="shared" si="87"/>
        <v>0</v>
      </c>
      <c r="Q50" s="21">
        <f t="shared" si="88"/>
        <v>0</v>
      </c>
      <c r="R50" s="21">
        <f t="shared" si="89"/>
        <v>0</v>
      </c>
      <c r="S50" s="21">
        <f t="shared" si="90"/>
        <v>0</v>
      </c>
      <c r="T50" s="21">
        <f t="shared" si="91"/>
        <v>0</v>
      </c>
      <c r="U50" s="21">
        <f t="shared" si="92"/>
        <v>0</v>
      </c>
      <c r="V50" s="21">
        <f t="shared" si="93"/>
        <v>0</v>
      </c>
      <c r="W50" s="21">
        <f t="shared" si="94"/>
        <v>0</v>
      </c>
      <c r="X50" s="21">
        <f t="shared" si="95"/>
        <v>0</v>
      </c>
      <c r="Y50" s="21">
        <f t="shared" si="96"/>
        <v>0</v>
      </c>
      <c r="Z50" s="21">
        <f t="shared" si="97"/>
        <v>0</v>
      </c>
      <c r="AA50" s="21">
        <f t="shared" si="98"/>
        <v>0</v>
      </c>
      <c r="AB50" s="21">
        <f t="shared" si="99"/>
        <v>0</v>
      </c>
      <c r="AC50" s="21">
        <f t="shared" si="100"/>
        <v>0</v>
      </c>
      <c r="AD50" s="21">
        <f t="shared" si="101"/>
        <v>0</v>
      </c>
      <c r="AE50" s="21">
        <f t="shared" si="102"/>
        <v>0</v>
      </c>
      <c r="AF50" s="21">
        <f t="shared" si="103"/>
        <v>0</v>
      </c>
      <c r="AG50" s="21">
        <f t="shared" si="104"/>
        <v>0</v>
      </c>
      <c r="AH50" s="21">
        <f t="shared" si="105"/>
        <v>0</v>
      </c>
      <c r="AI50" s="21">
        <f t="shared" si="106"/>
        <v>0</v>
      </c>
      <c r="AJ50" s="21">
        <f t="shared" si="107"/>
        <v>0</v>
      </c>
      <c r="AK50" s="21">
        <f t="shared" si="108"/>
        <v>0</v>
      </c>
      <c r="AL50" s="21">
        <f t="shared" si="109"/>
        <v>0</v>
      </c>
      <c r="AM50" s="21">
        <f t="shared" si="110"/>
        <v>0</v>
      </c>
      <c r="AN50" s="21">
        <f t="shared" si="111"/>
        <v>0</v>
      </c>
      <c r="AO50" s="21">
        <f t="shared" si="112"/>
        <v>0</v>
      </c>
      <c r="AP50" s="21">
        <f t="shared" si="113"/>
        <v>0</v>
      </c>
      <c r="AQ50" s="21">
        <f t="shared" si="114"/>
        <v>0</v>
      </c>
      <c r="AR50" s="21">
        <f t="shared" si="115"/>
        <v>0</v>
      </c>
      <c r="AS50" s="21">
        <f t="shared" si="116"/>
        <v>0</v>
      </c>
      <c r="AT50" s="21">
        <f t="shared" si="117"/>
        <v>0</v>
      </c>
      <c r="AU50" s="21">
        <f t="shared" si="118"/>
        <v>0</v>
      </c>
      <c r="AV50" s="21">
        <f t="shared" si="119"/>
        <v>0</v>
      </c>
      <c r="AW50" s="21">
        <f t="shared" si="120"/>
        <v>0</v>
      </c>
      <c r="AX50" s="21">
        <f t="shared" si="121"/>
        <v>0</v>
      </c>
      <c r="AY50" s="28"/>
      <c r="AZ50" s="29" t="s">
        <v>170</v>
      </c>
      <c r="BA50" s="242"/>
      <c r="BB50" s="242"/>
      <c r="BC50" s="242"/>
      <c r="BD50" s="242"/>
      <c r="BE50" s="242"/>
      <c r="BF50" s="242"/>
      <c r="BG50" s="242"/>
      <c r="BH50" s="242"/>
      <c r="BI50" s="242"/>
      <c r="BJ50" s="242"/>
      <c r="BK50" s="242"/>
      <c r="BL50" s="242"/>
      <c r="BM50" s="242"/>
      <c r="BN50" s="242"/>
      <c r="BO50" s="242"/>
      <c r="BP50" s="242"/>
      <c r="BQ50" s="242"/>
      <c r="BR50" s="242"/>
      <c r="BS50" s="242"/>
      <c r="BT50" s="242"/>
      <c r="BU50" s="242"/>
      <c r="BV50" s="242"/>
      <c r="BW50" s="242"/>
      <c r="BX50" s="242"/>
      <c r="BY50" s="242"/>
      <c r="BZ50" s="242"/>
      <c r="CA50" s="242"/>
      <c r="CB50" s="242"/>
      <c r="CC50" s="242"/>
      <c r="CD50" s="242"/>
      <c r="CE50" s="242"/>
      <c r="CF50" s="242"/>
      <c r="CG50" s="242"/>
      <c r="CH50" s="242"/>
      <c r="CI50" s="242"/>
      <c r="CJ50" s="242"/>
      <c r="CK50" s="242"/>
      <c r="CL50" s="242"/>
      <c r="CM50" s="242"/>
      <c r="CN50" s="242"/>
      <c r="CO50" s="242"/>
      <c r="CP50" s="242"/>
      <c r="CQ50" s="242"/>
      <c r="CR50" s="242"/>
      <c r="CS50" s="242"/>
      <c r="CT50" s="242"/>
      <c r="CU50" s="242"/>
      <c r="CV50" s="242"/>
    </row>
    <row r="51" spans="1:100">
      <c r="A51" s="10" t="s">
        <v>171</v>
      </c>
      <c r="B51" s="21">
        <v>0</v>
      </c>
      <c r="C51" s="21">
        <f t="shared" si="74"/>
        <v>0</v>
      </c>
      <c r="D51" s="21">
        <f t="shared" si="75"/>
        <v>0</v>
      </c>
      <c r="E51" s="21">
        <f t="shared" si="76"/>
        <v>0</v>
      </c>
      <c r="F51" s="21">
        <f t="shared" si="77"/>
        <v>0</v>
      </c>
      <c r="G51" s="21">
        <f t="shared" si="78"/>
        <v>0</v>
      </c>
      <c r="H51" s="21">
        <f t="shared" si="79"/>
        <v>0</v>
      </c>
      <c r="I51" s="21">
        <f t="shared" si="80"/>
        <v>0</v>
      </c>
      <c r="J51" s="21">
        <f t="shared" si="81"/>
        <v>0</v>
      </c>
      <c r="K51" s="21">
        <f t="shared" si="82"/>
        <v>0</v>
      </c>
      <c r="L51" s="21">
        <f t="shared" si="83"/>
        <v>0</v>
      </c>
      <c r="M51" s="21">
        <f t="shared" si="84"/>
        <v>0</v>
      </c>
      <c r="N51" s="21">
        <f t="shared" si="85"/>
        <v>0</v>
      </c>
      <c r="O51" s="21">
        <f t="shared" si="86"/>
        <v>0</v>
      </c>
      <c r="P51" s="21">
        <f t="shared" si="87"/>
        <v>0</v>
      </c>
      <c r="Q51" s="21">
        <f t="shared" si="88"/>
        <v>0</v>
      </c>
      <c r="R51" s="21">
        <f t="shared" si="89"/>
        <v>0</v>
      </c>
      <c r="S51" s="21">
        <f t="shared" si="90"/>
        <v>0</v>
      </c>
      <c r="T51" s="21">
        <f t="shared" si="91"/>
        <v>0</v>
      </c>
      <c r="U51" s="21">
        <f t="shared" si="92"/>
        <v>0</v>
      </c>
      <c r="V51" s="21">
        <f t="shared" si="93"/>
        <v>0</v>
      </c>
      <c r="W51" s="21">
        <f t="shared" si="94"/>
        <v>0</v>
      </c>
      <c r="X51" s="21">
        <f t="shared" si="95"/>
        <v>0</v>
      </c>
      <c r="Y51" s="21">
        <f t="shared" si="96"/>
        <v>0</v>
      </c>
      <c r="Z51" s="21">
        <f t="shared" si="97"/>
        <v>0</v>
      </c>
      <c r="AA51" s="21">
        <f t="shared" si="98"/>
        <v>0</v>
      </c>
      <c r="AB51" s="21">
        <f t="shared" si="99"/>
        <v>0</v>
      </c>
      <c r="AC51" s="21">
        <f t="shared" si="100"/>
        <v>0</v>
      </c>
      <c r="AD51" s="21">
        <f t="shared" si="101"/>
        <v>0</v>
      </c>
      <c r="AE51" s="21">
        <f t="shared" si="102"/>
        <v>0</v>
      </c>
      <c r="AF51" s="21">
        <f t="shared" si="103"/>
        <v>0</v>
      </c>
      <c r="AG51" s="21">
        <f t="shared" si="104"/>
        <v>0</v>
      </c>
      <c r="AH51" s="21">
        <f t="shared" si="105"/>
        <v>0</v>
      </c>
      <c r="AI51" s="21">
        <f t="shared" si="106"/>
        <v>0</v>
      </c>
      <c r="AJ51" s="21">
        <f t="shared" si="107"/>
        <v>0</v>
      </c>
      <c r="AK51" s="21">
        <f t="shared" si="108"/>
        <v>0</v>
      </c>
      <c r="AL51" s="21">
        <f t="shared" si="109"/>
        <v>0</v>
      </c>
      <c r="AM51" s="21">
        <f t="shared" si="110"/>
        <v>0</v>
      </c>
      <c r="AN51" s="21">
        <f t="shared" si="111"/>
        <v>0</v>
      </c>
      <c r="AO51" s="21">
        <f t="shared" si="112"/>
        <v>0</v>
      </c>
      <c r="AP51" s="21">
        <f t="shared" si="113"/>
        <v>0</v>
      </c>
      <c r="AQ51" s="21">
        <f t="shared" si="114"/>
        <v>0</v>
      </c>
      <c r="AR51" s="21">
        <f t="shared" si="115"/>
        <v>0</v>
      </c>
      <c r="AS51" s="21">
        <f t="shared" si="116"/>
        <v>0</v>
      </c>
      <c r="AT51" s="21">
        <f t="shared" si="117"/>
        <v>0</v>
      </c>
      <c r="AU51" s="21">
        <f t="shared" si="118"/>
        <v>0</v>
      </c>
      <c r="AV51" s="21">
        <f t="shared" si="119"/>
        <v>0</v>
      </c>
      <c r="AW51" s="21">
        <f t="shared" si="120"/>
        <v>0</v>
      </c>
      <c r="AX51" s="21">
        <f t="shared" si="121"/>
        <v>0</v>
      </c>
      <c r="AY51" s="28"/>
      <c r="AZ51" s="29" t="s">
        <v>171</v>
      </c>
      <c r="BA51" s="242"/>
      <c r="BB51" s="242"/>
      <c r="BC51" s="242"/>
      <c r="BD51" s="242"/>
      <c r="BE51" s="242"/>
      <c r="BF51" s="242"/>
      <c r="BG51" s="242"/>
      <c r="BH51" s="242"/>
      <c r="BI51" s="242"/>
      <c r="BJ51" s="242"/>
      <c r="BK51" s="242"/>
      <c r="BL51" s="242"/>
      <c r="BM51" s="242"/>
      <c r="BN51" s="242"/>
      <c r="BO51" s="242"/>
      <c r="BP51" s="242"/>
      <c r="BQ51" s="242"/>
      <c r="BR51" s="242"/>
      <c r="BS51" s="242"/>
      <c r="BT51" s="242"/>
      <c r="BU51" s="242"/>
      <c r="BV51" s="242"/>
      <c r="BW51" s="242"/>
      <c r="BX51" s="242"/>
      <c r="BY51" s="242"/>
      <c r="BZ51" s="242"/>
      <c r="CA51" s="242"/>
      <c r="CB51" s="242"/>
      <c r="CC51" s="242"/>
      <c r="CD51" s="242"/>
      <c r="CE51" s="242"/>
      <c r="CF51" s="242"/>
      <c r="CG51" s="242"/>
      <c r="CH51" s="242"/>
      <c r="CI51" s="242"/>
      <c r="CJ51" s="242"/>
      <c r="CK51" s="242"/>
      <c r="CL51" s="242"/>
      <c r="CM51" s="242"/>
      <c r="CN51" s="242"/>
      <c r="CO51" s="242"/>
      <c r="CP51" s="242"/>
      <c r="CQ51" s="242"/>
      <c r="CR51" s="242"/>
      <c r="CS51" s="242"/>
      <c r="CT51" s="242"/>
      <c r="CU51" s="242"/>
      <c r="CV51" s="242"/>
    </row>
    <row r="52" spans="1:100">
      <c r="A52" s="10" t="s">
        <v>172</v>
      </c>
      <c r="B52" s="21">
        <v>165</v>
      </c>
      <c r="C52" s="21">
        <f t="shared" si="74"/>
        <v>165</v>
      </c>
      <c r="D52" s="21">
        <f t="shared" si="75"/>
        <v>165</v>
      </c>
      <c r="E52" s="21">
        <f t="shared" si="76"/>
        <v>165</v>
      </c>
      <c r="F52" s="21">
        <f t="shared" si="77"/>
        <v>165</v>
      </c>
      <c r="G52" s="21">
        <f t="shared" si="78"/>
        <v>165</v>
      </c>
      <c r="H52" s="21">
        <f t="shared" si="79"/>
        <v>165</v>
      </c>
      <c r="I52" s="21">
        <f t="shared" si="80"/>
        <v>165</v>
      </c>
      <c r="J52" s="21">
        <f t="shared" si="81"/>
        <v>165</v>
      </c>
      <c r="K52" s="21">
        <f t="shared" si="82"/>
        <v>165</v>
      </c>
      <c r="L52" s="21">
        <f t="shared" si="83"/>
        <v>165</v>
      </c>
      <c r="M52" s="21">
        <f t="shared" si="84"/>
        <v>165</v>
      </c>
      <c r="N52" s="21">
        <f t="shared" si="85"/>
        <v>165</v>
      </c>
      <c r="O52" s="21">
        <f t="shared" si="86"/>
        <v>165</v>
      </c>
      <c r="P52" s="21">
        <f t="shared" si="87"/>
        <v>165</v>
      </c>
      <c r="Q52" s="21">
        <f t="shared" si="88"/>
        <v>165</v>
      </c>
      <c r="R52" s="21">
        <f t="shared" si="89"/>
        <v>165</v>
      </c>
      <c r="S52" s="21">
        <f t="shared" si="90"/>
        <v>165</v>
      </c>
      <c r="T52" s="21">
        <f t="shared" si="91"/>
        <v>165</v>
      </c>
      <c r="U52" s="21">
        <f t="shared" si="92"/>
        <v>165</v>
      </c>
      <c r="V52" s="21">
        <f t="shared" si="93"/>
        <v>165</v>
      </c>
      <c r="W52" s="21">
        <f t="shared" si="94"/>
        <v>165</v>
      </c>
      <c r="X52" s="21">
        <f t="shared" si="95"/>
        <v>165</v>
      </c>
      <c r="Y52" s="21">
        <f t="shared" si="96"/>
        <v>165</v>
      </c>
      <c r="Z52" s="21">
        <f t="shared" si="97"/>
        <v>165</v>
      </c>
      <c r="AA52" s="21">
        <f t="shared" si="98"/>
        <v>165</v>
      </c>
      <c r="AB52" s="21">
        <f t="shared" si="99"/>
        <v>165</v>
      </c>
      <c r="AC52" s="21">
        <f t="shared" si="100"/>
        <v>165</v>
      </c>
      <c r="AD52" s="21">
        <f t="shared" si="101"/>
        <v>165</v>
      </c>
      <c r="AE52" s="21">
        <f t="shared" si="102"/>
        <v>165</v>
      </c>
      <c r="AF52" s="21">
        <f t="shared" si="103"/>
        <v>165</v>
      </c>
      <c r="AG52" s="21">
        <f t="shared" si="104"/>
        <v>165</v>
      </c>
      <c r="AH52" s="21">
        <f t="shared" si="105"/>
        <v>165</v>
      </c>
      <c r="AI52" s="21">
        <f t="shared" si="106"/>
        <v>165</v>
      </c>
      <c r="AJ52" s="21">
        <f t="shared" si="107"/>
        <v>165</v>
      </c>
      <c r="AK52" s="21">
        <f t="shared" si="108"/>
        <v>165</v>
      </c>
      <c r="AL52" s="21">
        <f t="shared" si="109"/>
        <v>0</v>
      </c>
      <c r="AM52" s="21">
        <f t="shared" si="110"/>
        <v>0</v>
      </c>
      <c r="AN52" s="21">
        <f t="shared" si="111"/>
        <v>0</v>
      </c>
      <c r="AO52" s="21">
        <f t="shared" si="112"/>
        <v>0</v>
      </c>
      <c r="AP52" s="21">
        <f t="shared" si="113"/>
        <v>0</v>
      </c>
      <c r="AQ52" s="21">
        <f t="shared" si="114"/>
        <v>0</v>
      </c>
      <c r="AR52" s="21">
        <f t="shared" si="115"/>
        <v>0</v>
      </c>
      <c r="AS52" s="21">
        <f t="shared" si="116"/>
        <v>0</v>
      </c>
      <c r="AT52" s="21">
        <f t="shared" si="117"/>
        <v>0</v>
      </c>
      <c r="AU52" s="21">
        <f t="shared" si="118"/>
        <v>0</v>
      </c>
      <c r="AV52" s="21">
        <f t="shared" si="119"/>
        <v>0</v>
      </c>
      <c r="AW52" s="21">
        <f t="shared" si="120"/>
        <v>0</v>
      </c>
      <c r="AX52" s="21">
        <f t="shared" si="121"/>
        <v>0</v>
      </c>
      <c r="AY52" s="28"/>
      <c r="AZ52" s="29" t="s">
        <v>172</v>
      </c>
      <c r="BA52" s="242"/>
      <c r="BB52" s="242"/>
      <c r="BC52" s="242"/>
      <c r="BD52" s="242"/>
      <c r="BE52" s="242"/>
      <c r="BG52" s="242"/>
      <c r="BH52" s="242"/>
      <c r="BI52" s="242"/>
      <c r="BJ52" s="242"/>
      <c r="BK52" s="242"/>
      <c r="BL52" s="242"/>
      <c r="BM52" s="242"/>
      <c r="BN52" s="242"/>
      <c r="BO52" s="242"/>
      <c r="BP52" s="242"/>
      <c r="BQ52" s="242"/>
      <c r="BR52" s="242"/>
      <c r="BS52" s="242"/>
      <c r="BT52" s="242"/>
      <c r="BU52" s="242"/>
      <c r="BV52" s="242"/>
      <c r="BW52" s="242"/>
      <c r="BX52" s="242"/>
      <c r="BY52" s="242"/>
      <c r="BZ52" s="242"/>
      <c r="CA52" s="242"/>
      <c r="CB52" s="242"/>
      <c r="CC52" s="242"/>
      <c r="CD52" s="242"/>
      <c r="CE52" s="242"/>
      <c r="CF52" s="242"/>
      <c r="CG52" s="242"/>
      <c r="CH52" s="242"/>
      <c r="CI52" s="242"/>
      <c r="CJ52" s="242">
        <v>-165</v>
      </c>
      <c r="CK52" s="242"/>
      <c r="CL52" s="242"/>
      <c r="CM52" s="242"/>
      <c r="CN52" s="242"/>
      <c r="CO52" s="242"/>
      <c r="CP52" s="242"/>
      <c r="CQ52" s="242"/>
      <c r="CR52" s="242"/>
      <c r="CS52" s="242"/>
      <c r="CT52" s="242"/>
      <c r="CU52" s="242"/>
      <c r="CV52" s="242"/>
    </row>
    <row r="53" spans="1:100">
      <c r="A53" s="10" t="s">
        <v>173</v>
      </c>
      <c r="B53" s="21">
        <v>337</v>
      </c>
      <c r="C53" s="21">
        <f t="shared" si="74"/>
        <v>337</v>
      </c>
      <c r="D53" s="21">
        <f t="shared" si="75"/>
        <v>337</v>
      </c>
      <c r="E53" s="21">
        <f t="shared" si="76"/>
        <v>337</v>
      </c>
      <c r="F53" s="21">
        <f t="shared" si="77"/>
        <v>337</v>
      </c>
      <c r="G53" s="21">
        <f t="shared" si="78"/>
        <v>337</v>
      </c>
      <c r="H53" s="21">
        <f t="shared" si="79"/>
        <v>337</v>
      </c>
      <c r="I53" s="21">
        <f t="shared" si="80"/>
        <v>337</v>
      </c>
      <c r="J53" s="21">
        <f t="shared" si="81"/>
        <v>337</v>
      </c>
      <c r="K53" s="21">
        <f t="shared" si="82"/>
        <v>337</v>
      </c>
      <c r="L53" s="21">
        <f t="shared" si="83"/>
        <v>337</v>
      </c>
      <c r="M53" s="21">
        <f t="shared" si="84"/>
        <v>337</v>
      </c>
      <c r="N53" s="21">
        <f t="shared" si="85"/>
        <v>337</v>
      </c>
      <c r="O53" s="21">
        <f t="shared" si="86"/>
        <v>337</v>
      </c>
      <c r="P53" s="21">
        <f t="shared" si="87"/>
        <v>337</v>
      </c>
      <c r="Q53" s="21">
        <f t="shared" si="88"/>
        <v>337</v>
      </c>
      <c r="R53" s="21">
        <f t="shared" si="89"/>
        <v>337</v>
      </c>
      <c r="S53" s="21">
        <f t="shared" si="90"/>
        <v>337</v>
      </c>
      <c r="T53" s="21">
        <f t="shared" si="91"/>
        <v>337</v>
      </c>
      <c r="U53" s="21">
        <f t="shared" si="92"/>
        <v>337</v>
      </c>
      <c r="V53" s="21">
        <f t="shared" si="93"/>
        <v>337</v>
      </c>
      <c r="W53" s="21">
        <f t="shared" si="94"/>
        <v>337</v>
      </c>
      <c r="X53" s="21">
        <f t="shared" si="95"/>
        <v>337</v>
      </c>
      <c r="Y53" s="21">
        <f t="shared" si="96"/>
        <v>337</v>
      </c>
      <c r="Z53" s="21">
        <f t="shared" si="97"/>
        <v>337</v>
      </c>
      <c r="AA53" s="21">
        <f t="shared" si="98"/>
        <v>339</v>
      </c>
      <c r="AB53" s="21">
        <f t="shared" si="99"/>
        <v>339</v>
      </c>
      <c r="AC53" s="21">
        <f t="shared" si="100"/>
        <v>339</v>
      </c>
      <c r="AD53" s="21">
        <f t="shared" si="101"/>
        <v>339</v>
      </c>
      <c r="AE53" s="21">
        <f t="shared" si="102"/>
        <v>339</v>
      </c>
      <c r="AF53" s="21">
        <f t="shared" si="103"/>
        <v>339</v>
      </c>
      <c r="AG53" s="21">
        <f t="shared" si="104"/>
        <v>339</v>
      </c>
      <c r="AH53" s="21">
        <f t="shared" si="105"/>
        <v>339</v>
      </c>
      <c r="AI53" s="21">
        <f t="shared" si="106"/>
        <v>339</v>
      </c>
      <c r="AJ53" s="21">
        <f t="shared" si="107"/>
        <v>339</v>
      </c>
      <c r="AK53" s="21">
        <f t="shared" si="108"/>
        <v>339</v>
      </c>
      <c r="AL53" s="21">
        <f t="shared" si="109"/>
        <v>339</v>
      </c>
      <c r="AM53" s="21">
        <f t="shared" si="110"/>
        <v>339</v>
      </c>
      <c r="AN53" s="21">
        <f t="shared" si="111"/>
        <v>339</v>
      </c>
      <c r="AO53" s="21">
        <f t="shared" si="112"/>
        <v>339</v>
      </c>
      <c r="AP53" s="21">
        <f t="shared" si="113"/>
        <v>339</v>
      </c>
      <c r="AQ53" s="21">
        <f t="shared" si="114"/>
        <v>346</v>
      </c>
      <c r="AR53" s="21">
        <f t="shared" si="115"/>
        <v>346</v>
      </c>
      <c r="AS53" s="21">
        <f t="shared" si="116"/>
        <v>346</v>
      </c>
      <c r="AT53" s="21">
        <f t="shared" si="117"/>
        <v>346</v>
      </c>
      <c r="AU53" s="21">
        <f t="shared" si="118"/>
        <v>346</v>
      </c>
      <c r="AV53" s="21">
        <f t="shared" si="119"/>
        <v>346</v>
      </c>
      <c r="AW53" s="21">
        <f t="shared" si="120"/>
        <v>346</v>
      </c>
      <c r="AX53" s="21">
        <f t="shared" si="121"/>
        <v>346</v>
      </c>
      <c r="AY53" s="28"/>
      <c r="AZ53" s="29" t="s">
        <v>173</v>
      </c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2"/>
      <c r="BR53" s="242"/>
      <c r="BS53" s="242"/>
      <c r="BT53" s="242"/>
      <c r="BU53" s="242"/>
      <c r="BV53" s="242"/>
      <c r="BW53" s="242"/>
      <c r="BX53" s="242"/>
      <c r="BY53" s="242">
        <v>2</v>
      </c>
      <c r="BZ53" s="242"/>
      <c r="CA53" s="242"/>
      <c r="CB53" s="242"/>
      <c r="CC53" s="242"/>
      <c r="CD53" s="242"/>
      <c r="CE53" s="242"/>
      <c r="CF53" s="242"/>
      <c r="CG53" s="242"/>
      <c r="CH53" s="242"/>
      <c r="CI53" s="242"/>
      <c r="CJ53" s="242"/>
      <c r="CK53" s="242"/>
      <c r="CL53" s="242"/>
      <c r="CM53" s="242"/>
      <c r="CN53" s="242"/>
      <c r="CO53" s="242">
        <v>7</v>
      </c>
      <c r="CP53" s="242"/>
      <c r="CQ53" s="242"/>
      <c r="CR53" s="242"/>
      <c r="CS53" s="242"/>
      <c r="CT53" s="242"/>
      <c r="CU53" s="242"/>
      <c r="CV53" s="242"/>
    </row>
    <row r="54" spans="1:100">
      <c r="A54" s="10" t="s">
        <v>174</v>
      </c>
      <c r="B54" s="21">
        <v>395</v>
      </c>
      <c r="C54" s="21">
        <f t="shared" si="74"/>
        <v>395</v>
      </c>
      <c r="D54" s="21">
        <f t="shared" si="75"/>
        <v>400</v>
      </c>
      <c r="E54" s="21">
        <f t="shared" si="76"/>
        <v>400</v>
      </c>
      <c r="F54" s="21">
        <f t="shared" si="77"/>
        <v>400</v>
      </c>
      <c r="G54" s="21">
        <f t="shared" si="78"/>
        <v>400</v>
      </c>
      <c r="H54" s="21">
        <f t="shared" si="79"/>
        <v>400</v>
      </c>
      <c r="I54" s="21">
        <f t="shared" si="80"/>
        <v>400</v>
      </c>
      <c r="J54" s="21">
        <f t="shared" si="81"/>
        <v>400</v>
      </c>
      <c r="K54" s="21">
        <f t="shared" si="82"/>
        <v>400</v>
      </c>
      <c r="L54" s="21">
        <f t="shared" si="83"/>
        <v>400</v>
      </c>
      <c r="M54" s="21">
        <f t="shared" si="84"/>
        <v>400</v>
      </c>
      <c r="N54" s="21">
        <f t="shared" si="85"/>
        <v>400</v>
      </c>
      <c r="O54" s="21">
        <f t="shared" si="86"/>
        <v>400</v>
      </c>
      <c r="P54" s="21">
        <f t="shared" si="87"/>
        <v>400</v>
      </c>
      <c r="Q54" s="21">
        <f t="shared" si="88"/>
        <v>400</v>
      </c>
      <c r="R54" s="21">
        <f t="shared" si="89"/>
        <v>400</v>
      </c>
      <c r="S54" s="21">
        <f t="shared" si="90"/>
        <v>400</v>
      </c>
      <c r="T54" s="21">
        <f t="shared" si="91"/>
        <v>400</v>
      </c>
      <c r="U54" s="21">
        <f t="shared" si="92"/>
        <v>400</v>
      </c>
      <c r="V54" s="21">
        <f t="shared" si="93"/>
        <v>400</v>
      </c>
      <c r="W54" s="21">
        <f t="shared" si="94"/>
        <v>400</v>
      </c>
      <c r="X54" s="21">
        <f t="shared" si="95"/>
        <v>400</v>
      </c>
      <c r="Y54" s="21">
        <f t="shared" si="96"/>
        <v>400</v>
      </c>
      <c r="Z54" s="21">
        <f t="shared" si="97"/>
        <v>400</v>
      </c>
      <c r="AA54" s="21">
        <f t="shared" si="98"/>
        <v>400</v>
      </c>
      <c r="AB54" s="21">
        <f t="shared" si="99"/>
        <v>400</v>
      </c>
      <c r="AC54" s="21">
        <f t="shared" si="100"/>
        <v>400</v>
      </c>
      <c r="AD54" s="21">
        <f t="shared" si="101"/>
        <v>400</v>
      </c>
      <c r="AE54" s="21">
        <f t="shared" si="102"/>
        <v>400</v>
      </c>
      <c r="AF54" s="21">
        <f t="shared" si="103"/>
        <v>400</v>
      </c>
      <c r="AG54" s="21">
        <f t="shared" si="104"/>
        <v>400</v>
      </c>
      <c r="AH54" s="21">
        <f t="shared" si="105"/>
        <v>400</v>
      </c>
      <c r="AI54" s="21">
        <f t="shared" si="106"/>
        <v>400</v>
      </c>
      <c r="AJ54" s="21">
        <f t="shared" si="107"/>
        <v>400</v>
      </c>
      <c r="AK54" s="21">
        <f t="shared" si="108"/>
        <v>400</v>
      </c>
      <c r="AL54" s="21">
        <f t="shared" si="109"/>
        <v>400</v>
      </c>
      <c r="AM54" s="21">
        <f t="shared" si="110"/>
        <v>400</v>
      </c>
      <c r="AN54" s="21">
        <f t="shared" si="111"/>
        <v>400</v>
      </c>
      <c r="AO54" s="21">
        <f t="shared" si="112"/>
        <v>400</v>
      </c>
      <c r="AP54" s="21">
        <f t="shared" si="113"/>
        <v>400</v>
      </c>
      <c r="AQ54" s="21">
        <f t="shared" si="114"/>
        <v>400</v>
      </c>
      <c r="AR54" s="21">
        <f t="shared" si="115"/>
        <v>400</v>
      </c>
      <c r="AS54" s="21">
        <f t="shared" si="116"/>
        <v>400</v>
      </c>
      <c r="AT54" s="21">
        <f t="shared" si="117"/>
        <v>400</v>
      </c>
      <c r="AU54" s="21">
        <f t="shared" si="118"/>
        <v>400</v>
      </c>
      <c r="AV54" s="21">
        <f t="shared" si="119"/>
        <v>400</v>
      </c>
      <c r="AW54" s="21">
        <f t="shared" si="120"/>
        <v>400</v>
      </c>
      <c r="AX54" s="21">
        <f t="shared" si="121"/>
        <v>400</v>
      </c>
      <c r="AY54" s="28"/>
      <c r="AZ54" s="29" t="s">
        <v>174</v>
      </c>
      <c r="BA54" s="242"/>
      <c r="BB54" s="242">
        <v>5</v>
      </c>
      <c r="BC54" s="242"/>
      <c r="BD54" s="242"/>
      <c r="BE54" s="242"/>
      <c r="BF54" s="242"/>
      <c r="BG54" s="242"/>
      <c r="BH54" s="242"/>
      <c r="BI54" s="242"/>
      <c r="BJ54" s="242"/>
      <c r="BK54" s="242"/>
      <c r="BL54" s="242"/>
      <c r="BM54" s="242"/>
      <c r="BN54" s="242"/>
      <c r="BO54" s="242"/>
      <c r="BP54" s="242"/>
      <c r="BQ54" s="242"/>
      <c r="BR54" s="242"/>
      <c r="BS54" s="242"/>
      <c r="BT54" s="242"/>
      <c r="BU54" s="242"/>
      <c r="BV54" s="242"/>
      <c r="BW54" s="242"/>
      <c r="BX54" s="242"/>
      <c r="BY54" s="242"/>
      <c r="BZ54" s="242"/>
      <c r="CA54" s="242"/>
      <c r="CB54" s="242"/>
      <c r="CC54" s="242"/>
      <c r="CD54" s="242"/>
      <c r="CE54" s="242"/>
      <c r="CF54" s="242"/>
      <c r="CG54" s="242"/>
      <c r="CH54" s="242"/>
      <c r="CI54" s="242"/>
      <c r="CJ54" s="242"/>
      <c r="CK54" s="242"/>
      <c r="CL54" s="242"/>
      <c r="CM54" s="242"/>
      <c r="CN54" s="242"/>
      <c r="CO54" s="242"/>
      <c r="CP54" s="242"/>
      <c r="CQ54" s="242"/>
      <c r="CR54" s="242"/>
      <c r="CS54" s="242"/>
      <c r="CT54" s="242"/>
      <c r="CU54" s="242"/>
      <c r="CV54" s="242"/>
    </row>
    <row r="55" spans="1:100">
      <c r="A55" s="10" t="s">
        <v>175</v>
      </c>
      <c r="B55" s="21">
        <v>395</v>
      </c>
      <c r="C55" s="21">
        <f t="shared" si="74"/>
        <v>395</v>
      </c>
      <c r="D55" s="21">
        <f t="shared" si="75"/>
        <v>400</v>
      </c>
      <c r="E55" s="21">
        <f t="shared" si="76"/>
        <v>400</v>
      </c>
      <c r="F55" s="21">
        <f t="shared" si="77"/>
        <v>400</v>
      </c>
      <c r="G55" s="21">
        <f t="shared" si="78"/>
        <v>400</v>
      </c>
      <c r="H55" s="21">
        <f t="shared" si="79"/>
        <v>400</v>
      </c>
      <c r="I55" s="21">
        <f t="shared" si="80"/>
        <v>400</v>
      </c>
      <c r="J55" s="21">
        <f t="shared" si="81"/>
        <v>400</v>
      </c>
      <c r="K55" s="21">
        <f t="shared" si="82"/>
        <v>400</v>
      </c>
      <c r="L55" s="21">
        <f t="shared" si="83"/>
        <v>400</v>
      </c>
      <c r="M55" s="21">
        <f t="shared" si="84"/>
        <v>400</v>
      </c>
      <c r="N55" s="21">
        <f t="shared" si="85"/>
        <v>400</v>
      </c>
      <c r="O55" s="21">
        <f t="shared" si="86"/>
        <v>400</v>
      </c>
      <c r="P55" s="21">
        <f t="shared" si="87"/>
        <v>400</v>
      </c>
      <c r="Q55" s="21">
        <f t="shared" si="88"/>
        <v>400</v>
      </c>
      <c r="R55" s="21">
        <f t="shared" si="89"/>
        <v>400</v>
      </c>
      <c r="S55" s="21">
        <f t="shared" si="90"/>
        <v>400</v>
      </c>
      <c r="T55" s="21">
        <f t="shared" si="91"/>
        <v>400</v>
      </c>
      <c r="U55" s="21">
        <f t="shared" si="92"/>
        <v>400</v>
      </c>
      <c r="V55" s="21">
        <f t="shared" si="93"/>
        <v>400</v>
      </c>
      <c r="W55" s="21">
        <f t="shared" si="94"/>
        <v>400</v>
      </c>
      <c r="X55" s="21">
        <f t="shared" si="95"/>
        <v>400</v>
      </c>
      <c r="Y55" s="21">
        <f t="shared" si="96"/>
        <v>400</v>
      </c>
      <c r="Z55" s="21">
        <f t="shared" si="97"/>
        <v>400</v>
      </c>
      <c r="AA55" s="21">
        <f t="shared" si="98"/>
        <v>400</v>
      </c>
      <c r="AB55" s="21">
        <f t="shared" si="99"/>
        <v>400</v>
      </c>
      <c r="AC55" s="21">
        <f t="shared" si="100"/>
        <v>400</v>
      </c>
      <c r="AD55" s="21">
        <f t="shared" si="101"/>
        <v>400</v>
      </c>
      <c r="AE55" s="21">
        <f t="shared" si="102"/>
        <v>400</v>
      </c>
      <c r="AF55" s="21">
        <f t="shared" si="103"/>
        <v>400</v>
      </c>
      <c r="AG55" s="21">
        <f t="shared" si="104"/>
        <v>400</v>
      </c>
      <c r="AH55" s="21">
        <f t="shared" si="105"/>
        <v>400</v>
      </c>
      <c r="AI55" s="21">
        <f t="shared" si="106"/>
        <v>400</v>
      </c>
      <c r="AJ55" s="21">
        <f t="shared" si="107"/>
        <v>400</v>
      </c>
      <c r="AK55" s="21">
        <f t="shared" si="108"/>
        <v>400</v>
      </c>
      <c r="AL55" s="21">
        <f t="shared" si="109"/>
        <v>400</v>
      </c>
      <c r="AM55" s="21">
        <f t="shared" si="110"/>
        <v>400</v>
      </c>
      <c r="AN55" s="21">
        <f t="shared" si="111"/>
        <v>400</v>
      </c>
      <c r="AO55" s="21">
        <f t="shared" si="112"/>
        <v>400</v>
      </c>
      <c r="AP55" s="21">
        <f t="shared" si="113"/>
        <v>400</v>
      </c>
      <c r="AQ55" s="21">
        <f t="shared" si="114"/>
        <v>400</v>
      </c>
      <c r="AR55" s="21">
        <f t="shared" si="115"/>
        <v>400</v>
      </c>
      <c r="AS55" s="21">
        <f t="shared" si="116"/>
        <v>400</v>
      </c>
      <c r="AT55" s="21">
        <f t="shared" si="117"/>
        <v>400</v>
      </c>
      <c r="AU55" s="21">
        <f t="shared" si="118"/>
        <v>400</v>
      </c>
      <c r="AV55" s="21">
        <f t="shared" si="119"/>
        <v>400</v>
      </c>
      <c r="AW55" s="21">
        <f t="shared" si="120"/>
        <v>400</v>
      </c>
      <c r="AX55" s="21">
        <f t="shared" si="121"/>
        <v>400</v>
      </c>
      <c r="AY55" s="28"/>
      <c r="AZ55" s="29" t="s">
        <v>175</v>
      </c>
      <c r="BA55" s="242"/>
      <c r="BB55" s="242">
        <v>5</v>
      </c>
      <c r="BC55" s="242"/>
      <c r="BD55" s="242"/>
      <c r="BE55" s="242"/>
      <c r="BF55" s="242"/>
      <c r="BG55" s="242"/>
      <c r="BH55" s="242"/>
      <c r="BI55" s="242"/>
      <c r="BJ55" s="242"/>
      <c r="BK55" s="242"/>
      <c r="BL55" s="242"/>
      <c r="BM55" s="242"/>
      <c r="BN55" s="242"/>
      <c r="BO55" s="242"/>
      <c r="BP55" s="242"/>
      <c r="BQ55" s="242"/>
      <c r="BR55" s="242"/>
      <c r="BS55" s="242"/>
      <c r="BT55" s="242"/>
      <c r="BU55" s="242"/>
      <c r="BV55" s="242"/>
      <c r="BW55" s="242"/>
      <c r="BX55" s="242"/>
      <c r="BY55" s="242"/>
      <c r="BZ55" s="242"/>
      <c r="CA55" s="242"/>
      <c r="CB55" s="242"/>
      <c r="CC55" s="242"/>
      <c r="CD55" s="242"/>
      <c r="CE55" s="242"/>
      <c r="CF55" s="242"/>
      <c r="CG55" s="242"/>
      <c r="CH55" s="242"/>
      <c r="CI55" s="242"/>
      <c r="CJ55" s="242"/>
      <c r="CK55" s="242"/>
      <c r="CL55" s="242"/>
      <c r="CM55" s="242"/>
      <c r="CN55" s="242"/>
      <c r="CO55" s="242"/>
      <c r="CP55" s="242"/>
      <c r="CQ55" s="242"/>
      <c r="CR55" s="242"/>
      <c r="CS55" s="242"/>
      <c r="CT55" s="242"/>
      <c r="CU55" s="242"/>
      <c r="CV55" s="242"/>
    </row>
    <row r="56" spans="1:100">
      <c r="A56" s="10" t="s">
        <v>240</v>
      </c>
      <c r="B56" s="21">
        <v>473</v>
      </c>
      <c r="C56" s="21">
        <f t="shared" si="74"/>
        <v>473</v>
      </c>
      <c r="D56" s="21">
        <f t="shared" si="75"/>
        <v>473</v>
      </c>
      <c r="E56" s="21">
        <f t="shared" si="76"/>
        <v>473</v>
      </c>
      <c r="F56" s="21">
        <f t="shared" si="77"/>
        <v>473</v>
      </c>
      <c r="G56" s="21">
        <f t="shared" si="78"/>
        <v>473</v>
      </c>
      <c r="H56" s="21">
        <f t="shared" si="79"/>
        <v>473</v>
      </c>
      <c r="I56" s="21">
        <f t="shared" si="80"/>
        <v>473</v>
      </c>
      <c r="J56" s="21">
        <f t="shared" si="81"/>
        <v>473</v>
      </c>
      <c r="K56" s="21">
        <f t="shared" si="82"/>
        <v>473</v>
      </c>
      <c r="L56" s="21">
        <f t="shared" si="83"/>
        <v>473</v>
      </c>
      <c r="M56" s="21">
        <f t="shared" si="84"/>
        <v>473</v>
      </c>
      <c r="N56" s="21">
        <f t="shared" si="85"/>
        <v>473</v>
      </c>
      <c r="O56" s="21">
        <f t="shared" si="86"/>
        <v>473</v>
      </c>
      <c r="P56" s="21">
        <f t="shared" si="87"/>
        <v>473</v>
      </c>
      <c r="Q56" s="21">
        <f t="shared" si="88"/>
        <v>473</v>
      </c>
      <c r="R56" s="21">
        <f t="shared" si="89"/>
        <v>473</v>
      </c>
      <c r="S56" s="21">
        <f t="shared" si="90"/>
        <v>473</v>
      </c>
      <c r="T56" s="21">
        <f t="shared" si="91"/>
        <v>473</v>
      </c>
      <c r="U56" s="21">
        <f t="shared" si="92"/>
        <v>473</v>
      </c>
      <c r="V56" s="21">
        <f t="shared" si="93"/>
        <v>473</v>
      </c>
      <c r="W56" s="21">
        <f t="shared" si="94"/>
        <v>473</v>
      </c>
      <c r="X56" s="21">
        <f t="shared" si="95"/>
        <v>473</v>
      </c>
      <c r="Y56" s="21">
        <f t="shared" si="96"/>
        <v>473</v>
      </c>
      <c r="Z56" s="21">
        <f t="shared" si="97"/>
        <v>473</v>
      </c>
      <c r="AA56" s="21">
        <f t="shared" si="98"/>
        <v>473</v>
      </c>
      <c r="AB56" s="21">
        <f t="shared" si="99"/>
        <v>473</v>
      </c>
      <c r="AC56" s="21">
        <f t="shared" si="100"/>
        <v>473</v>
      </c>
      <c r="AD56" s="21">
        <f t="shared" si="101"/>
        <v>473</v>
      </c>
      <c r="AE56" s="21">
        <f t="shared" si="102"/>
        <v>473</v>
      </c>
      <c r="AF56" s="21">
        <f t="shared" si="103"/>
        <v>473</v>
      </c>
      <c r="AG56" s="21">
        <f t="shared" si="104"/>
        <v>473</v>
      </c>
      <c r="AH56" s="21">
        <f t="shared" si="105"/>
        <v>473</v>
      </c>
      <c r="AI56" s="21">
        <f t="shared" si="106"/>
        <v>473</v>
      </c>
      <c r="AJ56" s="21">
        <f t="shared" si="107"/>
        <v>473</v>
      </c>
      <c r="AK56" s="21">
        <f t="shared" si="108"/>
        <v>473</v>
      </c>
      <c r="AL56" s="21">
        <f t="shared" si="109"/>
        <v>473</v>
      </c>
      <c r="AM56" s="21">
        <f t="shared" si="110"/>
        <v>475</v>
      </c>
      <c r="AN56" s="21">
        <f t="shared" si="111"/>
        <v>475</v>
      </c>
      <c r="AO56" s="21">
        <f t="shared" si="112"/>
        <v>475</v>
      </c>
      <c r="AP56" s="21">
        <f t="shared" si="113"/>
        <v>475</v>
      </c>
      <c r="AQ56" s="21">
        <f t="shared" si="114"/>
        <v>475</v>
      </c>
      <c r="AR56" s="21">
        <f t="shared" si="115"/>
        <v>475</v>
      </c>
      <c r="AS56" s="21">
        <f t="shared" si="116"/>
        <v>475</v>
      </c>
      <c r="AT56" s="21">
        <f t="shared" si="117"/>
        <v>475</v>
      </c>
      <c r="AU56" s="21">
        <f t="shared" si="118"/>
        <v>475</v>
      </c>
      <c r="AV56" s="21">
        <f t="shared" si="119"/>
        <v>475</v>
      </c>
      <c r="AW56" s="21">
        <f t="shared" si="120"/>
        <v>475</v>
      </c>
      <c r="AX56" s="21">
        <f t="shared" si="121"/>
        <v>475</v>
      </c>
      <c r="AY56" s="28"/>
      <c r="AZ56" s="29" t="s">
        <v>240</v>
      </c>
      <c r="BA56" s="242"/>
      <c r="BB56" s="242"/>
      <c r="BC56" s="242"/>
      <c r="BD56" s="242"/>
      <c r="BE56" s="242"/>
      <c r="BF56" s="242"/>
      <c r="BG56" s="242"/>
      <c r="BH56" s="242"/>
      <c r="BI56" s="242"/>
      <c r="BJ56" s="242"/>
      <c r="BK56" s="242"/>
      <c r="BL56" s="242"/>
      <c r="BM56" s="242"/>
      <c r="BN56" s="242"/>
      <c r="BO56" s="242"/>
      <c r="BP56" s="242"/>
      <c r="BQ56" s="242"/>
      <c r="BR56" s="242"/>
      <c r="BS56" s="242"/>
      <c r="BT56" s="242"/>
      <c r="BU56" s="242"/>
      <c r="BV56" s="242"/>
      <c r="BW56" s="242"/>
      <c r="BX56" s="242"/>
      <c r="BY56" s="242"/>
      <c r="BZ56" s="242"/>
      <c r="CA56" s="242"/>
      <c r="CB56" s="242"/>
      <c r="CC56" s="242"/>
      <c r="CD56" s="242"/>
      <c r="CE56" s="242"/>
      <c r="CF56" s="242"/>
      <c r="CG56" s="242"/>
      <c r="CH56" s="242"/>
      <c r="CI56" s="242"/>
      <c r="CJ56" s="242"/>
      <c r="CK56" s="242">
        <v>2</v>
      </c>
      <c r="CL56" s="242"/>
      <c r="CM56" s="242"/>
      <c r="CN56" s="242"/>
      <c r="CO56" s="242"/>
      <c r="CP56" s="242"/>
      <c r="CQ56" s="242"/>
      <c r="CR56" s="242"/>
      <c r="CS56" s="242"/>
      <c r="CT56" s="242"/>
      <c r="CU56" s="242"/>
      <c r="CV56" s="242"/>
    </row>
    <row r="57" spans="1:100">
      <c r="A57" s="10" t="s">
        <v>183</v>
      </c>
      <c r="B57" s="21">
        <v>98</v>
      </c>
      <c r="C57" s="21">
        <f t="shared" si="74"/>
        <v>98</v>
      </c>
      <c r="D57" s="21">
        <f t="shared" si="75"/>
        <v>98</v>
      </c>
      <c r="E57" s="21">
        <f t="shared" si="76"/>
        <v>98</v>
      </c>
      <c r="F57" s="21">
        <f t="shared" si="77"/>
        <v>98</v>
      </c>
      <c r="G57" s="21">
        <f t="shared" si="78"/>
        <v>98</v>
      </c>
      <c r="H57" s="21">
        <f t="shared" si="79"/>
        <v>98</v>
      </c>
      <c r="I57" s="21">
        <f t="shared" si="80"/>
        <v>98</v>
      </c>
      <c r="J57" s="21">
        <f t="shared" si="81"/>
        <v>98</v>
      </c>
      <c r="K57" s="21">
        <f t="shared" si="82"/>
        <v>98</v>
      </c>
      <c r="L57" s="21">
        <f t="shared" si="83"/>
        <v>98</v>
      </c>
      <c r="M57" s="21">
        <f t="shared" si="84"/>
        <v>98</v>
      </c>
      <c r="N57" s="21">
        <f t="shared" si="85"/>
        <v>98</v>
      </c>
      <c r="O57" s="21">
        <f t="shared" si="86"/>
        <v>98</v>
      </c>
      <c r="P57" s="21">
        <f t="shared" si="87"/>
        <v>98</v>
      </c>
      <c r="Q57" s="21">
        <f t="shared" si="88"/>
        <v>98</v>
      </c>
      <c r="R57" s="21">
        <f t="shared" si="89"/>
        <v>98</v>
      </c>
      <c r="S57" s="21">
        <f t="shared" si="90"/>
        <v>98</v>
      </c>
      <c r="T57" s="21">
        <f t="shared" si="91"/>
        <v>98</v>
      </c>
      <c r="U57" s="21">
        <f t="shared" si="92"/>
        <v>98</v>
      </c>
      <c r="V57" s="21">
        <f t="shared" si="93"/>
        <v>98</v>
      </c>
      <c r="W57" s="21">
        <f t="shared" si="94"/>
        <v>98</v>
      </c>
      <c r="X57" s="21">
        <f t="shared" si="95"/>
        <v>98</v>
      </c>
      <c r="Y57" s="21">
        <f t="shared" si="96"/>
        <v>98</v>
      </c>
      <c r="Z57" s="21">
        <f t="shared" si="97"/>
        <v>98</v>
      </c>
      <c r="AA57" s="21">
        <f t="shared" si="98"/>
        <v>98</v>
      </c>
      <c r="AB57" s="21">
        <f t="shared" si="99"/>
        <v>98</v>
      </c>
      <c r="AC57" s="21">
        <f t="shared" si="100"/>
        <v>98</v>
      </c>
      <c r="AD57" s="21">
        <f t="shared" si="101"/>
        <v>98</v>
      </c>
      <c r="AE57" s="21">
        <f t="shared" si="102"/>
        <v>98</v>
      </c>
      <c r="AF57" s="21">
        <f t="shared" si="103"/>
        <v>98</v>
      </c>
      <c r="AG57" s="21">
        <f t="shared" si="104"/>
        <v>98</v>
      </c>
      <c r="AH57" s="21">
        <f t="shared" si="105"/>
        <v>98</v>
      </c>
      <c r="AI57" s="21">
        <f t="shared" si="106"/>
        <v>98</v>
      </c>
      <c r="AJ57" s="21">
        <f t="shared" si="107"/>
        <v>98</v>
      </c>
      <c r="AK57" s="21">
        <f t="shared" si="108"/>
        <v>98</v>
      </c>
      <c r="AL57" s="21">
        <f t="shared" si="109"/>
        <v>98</v>
      </c>
      <c r="AM57" s="21">
        <f t="shared" si="110"/>
        <v>98</v>
      </c>
      <c r="AN57" s="21">
        <f t="shared" si="111"/>
        <v>98</v>
      </c>
      <c r="AO57" s="21">
        <f t="shared" si="112"/>
        <v>98</v>
      </c>
      <c r="AP57" s="21">
        <f t="shared" si="113"/>
        <v>98</v>
      </c>
      <c r="AQ57" s="21">
        <f t="shared" si="114"/>
        <v>98</v>
      </c>
      <c r="AR57" s="21">
        <f t="shared" si="115"/>
        <v>98</v>
      </c>
      <c r="AS57" s="21">
        <f t="shared" si="116"/>
        <v>98</v>
      </c>
      <c r="AT57" s="21">
        <f t="shared" si="117"/>
        <v>98</v>
      </c>
      <c r="AU57" s="21">
        <f t="shared" si="118"/>
        <v>98</v>
      </c>
      <c r="AV57" s="21">
        <f t="shared" si="119"/>
        <v>98</v>
      </c>
      <c r="AW57" s="21">
        <f t="shared" si="120"/>
        <v>98</v>
      </c>
      <c r="AX57" s="21">
        <f t="shared" si="121"/>
        <v>98</v>
      </c>
      <c r="AY57" s="28"/>
      <c r="AZ57" s="29" t="s">
        <v>183</v>
      </c>
      <c r="BA57" s="242"/>
      <c r="BB57" s="242"/>
      <c r="BC57" s="242"/>
      <c r="BD57" s="242"/>
      <c r="BE57" s="242"/>
      <c r="BF57" s="242"/>
      <c r="BG57" s="242"/>
      <c r="BH57" s="242"/>
      <c r="BI57" s="242"/>
      <c r="BJ57" s="242"/>
      <c r="BK57" s="242"/>
      <c r="BL57" s="242"/>
      <c r="BM57" s="242"/>
      <c r="BN57" s="242"/>
      <c r="BO57" s="242"/>
      <c r="BP57" s="242"/>
      <c r="BQ57" s="242"/>
      <c r="BR57" s="242"/>
      <c r="BS57" s="242"/>
      <c r="BT57" s="242"/>
      <c r="BU57" s="242"/>
      <c r="BV57" s="242"/>
      <c r="BW57" s="242"/>
      <c r="BX57" s="242"/>
      <c r="BY57" s="242"/>
      <c r="BZ57" s="242"/>
      <c r="CA57" s="242"/>
      <c r="CB57" s="242"/>
      <c r="CC57" s="242"/>
      <c r="CD57" s="242"/>
      <c r="CE57" s="242"/>
      <c r="CF57" s="242"/>
      <c r="CG57" s="242"/>
      <c r="CH57" s="242"/>
      <c r="CI57" s="242"/>
      <c r="CJ57" s="242"/>
      <c r="CK57" s="242"/>
      <c r="CL57" s="242"/>
      <c r="CM57" s="242"/>
      <c r="CN57" s="242"/>
      <c r="CO57" s="242"/>
      <c r="CP57" s="242"/>
      <c r="CQ57" s="242"/>
      <c r="CR57" s="242"/>
      <c r="CS57" s="242"/>
      <c r="CT57" s="242"/>
      <c r="CU57" s="242"/>
      <c r="CV57" s="242"/>
    </row>
    <row r="58" spans="1:100">
      <c r="A58" s="10" t="s">
        <v>188</v>
      </c>
      <c r="B58" s="21">
        <v>152</v>
      </c>
      <c r="C58" s="21">
        <f t="shared" si="74"/>
        <v>152</v>
      </c>
      <c r="D58" s="21">
        <f t="shared" si="75"/>
        <v>150</v>
      </c>
      <c r="E58" s="21">
        <f t="shared" si="76"/>
        <v>150</v>
      </c>
      <c r="F58" s="21">
        <f t="shared" si="77"/>
        <v>150</v>
      </c>
      <c r="G58" s="21">
        <f t="shared" si="78"/>
        <v>150</v>
      </c>
      <c r="H58" s="21">
        <f t="shared" si="79"/>
        <v>150</v>
      </c>
      <c r="I58" s="21">
        <f t="shared" si="80"/>
        <v>150</v>
      </c>
      <c r="J58" s="21">
        <f t="shared" si="81"/>
        <v>150</v>
      </c>
      <c r="K58" s="21">
        <f t="shared" si="82"/>
        <v>150</v>
      </c>
      <c r="L58" s="21">
        <f t="shared" si="83"/>
        <v>150</v>
      </c>
      <c r="M58" s="21">
        <f t="shared" si="84"/>
        <v>150</v>
      </c>
      <c r="N58" s="21">
        <f t="shared" si="85"/>
        <v>150</v>
      </c>
      <c r="O58" s="21">
        <f t="shared" si="86"/>
        <v>150</v>
      </c>
      <c r="P58" s="21">
        <f t="shared" si="87"/>
        <v>150</v>
      </c>
      <c r="Q58" s="21">
        <f t="shared" si="88"/>
        <v>150</v>
      </c>
      <c r="R58" s="21">
        <f t="shared" si="89"/>
        <v>150</v>
      </c>
      <c r="S58" s="21">
        <f t="shared" si="90"/>
        <v>150</v>
      </c>
      <c r="T58" s="21">
        <f t="shared" si="91"/>
        <v>150</v>
      </c>
      <c r="U58" s="21">
        <f t="shared" si="92"/>
        <v>150</v>
      </c>
      <c r="V58" s="21">
        <f t="shared" si="93"/>
        <v>150</v>
      </c>
      <c r="W58" s="21">
        <f t="shared" si="94"/>
        <v>150</v>
      </c>
      <c r="X58" s="21">
        <f t="shared" si="95"/>
        <v>150</v>
      </c>
      <c r="Y58" s="21">
        <f t="shared" si="96"/>
        <v>150</v>
      </c>
      <c r="Z58" s="21">
        <f t="shared" si="97"/>
        <v>150</v>
      </c>
      <c r="AA58" s="21">
        <f t="shared" si="98"/>
        <v>150</v>
      </c>
      <c r="AB58" s="21">
        <f t="shared" si="99"/>
        <v>150</v>
      </c>
      <c r="AC58" s="21">
        <f t="shared" si="100"/>
        <v>150</v>
      </c>
      <c r="AD58" s="21">
        <f t="shared" si="101"/>
        <v>150</v>
      </c>
      <c r="AE58" s="21">
        <f t="shared" si="102"/>
        <v>150</v>
      </c>
      <c r="AF58" s="21">
        <f t="shared" si="103"/>
        <v>150</v>
      </c>
      <c r="AG58" s="21">
        <f t="shared" si="104"/>
        <v>150</v>
      </c>
      <c r="AH58" s="21">
        <f t="shared" si="105"/>
        <v>150</v>
      </c>
      <c r="AI58" s="21">
        <f t="shared" si="106"/>
        <v>150</v>
      </c>
      <c r="AJ58" s="21">
        <f t="shared" si="107"/>
        <v>150</v>
      </c>
      <c r="AK58" s="21">
        <f t="shared" si="108"/>
        <v>150</v>
      </c>
      <c r="AL58" s="21">
        <f t="shared" si="109"/>
        <v>150</v>
      </c>
      <c r="AM58" s="21">
        <f t="shared" si="110"/>
        <v>150</v>
      </c>
      <c r="AN58" s="21">
        <f t="shared" si="111"/>
        <v>150</v>
      </c>
      <c r="AO58" s="21">
        <f t="shared" si="112"/>
        <v>150</v>
      </c>
      <c r="AP58" s="21">
        <f t="shared" si="113"/>
        <v>150</v>
      </c>
      <c r="AQ58" s="21">
        <f t="shared" si="114"/>
        <v>150</v>
      </c>
      <c r="AR58" s="21">
        <f t="shared" si="115"/>
        <v>150</v>
      </c>
      <c r="AS58" s="21">
        <f t="shared" si="116"/>
        <v>150</v>
      </c>
      <c r="AT58" s="21">
        <f t="shared" si="117"/>
        <v>150</v>
      </c>
      <c r="AU58" s="21">
        <f t="shared" si="118"/>
        <v>150</v>
      </c>
      <c r="AV58" s="21">
        <f t="shared" si="119"/>
        <v>150</v>
      </c>
      <c r="AW58" s="21">
        <f t="shared" si="120"/>
        <v>150</v>
      </c>
      <c r="AX58" s="21">
        <f t="shared" si="121"/>
        <v>150</v>
      </c>
      <c r="AY58" s="28"/>
      <c r="AZ58" s="29" t="s">
        <v>188</v>
      </c>
      <c r="BA58" s="242"/>
      <c r="BB58" s="242">
        <v>-2</v>
      </c>
      <c r="BC58" s="242"/>
      <c r="BD58" s="242"/>
      <c r="BE58" s="242"/>
      <c r="BF58" s="242"/>
      <c r="BG58" s="242"/>
      <c r="BH58" s="242"/>
      <c r="BI58" s="242"/>
      <c r="BJ58" s="242"/>
      <c r="BK58" s="242"/>
      <c r="BL58" s="242"/>
      <c r="BM58" s="242"/>
      <c r="BN58" s="242"/>
      <c r="BO58" s="242"/>
      <c r="BP58" s="242"/>
      <c r="BQ58" s="242"/>
      <c r="BR58" s="242"/>
      <c r="BS58" s="242"/>
      <c r="BT58" s="242"/>
      <c r="BU58" s="242"/>
      <c r="BV58" s="242"/>
      <c r="BW58" s="242"/>
      <c r="BX58" s="242"/>
      <c r="BY58" s="242"/>
      <c r="BZ58" s="242"/>
      <c r="CA58" s="242"/>
      <c r="CB58" s="242"/>
      <c r="CC58" s="242"/>
      <c r="CD58" s="242"/>
      <c r="CE58" s="242"/>
      <c r="CF58" s="242"/>
      <c r="CG58" s="242"/>
      <c r="CH58" s="242"/>
      <c r="CI58" s="242"/>
      <c r="CJ58" s="242"/>
      <c r="CK58" s="242"/>
      <c r="CL58" s="242"/>
      <c r="CM58" s="242"/>
      <c r="CN58" s="242"/>
      <c r="CO58" s="242"/>
      <c r="CP58" s="242"/>
      <c r="CQ58" s="242"/>
      <c r="CR58" s="242"/>
      <c r="CS58" s="242"/>
      <c r="CT58" s="242"/>
      <c r="CU58" s="242"/>
      <c r="CV58" s="242"/>
    </row>
    <row r="59" spans="1:100">
      <c r="A59" s="10" t="s">
        <v>189</v>
      </c>
      <c r="B59" s="21">
        <v>152</v>
      </c>
      <c r="C59" s="21">
        <f t="shared" si="74"/>
        <v>152</v>
      </c>
      <c r="D59" s="21">
        <f t="shared" si="75"/>
        <v>150</v>
      </c>
      <c r="E59" s="21">
        <f t="shared" si="76"/>
        <v>150</v>
      </c>
      <c r="F59" s="21">
        <f t="shared" si="77"/>
        <v>150</v>
      </c>
      <c r="G59" s="21">
        <f t="shared" si="78"/>
        <v>150</v>
      </c>
      <c r="H59" s="21">
        <f t="shared" si="79"/>
        <v>150</v>
      </c>
      <c r="I59" s="21">
        <f t="shared" si="80"/>
        <v>150</v>
      </c>
      <c r="J59" s="21">
        <f t="shared" si="81"/>
        <v>150</v>
      </c>
      <c r="K59" s="21">
        <f t="shared" si="82"/>
        <v>150</v>
      </c>
      <c r="L59" s="21">
        <f t="shared" si="83"/>
        <v>150</v>
      </c>
      <c r="M59" s="21">
        <f t="shared" si="84"/>
        <v>150</v>
      </c>
      <c r="N59" s="21">
        <f t="shared" si="85"/>
        <v>150</v>
      </c>
      <c r="O59" s="21">
        <f t="shared" si="86"/>
        <v>150</v>
      </c>
      <c r="P59" s="21">
        <f t="shared" si="87"/>
        <v>150</v>
      </c>
      <c r="Q59" s="21">
        <f t="shared" si="88"/>
        <v>150</v>
      </c>
      <c r="R59" s="21">
        <f t="shared" si="89"/>
        <v>150</v>
      </c>
      <c r="S59" s="21">
        <f t="shared" si="90"/>
        <v>150</v>
      </c>
      <c r="T59" s="21">
        <f t="shared" si="91"/>
        <v>150</v>
      </c>
      <c r="U59" s="21">
        <f t="shared" si="92"/>
        <v>150</v>
      </c>
      <c r="V59" s="21">
        <f t="shared" si="93"/>
        <v>150</v>
      </c>
      <c r="W59" s="21">
        <f t="shared" si="94"/>
        <v>150</v>
      </c>
      <c r="X59" s="21">
        <f t="shared" si="95"/>
        <v>150</v>
      </c>
      <c r="Y59" s="21">
        <f t="shared" si="96"/>
        <v>150</v>
      </c>
      <c r="Z59" s="21">
        <f t="shared" si="97"/>
        <v>150</v>
      </c>
      <c r="AA59" s="21">
        <f t="shared" si="98"/>
        <v>150</v>
      </c>
      <c r="AB59" s="21">
        <f t="shared" si="99"/>
        <v>150</v>
      </c>
      <c r="AC59" s="21">
        <f t="shared" si="100"/>
        <v>150</v>
      </c>
      <c r="AD59" s="21">
        <f t="shared" si="101"/>
        <v>150</v>
      </c>
      <c r="AE59" s="21">
        <f t="shared" si="102"/>
        <v>150</v>
      </c>
      <c r="AF59" s="21">
        <f t="shared" si="103"/>
        <v>150</v>
      </c>
      <c r="AG59" s="21">
        <f t="shared" si="104"/>
        <v>150</v>
      </c>
      <c r="AH59" s="21">
        <f t="shared" si="105"/>
        <v>150</v>
      </c>
      <c r="AI59" s="21">
        <f t="shared" si="106"/>
        <v>150</v>
      </c>
      <c r="AJ59" s="21">
        <f t="shared" si="107"/>
        <v>150</v>
      </c>
      <c r="AK59" s="21">
        <f t="shared" si="108"/>
        <v>150</v>
      </c>
      <c r="AL59" s="21">
        <f t="shared" si="109"/>
        <v>150</v>
      </c>
      <c r="AM59" s="21">
        <f t="shared" si="110"/>
        <v>150</v>
      </c>
      <c r="AN59" s="21">
        <f t="shared" si="111"/>
        <v>150</v>
      </c>
      <c r="AO59" s="21">
        <f t="shared" si="112"/>
        <v>150</v>
      </c>
      <c r="AP59" s="21">
        <f t="shared" si="113"/>
        <v>150</v>
      </c>
      <c r="AQ59" s="21">
        <f t="shared" si="114"/>
        <v>150</v>
      </c>
      <c r="AR59" s="21">
        <f t="shared" si="115"/>
        <v>150</v>
      </c>
      <c r="AS59" s="21">
        <f t="shared" si="116"/>
        <v>150</v>
      </c>
      <c r="AT59" s="21">
        <f t="shared" si="117"/>
        <v>150</v>
      </c>
      <c r="AU59" s="21">
        <f t="shared" si="118"/>
        <v>150</v>
      </c>
      <c r="AV59" s="21">
        <f t="shared" si="119"/>
        <v>150</v>
      </c>
      <c r="AW59" s="21">
        <f t="shared" si="120"/>
        <v>150</v>
      </c>
      <c r="AX59" s="21">
        <f t="shared" si="121"/>
        <v>150</v>
      </c>
      <c r="AY59" s="28"/>
      <c r="AZ59" s="29" t="s">
        <v>189</v>
      </c>
      <c r="BA59" s="242"/>
      <c r="BB59" s="242">
        <v>-2</v>
      </c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2"/>
      <c r="CC59" s="242"/>
      <c r="CD59" s="242"/>
      <c r="CE59" s="242"/>
      <c r="CF59" s="242"/>
      <c r="CG59" s="242"/>
      <c r="CH59" s="242"/>
      <c r="CI59" s="242"/>
      <c r="CJ59" s="242"/>
      <c r="CK59" s="242"/>
      <c r="CL59" s="242"/>
      <c r="CM59" s="242"/>
      <c r="CN59" s="242"/>
      <c r="CO59" s="242"/>
      <c r="CP59" s="242"/>
      <c r="CQ59" s="242"/>
      <c r="CR59" s="242"/>
      <c r="CS59" s="242"/>
      <c r="CT59" s="242"/>
      <c r="CU59" s="242"/>
      <c r="CV59" s="242"/>
    </row>
    <row r="60" spans="1:100">
      <c r="A60" s="10" t="s">
        <v>190</v>
      </c>
      <c r="B60" s="21">
        <v>152</v>
      </c>
      <c r="C60" s="21">
        <f t="shared" si="74"/>
        <v>152</v>
      </c>
      <c r="D60" s="21">
        <f t="shared" si="75"/>
        <v>150</v>
      </c>
      <c r="E60" s="21">
        <f t="shared" si="76"/>
        <v>150</v>
      </c>
      <c r="F60" s="21">
        <f t="shared" si="77"/>
        <v>150</v>
      </c>
      <c r="G60" s="21">
        <f t="shared" si="78"/>
        <v>150</v>
      </c>
      <c r="H60" s="21">
        <f t="shared" si="79"/>
        <v>150</v>
      </c>
      <c r="I60" s="21">
        <f t="shared" si="80"/>
        <v>150</v>
      </c>
      <c r="J60" s="21">
        <f t="shared" si="81"/>
        <v>150</v>
      </c>
      <c r="K60" s="21">
        <f t="shared" si="82"/>
        <v>150</v>
      </c>
      <c r="L60" s="21">
        <f t="shared" si="83"/>
        <v>150</v>
      </c>
      <c r="M60" s="21">
        <f t="shared" si="84"/>
        <v>150</v>
      </c>
      <c r="N60" s="21">
        <f t="shared" si="85"/>
        <v>150</v>
      </c>
      <c r="O60" s="21">
        <f t="shared" si="86"/>
        <v>150</v>
      </c>
      <c r="P60" s="21">
        <f t="shared" si="87"/>
        <v>150</v>
      </c>
      <c r="Q60" s="21">
        <f t="shared" si="88"/>
        <v>150</v>
      </c>
      <c r="R60" s="21">
        <f t="shared" si="89"/>
        <v>150</v>
      </c>
      <c r="S60" s="21">
        <f t="shared" si="90"/>
        <v>150</v>
      </c>
      <c r="T60" s="21">
        <f t="shared" si="91"/>
        <v>150</v>
      </c>
      <c r="U60" s="21">
        <f t="shared" si="92"/>
        <v>150</v>
      </c>
      <c r="V60" s="21">
        <f t="shared" si="93"/>
        <v>150</v>
      </c>
      <c r="W60" s="21">
        <f t="shared" si="94"/>
        <v>150</v>
      </c>
      <c r="X60" s="21">
        <f t="shared" si="95"/>
        <v>150</v>
      </c>
      <c r="Y60" s="21">
        <f t="shared" si="96"/>
        <v>150</v>
      </c>
      <c r="Z60" s="21">
        <f t="shared" si="97"/>
        <v>150</v>
      </c>
      <c r="AA60" s="21">
        <f t="shared" si="98"/>
        <v>150</v>
      </c>
      <c r="AB60" s="21">
        <f t="shared" si="99"/>
        <v>150</v>
      </c>
      <c r="AC60" s="21">
        <f t="shared" si="100"/>
        <v>150</v>
      </c>
      <c r="AD60" s="21">
        <f t="shared" si="101"/>
        <v>150</v>
      </c>
      <c r="AE60" s="21">
        <f t="shared" si="102"/>
        <v>150</v>
      </c>
      <c r="AF60" s="21">
        <f t="shared" si="103"/>
        <v>150</v>
      </c>
      <c r="AG60" s="21">
        <f t="shared" si="104"/>
        <v>150</v>
      </c>
      <c r="AH60" s="21">
        <f t="shared" si="105"/>
        <v>150</v>
      </c>
      <c r="AI60" s="21">
        <f t="shared" si="106"/>
        <v>150</v>
      </c>
      <c r="AJ60" s="21">
        <f t="shared" si="107"/>
        <v>150</v>
      </c>
      <c r="AK60" s="21">
        <f t="shared" si="108"/>
        <v>150</v>
      </c>
      <c r="AL60" s="21">
        <f t="shared" si="109"/>
        <v>150</v>
      </c>
      <c r="AM60" s="21">
        <f t="shared" si="110"/>
        <v>150</v>
      </c>
      <c r="AN60" s="21">
        <f t="shared" si="111"/>
        <v>150</v>
      </c>
      <c r="AO60" s="21">
        <f t="shared" si="112"/>
        <v>150</v>
      </c>
      <c r="AP60" s="21">
        <f t="shared" si="113"/>
        <v>150</v>
      </c>
      <c r="AQ60" s="21">
        <f t="shared" si="114"/>
        <v>150</v>
      </c>
      <c r="AR60" s="21">
        <f t="shared" si="115"/>
        <v>150</v>
      </c>
      <c r="AS60" s="21">
        <f t="shared" si="116"/>
        <v>150</v>
      </c>
      <c r="AT60" s="21">
        <f t="shared" si="117"/>
        <v>150</v>
      </c>
      <c r="AU60" s="21">
        <f t="shared" si="118"/>
        <v>150</v>
      </c>
      <c r="AV60" s="21">
        <f t="shared" si="119"/>
        <v>150</v>
      </c>
      <c r="AW60" s="21">
        <f t="shared" si="120"/>
        <v>150</v>
      </c>
      <c r="AX60" s="21">
        <f t="shared" si="121"/>
        <v>150</v>
      </c>
      <c r="AY60" s="28"/>
      <c r="AZ60" s="29" t="s">
        <v>190</v>
      </c>
      <c r="BA60" s="242"/>
      <c r="BB60" s="242">
        <v>-2</v>
      </c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2"/>
      <c r="CC60" s="242"/>
      <c r="CD60" s="242"/>
      <c r="CE60" s="242"/>
      <c r="CF60" s="242"/>
      <c r="CG60" s="242"/>
      <c r="CH60" s="242"/>
      <c r="CI60" s="242"/>
      <c r="CJ60" s="242"/>
      <c r="CK60" s="242"/>
      <c r="CL60" s="242"/>
      <c r="CM60" s="242"/>
      <c r="CN60" s="242"/>
      <c r="CO60" s="242"/>
      <c r="CP60" s="242"/>
      <c r="CQ60" s="242"/>
      <c r="CR60" s="242"/>
      <c r="CS60" s="242"/>
      <c r="CT60" s="242"/>
      <c r="CU60" s="242"/>
      <c r="CV60" s="242"/>
    </row>
    <row r="61" spans="1:100">
      <c r="A61" s="10" t="s">
        <v>191</v>
      </c>
      <c r="B61" s="21">
        <v>152</v>
      </c>
      <c r="C61" s="21">
        <f t="shared" si="74"/>
        <v>152</v>
      </c>
      <c r="D61" s="21">
        <f t="shared" si="75"/>
        <v>150</v>
      </c>
      <c r="E61" s="21">
        <f t="shared" si="76"/>
        <v>150</v>
      </c>
      <c r="F61" s="21">
        <f t="shared" si="77"/>
        <v>150</v>
      </c>
      <c r="G61" s="21">
        <f t="shared" si="78"/>
        <v>150</v>
      </c>
      <c r="H61" s="21">
        <f t="shared" si="79"/>
        <v>150</v>
      </c>
      <c r="I61" s="21">
        <f t="shared" si="80"/>
        <v>150</v>
      </c>
      <c r="J61" s="21">
        <f t="shared" si="81"/>
        <v>150</v>
      </c>
      <c r="K61" s="21">
        <f t="shared" si="82"/>
        <v>150</v>
      </c>
      <c r="L61" s="21">
        <f t="shared" si="83"/>
        <v>150</v>
      </c>
      <c r="M61" s="21">
        <f t="shared" si="84"/>
        <v>150</v>
      </c>
      <c r="N61" s="21">
        <f t="shared" si="85"/>
        <v>150</v>
      </c>
      <c r="O61" s="21">
        <f t="shared" si="86"/>
        <v>150</v>
      </c>
      <c r="P61" s="21">
        <f t="shared" si="87"/>
        <v>150</v>
      </c>
      <c r="Q61" s="21">
        <f t="shared" si="88"/>
        <v>150</v>
      </c>
      <c r="R61" s="21">
        <f t="shared" si="89"/>
        <v>150</v>
      </c>
      <c r="S61" s="21">
        <f t="shared" si="90"/>
        <v>150</v>
      </c>
      <c r="T61" s="21">
        <f t="shared" si="91"/>
        <v>150</v>
      </c>
      <c r="U61" s="21">
        <f t="shared" si="92"/>
        <v>150</v>
      </c>
      <c r="V61" s="21">
        <f t="shared" si="93"/>
        <v>150</v>
      </c>
      <c r="W61" s="21">
        <f t="shared" si="94"/>
        <v>150</v>
      </c>
      <c r="X61" s="21">
        <f t="shared" si="95"/>
        <v>150</v>
      </c>
      <c r="Y61" s="21">
        <f t="shared" si="96"/>
        <v>150</v>
      </c>
      <c r="Z61" s="21">
        <f t="shared" si="97"/>
        <v>150</v>
      </c>
      <c r="AA61" s="21">
        <f t="shared" si="98"/>
        <v>150</v>
      </c>
      <c r="AB61" s="21">
        <f t="shared" si="99"/>
        <v>150</v>
      </c>
      <c r="AC61" s="21">
        <f t="shared" si="100"/>
        <v>150</v>
      </c>
      <c r="AD61" s="21">
        <f t="shared" si="101"/>
        <v>150</v>
      </c>
      <c r="AE61" s="21">
        <f t="shared" si="102"/>
        <v>150</v>
      </c>
      <c r="AF61" s="21">
        <f t="shared" si="103"/>
        <v>150</v>
      </c>
      <c r="AG61" s="21">
        <f t="shared" si="104"/>
        <v>150</v>
      </c>
      <c r="AH61" s="21">
        <f t="shared" si="105"/>
        <v>150</v>
      </c>
      <c r="AI61" s="21">
        <f t="shared" si="106"/>
        <v>150</v>
      </c>
      <c r="AJ61" s="21">
        <f t="shared" si="107"/>
        <v>150</v>
      </c>
      <c r="AK61" s="21">
        <f t="shared" si="108"/>
        <v>150</v>
      </c>
      <c r="AL61" s="21">
        <f t="shared" si="109"/>
        <v>150</v>
      </c>
      <c r="AM61" s="21">
        <f t="shared" si="110"/>
        <v>150</v>
      </c>
      <c r="AN61" s="21">
        <f t="shared" si="111"/>
        <v>150</v>
      </c>
      <c r="AO61" s="21">
        <f t="shared" si="112"/>
        <v>150</v>
      </c>
      <c r="AP61" s="21">
        <f t="shared" si="113"/>
        <v>150</v>
      </c>
      <c r="AQ61" s="21">
        <f t="shared" si="114"/>
        <v>150</v>
      </c>
      <c r="AR61" s="21">
        <f t="shared" si="115"/>
        <v>150</v>
      </c>
      <c r="AS61" s="21">
        <f t="shared" si="116"/>
        <v>150</v>
      </c>
      <c r="AT61" s="21">
        <f t="shared" si="117"/>
        <v>150</v>
      </c>
      <c r="AU61" s="21">
        <f t="shared" si="118"/>
        <v>150</v>
      </c>
      <c r="AV61" s="21">
        <f t="shared" si="119"/>
        <v>150</v>
      </c>
      <c r="AW61" s="21">
        <f t="shared" si="120"/>
        <v>150</v>
      </c>
      <c r="AX61" s="21">
        <f t="shared" si="121"/>
        <v>150</v>
      </c>
      <c r="AY61" s="28"/>
      <c r="AZ61" s="29" t="s">
        <v>191</v>
      </c>
      <c r="BA61" s="242"/>
      <c r="BB61" s="242">
        <v>-2</v>
      </c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2"/>
      <c r="CC61" s="242"/>
      <c r="CD61" s="242"/>
      <c r="CE61" s="242"/>
      <c r="CF61" s="242"/>
      <c r="CG61" s="242"/>
      <c r="CH61" s="242"/>
      <c r="CI61" s="242"/>
      <c r="CJ61" s="242"/>
      <c r="CK61" s="242"/>
      <c r="CL61" s="242"/>
      <c r="CM61" s="242"/>
      <c r="CN61" s="242"/>
      <c r="CO61" s="242"/>
      <c r="CP61" s="242"/>
      <c r="CQ61" s="242"/>
      <c r="CR61" s="242"/>
      <c r="CS61" s="242"/>
      <c r="CT61" s="242"/>
      <c r="CU61" s="242"/>
      <c r="CV61" s="242"/>
    </row>
    <row r="62" spans="1:100">
      <c r="A62" s="10" t="s">
        <v>239</v>
      </c>
      <c r="B62" s="21">
        <v>833</v>
      </c>
      <c r="C62" s="21">
        <f t="shared" si="74"/>
        <v>833</v>
      </c>
      <c r="D62" s="21">
        <f t="shared" si="75"/>
        <v>830</v>
      </c>
      <c r="E62" s="21">
        <f t="shared" si="76"/>
        <v>830</v>
      </c>
      <c r="F62" s="21">
        <f t="shared" si="77"/>
        <v>830</v>
      </c>
      <c r="G62" s="21">
        <f t="shared" si="78"/>
        <v>830</v>
      </c>
      <c r="H62" s="21">
        <f t="shared" si="79"/>
        <v>830</v>
      </c>
      <c r="I62" s="21">
        <f t="shared" si="80"/>
        <v>830</v>
      </c>
      <c r="J62" s="21">
        <f t="shared" si="81"/>
        <v>830</v>
      </c>
      <c r="K62" s="21">
        <f t="shared" si="82"/>
        <v>830</v>
      </c>
      <c r="L62" s="21">
        <f t="shared" si="83"/>
        <v>830</v>
      </c>
      <c r="M62" s="21">
        <f t="shared" si="84"/>
        <v>830</v>
      </c>
      <c r="N62" s="21">
        <f t="shared" si="85"/>
        <v>830</v>
      </c>
      <c r="O62" s="21">
        <f t="shared" si="86"/>
        <v>830</v>
      </c>
      <c r="P62" s="21">
        <f t="shared" si="87"/>
        <v>830</v>
      </c>
      <c r="Q62" s="21">
        <f t="shared" si="88"/>
        <v>830</v>
      </c>
      <c r="R62" s="21">
        <f t="shared" si="89"/>
        <v>830</v>
      </c>
      <c r="S62" s="21">
        <f t="shared" si="90"/>
        <v>830</v>
      </c>
      <c r="T62" s="21">
        <f t="shared" si="91"/>
        <v>830</v>
      </c>
      <c r="U62" s="21">
        <f t="shared" si="92"/>
        <v>830</v>
      </c>
      <c r="V62" s="21">
        <f t="shared" si="93"/>
        <v>830</v>
      </c>
      <c r="W62" s="21">
        <f t="shared" si="94"/>
        <v>830</v>
      </c>
      <c r="X62" s="21">
        <f t="shared" si="95"/>
        <v>830</v>
      </c>
      <c r="Y62" s="21">
        <f t="shared" si="96"/>
        <v>830</v>
      </c>
      <c r="Z62" s="21">
        <f t="shared" si="97"/>
        <v>830</v>
      </c>
      <c r="AA62" s="21">
        <f t="shared" si="98"/>
        <v>830</v>
      </c>
      <c r="AB62" s="21">
        <f t="shared" si="99"/>
        <v>830</v>
      </c>
      <c r="AC62" s="21">
        <f t="shared" si="100"/>
        <v>830</v>
      </c>
      <c r="AD62" s="21">
        <f t="shared" si="101"/>
        <v>830</v>
      </c>
      <c r="AE62" s="21">
        <f t="shared" si="102"/>
        <v>830</v>
      </c>
      <c r="AF62" s="21">
        <f t="shared" si="103"/>
        <v>830</v>
      </c>
      <c r="AG62" s="21">
        <f t="shared" si="104"/>
        <v>830</v>
      </c>
      <c r="AH62" s="21">
        <f t="shared" si="105"/>
        <v>830</v>
      </c>
      <c r="AI62" s="21">
        <f t="shared" si="106"/>
        <v>830</v>
      </c>
      <c r="AJ62" s="21">
        <f t="shared" si="107"/>
        <v>830</v>
      </c>
      <c r="AK62" s="21">
        <f t="shared" si="108"/>
        <v>830</v>
      </c>
      <c r="AL62" s="21">
        <f t="shared" si="109"/>
        <v>830</v>
      </c>
      <c r="AM62" s="21">
        <f t="shared" si="110"/>
        <v>830</v>
      </c>
      <c r="AN62" s="21">
        <f t="shared" si="111"/>
        <v>830</v>
      </c>
      <c r="AO62" s="21">
        <f t="shared" si="112"/>
        <v>830</v>
      </c>
      <c r="AP62" s="21">
        <f t="shared" si="113"/>
        <v>830</v>
      </c>
      <c r="AQ62" s="21">
        <f t="shared" si="114"/>
        <v>830</v>
      </c>
      <c r="AR62" s="21">
        <f t="shared" si="115"/>
        <v>830</v>
      </c>
      <c r="AS62" s="21">
        <f t="shared" si="116"/>
        <v>830</v>
      </c>
      <c r="AT62" s="21">
        <f t="shared" si="117"/>
        <v>830</v>
      </c>
      <c r="AU62" s="21">
        <f t="shared" si="118"/>
        <v>830</v>
      </c>
      <c r="AV62" s="21">
        <f t="shared" si="119"/>
        <v>830</v>
      </c>
      <c r="AW62" s="21">
        <f t="shared" si="120"/>
        <v>830</v>
      </c>
      <c r="AX62" s="21">
        <f t="shared" si="121"/>
        <v>830</v>
      </c>
      <c r="AY62" s="28"/>
      <c r="AZ62" s="29" t="s">
        <v>239</v>
      </c>
      <c r="BA62" s="242"/>
      <c r="BB62" s="242">
        <v>-3</v>
      </c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2"/>
      <c r="CC62" s="242"/>
      <c r="CD62" s="242"/>
      <c r="CE62" s="242"/>
      <c r="CF62" s="242"/>
      <c r="CG62" s="242"/>
      <c r="CH62" s="242"/>
      <c r="CI62" s="242"/>
      <c r="CJ62" s="242"/>
      <c r="CK62" s="242"/>
      <c r="CL62" s="242"/>
      <c r="CM62" s="242"/>
      <c r="CN62" s="242"/>
      <c r="CO62" s="242"/>
      <c r="CP62" s="242"/>
      <c r="CQ62" s="242"/>
      <c r="CR62" s="242"/>
      <c r="CS62" s="242"/>
      <c r="CT62" s="242"/>
      <c r="CU62" s="242"/>
      <c r="CV62" s="242"/>
    </row>
    <row r="63" spans="1:100">
      <c r="A63" s="10" t="s">
        <v>196</v>
      </c>
      <c r="B63" s="21">
        <v>330</v>
      </c>
      <c r="C63" s="21">
        <f t="shared" si="74"/>
        <v>330</v>
      </c>
      <c r="D63" s="21">
        <f t="shared" si="75"/>
        <v>330</v>
      </c>
      <c r="E63" s="21">
        <f t="shared" si="76"/>
        <v>330</v>
      </c>
      <c r="F63" s="21">
        <f t="shared" si="77"/>
        <v>330</v>
      </c>
      <c r="G63" s="21">
        <f t="shared" si="78"/>
        <v>330</v>
      </c>
      <c r="H63" s="21">
        <f t="shared" si="79"/>
        <v>330</v>
      </c>
      <c r="I63" s="21">
        <f t="shared" si="80"/>
        <v>330</v>
      </c>
      <c r="J63" s="21">
        <f t="shared" si="81"/>
        <v>330</v>
      </c>
      <c r="K63" s="21">
        <f t="shared" si="82"/>
        <v>330</v>
      </c>
      <c r="L63" s="21">
        <f t="shared" si="83"/>
        <v>330</v>
      </c>
      <c r="M63" s="21">
        <f t="shared" si="84"/>
        <v>330</v>
      </c>
      <c r="N63" s="21">
        <f t="shared" si="85"/>
        <v>330</v>
      </c>
      <c r="O63" s="21">
        <f t="shared" si="86"/>
        <v>330</v>
      </c>
      <c r="P63" s="21">
        <f t="shared" si="87"/>
        <v>330</v>
      </c>
      <c r="Q63" s="21">
        <f t="shared" si="88"/>
        <v>330</v>
      </c>
      <c r="R63" s="21">
        <f t="shared" si="89"/>
        <v>330</v>
      </c>
      <c r="S63" s="21">
        <f t="shared" si="90"/>
        <v>330</v>
      </c>
      <c r="T63" s="21">
        <f t="shared" si="91"/>
        <v>330</v>
      </c>
      <c r="U63" s="21">
        <f t="shared" si="92"/>
        <v>330</v>
      </c>
      <c r="V63" s="21">
        <f t="shared" si="93"/>
        <v>330</v>
      </c>
      <c r="W63" s="21">
        <f t="shared" si="94"/>
        <v>330</v>
      </c>
      <c r="X63" s="21">
        <f t="shared" si="95"/>
        <v>330</v>
      </c>
      <c r="Y63" s="21">
        <f t="shared" si="96"/>
        <v>330</v>
      </c>
      <c r="Z63" s="21">
        <f t="shared" si="97"/>
        <v>330</v>
      </c>
      <c r="AA63" s="21">
        <f t="shared" si="98"/>
        <v>330</v>
      </c>
      <c r="AB63" s="21">
        <f t="shared" si="99"/>
        <v>330</v>
      </c>
      <c r="AC63" s="21">
        <f t="shared" si="100"/>
        <v>330</v>
      </c>
      <c r="AD63" s="21">
        <f t="shared" si="101"/>
        <v>330</v>
      </c>
      <c r="AE63" s="21">
        <f t="shared" si="102"/>
        <v>330</v>
      </c>
      <c r="AF63" s="21">
        <f t="shared" si="103"/>
        <v>330</v>
      </c>
      <c r="AG63" s="21">
        <f t="shared" si="104"/>
        <v>330</v>
      </c>
      <c r="AH63" s="21">
        <f t="shared" si="105"/>
        <v>330</v>
      </c>
      <c r="AI63" s="21">
        <f t="shared" si="106"/>
        <v>330</v>
      </c>
      <c r="AJ63" s="21">
        <f t="shared" si="107"/>
        <v>330</v>
      </c>
      <c r="AK63" s="21">
        <f t="shared" si="108"/>
        <v>330</v>
      </c>
      <c r="AL63" s="21">
        <f t="shared" si="109"/>
        <v>330</v>
      </c>
      <c r="AM63" s="21">
        <f t="shared" si="110"/>
        <v>330</v>
      </c>
      <c r="AN63" s="21">
        <f t="shared" si="111"/>
        <v>330</v>
      </c>
      <c r="AO63" s="21">
        <f t="shared" si="112"/>
        <v>330</v>
      </c>
      <c r="AP63" s="21">
        <f t="shared" si="113"/>
        <v>330</v>
      </c>
      <c r="AQ63" s="21">
        <f t="shared" si="114"/>
        <v>330</v>
      </c>
      <c r="AR63" s="21">
        <f t="shared" si="115"/>
        <v>330</v>
      </c>
      <c r="AS63" s="21">
        <f t="shared" si="116"/>
        <v>330</v>
      </c>
      <c r="AT63" s="21">
        <f t="shared" si="117"/>
        <v>330</v>
      </c>
      <c r="AU63" s="21">
        <f t="shared" si="118"/>
        <v>330</v>
      </c>
      <c r="AV63" s="21">
        <f t="shared" si="119"/>
        <v>330</v>
      </c>
      <c r="AW63" s="21">
        <f t="shared" si="120"/>
        <v>330</v>
      </c>
      <c r="AX63" s="21">
        <f t="shared" si="121"/>
        <v>330</v>
      </c>
      <c r="AY63" s="28"/>
      <c r="AZ63" s="29" t="s">
        <v>196</v>
      </c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2"/>
      <c r="CC63" s="242"/>
      <c r="CD63" s="242"/>
      <c r="CE63" s="242"/>
      <c r="CF63" s="242"/>
      <c r="CG63" s="242"/>
      <c r="CH63" s="242"/>
      <c r="CI63" s="242"/>
      <c r="CJ63" s="242"/>
      <c r="CK63" s="242"/>
      <c r="CL63" s="242"/>
      <c r="CM63" s="242"/>
      <c r="CN63" s="242"/>
      <c r="CO63" s="242"/>
      <c r="CP63" s="242"/>
      <c r="CQ63" s="242"/>
      <c r="CR63" s="242"/>
      <c r="CS63" s="242"/>
      <c r="CT63" s="242"/>
      <c r="CU63" s="242"/>
      <c r="CV63" s="242"/>
    </row>
    <row r="64" spans="1:100">
      <c r="A64" s="10" t="s">
        <v>108</v>
      </c>
      <c r="B64" s="21">
        <v>0</v>
      </c>
      <c r="C64" s="21">
        <f t="shared" si="74"/>
        <v>0</v>
      </c>
      <c r="D64" s="21">
        <f t="shared" si="75"/>
        <v>0</v>
      </c>
      <c r="E64" s="21">
        <f t="shared" si="76"/>
        <v>0</v>
      </c>
      <c r="F64" s="21">
        <f t="shared" si="77"/>
        <v>0</v>
      </c>
      <c r="G64" s="21">
        <f t="shared" si="78"/>
        <v>0</v>
      </c>
      <c r="H64" s="21">
        <f t="shared" si="79"/>
        <v>0</v>
      </c>
      <c r="I64" s="21">
        <f t="shared" si="80"/>
        <v>0</v>
      </c>
      <c r="J64" s="21">
        <f t="shared" si="81"/>
        <v>0</v>
      </c>
      <c r="K64" s="21">
        <f t="shared" si="82"/>
        <v>0</v>
      </c>
      <c r="L64" s="21">
        <f t="shared" si="83"/>
        <v>0</v>
      </c>
      <c r="M64" s="21">
        <f t="shared" si="84"/>
        <v>0</v>
      </c>
      <c r="N64" s="21">
        <f t="shared" si="85"/>
        <v>0</v>
      </c>
      <c r="O64" s="21">
        <f t="shared" si="86"/>
        <v>0</v>
      </c>
      <c r="P64" s="21">
        <f t="shared" si="87"/>
        <v>0</v>
      </c>
      <c r="Q64" s="21">
        <f t="shared" si="88"/>
        <v>0</v>
      </c>
      <c r="R64" s="21">
        <f t="shared" si="89"/>
        <v>0</v>
      </c>
      <c r="S64" s="21">
        <f t="shared" si="90"/>
        <v>0</v>
      </c>
      <c r="T64" s="21">
        <f t="shared" si="91"/>
        <v>0</v>
      </c>
      <c r="U64" s="21">
        <f t="shared" si="92"/>
        <v>0</v>
      </c>
      <c r="V64" s="21">
        <f t="shared" si="93"/>
        <v>0</v>
      </c>
      <c r="W64" s="21">
        <f t="shared" si="94"/>
        <v>0</v>
      </c>
      <c r="X64" s="21">
        <f t="shared" si="95"/>
        <v>0</v>
      </c>
      <c r="Y64" s="21">
        <f t="shared" si="96"/>
        <v>0</v>
      </c>
      <c r="Z64" s="21">
        <f t="shared" si="97"/>
        <v>0</v>
      </c>
      <c r="AA64" s="21">
        <f t="shared" si="98"/>
        <v>0</v>
      </c>
      <c r="AB64" s="21">
        <f t="shared" si="99"/>
        <v>0</v>
      </c>
      <c r="AC64" s="21">
        <f t="shared" si="100"/>
        <v>0</v>
      </c>
      <c r="AD64" s="21">
        <f t="shared" si="101"/>
        <v>0</v>
      </c>
      <c r="AE64" s="21">
        <f t="shared" si="102"/>
        <v>0</v>
      </c>
      <c r="AF64" s="21">
        <f t="shared" si="103"/>
        <v>0</v>
      </c>
      <c r="AG64" s="21">
        <f t="shared" si="104"/>
        <v>0</v>
      </c>
      <c r="AH64" s="21">
        <f t="shared" si="105"/>
        <v>0</v>
      </c>
      <c r="AI64" s="21">
        <f t="shared" si="106"/>
        <v>0</v>
      </c>
      <c r="AJ64" s="21">
        <f t="shared" si="107"/>
        <v>0</v>
      </c>
      <c r="AK64" s="21">
        <f t="shared" si="108"/>
        <v>0</v>
      </c>
      <c r="AL64" s="21">
        <f t="shared" si="109"/>
        <v>0</v>
      </c>
      <c r="AM64" s="21">
        <f t="shared" si="110"/>
        <v>0</v>
      </c>
      <c r="AN64" s="21">
        <f t="shared" si="111"/>
        <v>0</v>
      </c>
      <c r="AO64" s="21">
        <f t="shared" si="112"/>
        <v>0</v>
      </c>
      <c r="AP64" s="21">
        <f t="shared" si="113"/>
        <v>0</v>
      </c>
      <c r="AQ64" s="21">
        <f t="shared" si="114"/>
        <v>0</v>
      </c>
      <c r="AR64" s="21">
        <f t="shared" si="115"/>
        <v>0</v>
      </c>
      <c r="AS64" s="21">
        <f t="shared" si="116"/>
        <v>0</v>
      </c>
      <c r="AT64" s="21">
        <f t="shared" si="117"/>
        <v>0</v>
      </c>
      <c r="AU64" s="21">
        <f t="shared" si="118"/>
        <v>0</v>
      </c>
      <c r="AV64" s="21">
        <f t="shared" si="119"/>
        <v>0</v>
      </c>
      <c r="AW64" s="21">
        <f t="shared" si="120"/>
        <v>0</v>
      </c>
      <c r="AX64" s="21">
        <f t="shared" si="121"/>
        <v>0</v>
      </c>
      <c r="AY64" s="28"/>
      <c r="AZ64" s="29" t="s">
        <v>108</v>
      </c>
      <c r="BA64" s="242"/>
      <c r="BB64" s="242"/>
      <c r="BC64" s="242"/>
      <c r="BD64" s="242"/>
      <c r="BE64" s="242"/>
      <c r="BF64" s="242"/>
      <c r="BG64" s="242"/>
      <c r="BH64" s="242"/>
      <c r="BI64" s="242"/>
      <c r="BJ64" s="242"/>
      <c r="BK64" s="242"/>
      <c r="BL64" s="242"/>
      <c r="BM64" s="242"/>
      <c r="BN64" s="242"/>
      <c r="BO64" s="242"/>
      <c r="BP64" s="242"/>
      <c r="BQ64" s="242"/>
      <c r="BR64" s="242"/>
      <c r="BS64" s="242"/>
      <c r="BT64" s="242"/>
      <c r="BU64" s="242"/>
      <c r="BV64" s="242"/>
      <c r="BW64" s="242"/>
      <c r="BX64" s="242"/>
      <c r="BY64" s="242"/>
      <c r="BZ64" s="242"/>
      <c r="CA64" s="242"/>
      <c r="CB64" s="242"/>
      <c r="CC64" s="242"/>
      <c r="CD64" s="242"/>
      <c r="CE64" s="242"/>
      <c r="CF64" s="242"/>
      <c r="CG64" s="242"/>
      <c r="CH64" s="242"/>
      <c r="CI64" s="242"/>
      <c r="CJ64" s="242"/>
      <c r="CK64" s="242"/>
      <c r="CL64" s="242"/>
      <c r="CM64" s="242"/>
      <c r="CN64" s="242"/>
      <c r="CO64" s="242"/>
      <c r="CP64" s="242"/>
      <c r="CQ64" s="242"/>
      <c r="CR64" s="242"/>
      <c r="CS64" s="242"/>
      <c r="CT64" s="242"/>
      <c r="CU64" s="242"/>
      <c r="CV64" s="242"/>
    </row>
    <row r="65" spans="1:100">
      <c r="A65" s="10" t="s">
        <v>114</v>
      </c>
      <c r="B65" s="21">
        <v>0</v>
      </c>
      <c r="C65" s="21">
        <f t="shared" si="74"/>
        <v>0</v>
      </c>
      <c r="D65" s="21">
        <f t="shared" si="75"/>
        <v>0</v>
      </c>
      <c r="E65" s="21">
        <f t="shared" si="76"/>
        <v>0</v>
      </c>
      <c r="F65" s="21">
        <f t="shared" si="77"/>
        <v>0</v>
      </c>
      <c r="G65" s="21">
        <f t="shared" si="78"/>
        <v>0</v>
      </c>
      <c r="H65" s="21">
        <f t="shared" si="79"/>
        <v>0</v>
      </c>
      <c r="I65" s="21">
        <f t="shared" si="80"/>
        <v>0</v>
      </c>
      <c r="J65" s="21">
        <f t="shared" si="81"/>
        <v>0</v>
      </c>
      <c r="K65" s="21">
        <f t="shared" si="82"/>
        <v>0</v>
      </c>
      <c r="L65" s="21">
        <f t="shared" si="83"/>
        <v>0</v>
      </c>
      <c r="M65" s="21">
        <f t="shared" si="84"/>
        <v>0</v>
      </c>
      <c r="N65" s="21">
        <f t="shared" si="85"/>
        <v>0</v>
      </c>
      <c r="O65" s="21">
        <f t="shared" si="86"/>
        <v>0</v>
      </c>
      <c r="P65" s="21">
        <f t="shared" si="87"/>
        <v>0</v>
      </c>
      <c r="Q65" s="21">
        <f t="shared" si="88"/>
        <v>0</v>
      </c>
      <c r="R65" s="21">
        <f t="shared" si="89"/>
        <v>0</v>
      </c>
      <c r="S65" s="21">
        <f t="shared" si="90"/>
        <v>0</v>
      </c>
      <c r="T65" s="21">
        <f t="shared" si="91"/>
        <v>0</v>
      </c>
      <c r="U65" s="21">
        <f t="shared" si="92"/>
        <v>0</v>
      </c>
      <c r="V65" s="21">
        <f t="shared" si="93"/>
        <v>0</v>
      </c>
      <c r="W65" s="21">
        <f t="shared" si="94"/>
        <v>0</v>
      </c>
      <c r="X65" s="21">
        <f t="shared" si="95"/>
        <v>0</v>
      </c>
      <c r="Y65" s="21">
        <f t="shared" si="96"/>
        <v>0</v>
      </c>
      <c r="Z65" s="21">
        <f t="shared" si="97"/>
        <v>0</v>
      </c>
      <c r="AA65" s="21">
        <f t="shared" si="98"/>
        <v>0</v>
      </c>
      <c r="AB65" s="21">
        <f t="shared" si="99"/>
        <v>0</v>
      </c>
      <c r="AC65" s="21">
        <f t="shared" si="100"/>
        <v>0</v>
      </c>
      <c r="AD65" s="21">
        <f t="shared" si="101"/>
        <v>0</v>
      </c>
      <c r="AE65" s="21">
        <f t="shared" si="102"/>
        <v>0</v>
      </c>
      <c r="AF65" s="21">
        <f t="shared" si="103"/>
        <v>0</v>
      </c>
      <c r="AG65" s="21">
        <f t="shared" si="104"/>
        <v>0</v>
      </c>
      <c r="AH65" s="21">
        <f t="shared" si="105"/>
        <v>0</v>
      </c>
      <c r="AI65" s="21">
        <f t="shared" si="106"/>
        <v>0</v>
      </c>
      <c r="AJ65" s="21">
        <f t="shared" si="107"/>
        <v>0</v>
      </c>
      <c r="AK65" s="21">
        <f t="shared" si="108"/>
        <v>0</v>
      </c>
      <c r="AL65" s="21">
        <f t="shared" si="109"/>
        <v>0</v>
      </c>
      <c r="AM65" s="21">
        <f t="shared" si="110"/>
        <v>0</v>
      </c>
      <c r="AN65" s="21">
        <f t="shared" si="111"/>
        <v>0</v>
      </c>
      <c r="AO65" s="21">
        <f t="shared" si="112"/>
        <v>0</v>
      </c>
      <c r="AP65" s="21">
        <f t="shared" si="113"/>
        <v>0</v>
      </c>
      <c r="AQ65" s="21">
        <f t="shared" si="114"/>
        <v>0</v>
      </c>
      <c r="AR65" s="21">
        <f t="shared" si="115"/>
        <v>0</v>
      </c>
      <c r="AS65" s="21">
        <f t="shared" si="116"/>
        <v>0</v>
      </c>
      <c r="AT65" s="21">
        <f t="shared" si="117"/>
        <v>0</v>
      </c>
      <c r="AU65" s="21">
        <f t="shared" si="118"/>
        <v>0</v>
      </c>
      <c r="AV65" s="21">
        <f t="shared" si="119"/>
        <v>0</v>
      </c>
      <c r="AW65" s="21">
        <f t="shared" si="120"/>
        <v>0</v>
      </c>
      <c r="AX65" s="21">
        <f t="shared" si="121"/>
        <v>0</v>
      </c>
      <c r="AY65" s="28"/>
      <c r="AZ65" s="29" t="s">
        <v>114</v>
      </c>
      <c r="BA65" s="242"/>
      <c r="BB65" s="242"/>
      <c r="BC65" s="242"/>
      <c r="BD65" s="242"/>
      <c r="BE65" s="242"/>
      <c r="BF65" s="242"/>
      <c r="BG65" s="242"/>
      <c r="BH65" s="242"/>
      <c r="BI65" s="242"/>
      <c r="BJ65" s="242"/>
      <c r="BK65" s="242"/>
      <c r="BL65" s="242"/>
      <c r="BM65" s="242"/>
      <c r="BN65" s="242"/>
      <c r="BO65" s="242"/>
      <c r="BP65" s="242"/>
      <c r="BQ65" s="242"/>
      <c r="BR65" s="242"/>
      <c r="BS65" s="242"/>
      <c r="BT65" s="242"/>
      <c r="BU65" s="242"/>
      <c r="BV65" s="242"/>
      <c r="BW65" s="242"/>
      <c r="BX65" s="242"/>
      <c r="BY65" s="242"/>
      <c r="BZ65" s="242"/>
      <c r="CA65" s="242"/>
      <c r="CB65" s="242"/>
      <c r="CC65" s="242"/>
      <c r="CD65" s="242"/>
      <c r="CE65" s="242"/>
      <c r="CF65" s="242"/>
      <c r="CG65" s="242"/>
      <c r="CH65" s="242"/>
      <c r="CI65" s="242"/>
      <c r="CJ65" s="242"/>
      <c r="CK65" s="242"/>
      <c r="CL65" s="242"/>
      <c r="CM65" s="242"/>
      <c r="CN65" s="242"/>
      <c r="CO65" s="242"/>
      <c r="CP65" s="242"/>
      <c r="CQ65" s="242"/>
      <c r="CR65" s="242"/>
      <c r="CS65" s="242"/>
      <c r="CT65" s="242"/>
      <c r="CU65" s="242"/>
      <c r="CV65" s="242"/>
    </row>
    <row r="66" spans="1:100">
      <c r="A66" s="10" t="s">
        <v>35</v>
      </c>
      <c r="B66" s="21">
        <v>1155</v>
      </c>
      <c r="C66" s="21">
        <f t="shared" si="74"/>
        <v>1155</v>
      </c>
      <c r="D66" s="21">
        <f t="shared" si="75"/>
        <v>1155</v>
      </c>
      <c r="E66" s="21">
        <f t="shared" si="76"/>
        <v>1155</v>
      </c>
      <c r="F66" s="21">
        <f t="shared" si="77"/>
        <v>1155</v>
      </c>
      <c r="G66" s="21">
        <f t="shared" si="78"/>
        <v>1155</v>
      </c>
      <c r="H66" s="21">
        <f t="shared" si="79"/>
        <v>1155</v>
      </c>
      <c r="I66" s="21">
        <f t="shared" si="80"/>
        <v>1155</v>
      </c>
      <c r="J66" s="21">
        <f t="shared" si="81"/>
        <v>1155</v>
      </c>
      <c r="K66" s="21">
        <f t="shared" si="82"/>
        <v>1155</v>
      </c>
      <c r="L66" s="21">
        <f t="shared" si="83"/>
        <v>1155</v>
      </c>
      <c r="M66" s="21">
        <f t="shared" si="84"/>
        <v>1155</v>
      </c>
      <c r="N66" s="21">
        <f t="shared" si="85"/>
        <v>1155</v>
      </c>
      <c r="O66" s="21">
        <f t="shared" si="86"/>
        <v>1155</v>
      </c>
      <c r="P66" s="21">
        <f t="shared" si="87"/>
        <v>1155</v>
      </c>
      <c r="Q66" s="21">
        <f t="shared" si="88"/>
        <v>1155</v>
      </c>
      <c r="R66" s="21">
        <f t="shared" si="89"/>
        <v>1155</v>
      </c>
      <c r="S66" s="21">
        <f t="shared" si="90"/>
        <v>1155</v>
      </c>
      <c r="T66" s="21">
        <f t="shared" si="91"/>
        <v>1155</v>
      </c>
      <c r="U66" s="21">
        <f t="shared" si="92"/>
        <v>1155</v>
      </c>
      <c r="V66" s="21">
        <f t="shared" si="93"/>
        <v>1155</v>
      </c>
      <c r="W66" s="21">
        <f t="shared" si="94"/>
        <v>1155</v>
      </c>
      <c r="X66" s="21">
        <f t="shared" si="95"/>
        <v>1155</v>
      </c>
      <c r="Y66" s="21">
        <f t="shared" si="96"/>
        <v>1155</v>
      </c>
      <c r="Z66" s="21">
        <f t="shared" si="97"/>
        <v>1155</v>
      </c>
      <c r="AA66" s="21">
        <f t="shared" si="98"/>
        <v>1155</v>
      </c>
      <c r="AB66" s="21">
        <f t="shared" si="99"/>
        <v>1155</v>
      </c>
      <c r="AC66" s="21">
        <f t="shared" si="100"/>
        <v>1155</v>
      </c>
      <c r="AD66" s="21">
        <f t="shared" si="101"/>
        <v>1155</v>
      </c>
      <c r="AE66" s="21">
        <f t="shared" si="102"/>
        <v>1155</v>
      </c>
      <c r="AF66" s="21">
        <f t="shared" si="103"/>
        <v>1155</v>
      </c>
      <c r="AG66" s="21">
        <f t="shared" si="104"/>
        <v>1155</v>
      </c>
      <c r="AH66" s="21">
        <f t="shared" si="105"/>
        <v>1155</v>
      </c>
      <c r="AI66" s="21">
        <f t="shared" si="106"/>
        <v>1155</v>
      </c>
      <c r="AJ66" s="21">
        <f t="shared" si="107"/>
        <v>1155</v>
      </c>
      <c r="AK66" s="21">
        <f t="shared" si="108"/>
        <v>1155</v>
      </c>
      <c r="AL66" s="21">
        <f t="shared" si="109"/>
        <v>1155</v>
      </c>
      <c r="AM66" s="21">
        <f t="shared" si="110"/>
        <v>1155</v>
      </c>
      <c r="AN66" s="21">
        <f t="shared" si="111"/>
        <v>1155</v>
      </c>
      <c r="AO66" s="21">
        <f t="shared" si="112"/>
        <v>1155</v>
      </c>
      <c r="AP66" s="21">
        <f t="shared" si="113"/>
        <v>1155</v>
      </c>
      <c r="AQ66" s="21">
        <f t="shared" si="114"/>
        <v>1155</v>
      </c>
      <c r="AR66" s="21">
        <f t="shared" si="115"/>
        <v>1155</v>
      </c>
      <c r="AS66" s="21">
        <f t="shared" si="116"/>
        <v>1155</v>
      </c>
      <c r="AT66" s="21">
        <f t="shared" si="117"/>
        <v>1155</v>
      </c>
      <c r="AU66" s="21">
        <f t="shared" si="118"/>
        <v>1155</v>
      </c>
      <c r="AV66" s="21">
        <f t="shared" si="119"/>
        <v>1155</v>
      </c>
      <c r="AW66" s="21">
        <f t="shared" si="120"/>
        <v>1155</v>
      </c>
      <c r="AX66" s="21">
        <f t="shared" si="121"/>
        <v>1155</v>
      </c>
      <c r="AY66" s="28"/>
      <c r="AZ66" s="29" t="s">
        <v>57</v>
      </c>
      <c r="BA66" s="242"/>
      <c r="BB66" s="242"/>
      <c r="BC66" s="242"/>
      <c r="BD66" s="242"/>
      <c r="BE66" s="242"/>
      <c r="BF66" s="242"/>
      <c r="BG66" s="242"/>
      <c r="BH66" s="242"/>
      <c r="BI66" s="242"/>
      <c r="BJ66" s="242"/>
      <c r="BK66" s="242"/>
      <c r="BL66" s="242"/>
      <c r="BM66" s="242"/>
      <c r="BN66" s="242"/>
      <c r="BO66" s="242"/>
      <c r="BP66" s="242"/>
      <c r="BQ66" s="242"/>
      <c r="BR66" s="242"/>
      <c r="BS66" s="242"/>
      <c r="BT66" s="242"/>
      <c r="BU66" s="242"/>
      <c r="BV66" s="242"/>
      <c r="BW66" s="242"/>
      <c r="BX66" s="242"/>
      <c r="BY66" s="242"/>
      <c r="BZ66" s="242"/>
      <c r="CA66" s="242"/>
      <c r="CB66" s="242"/>
      <c r="CC66" s="242"/>
      <c r="CD66" s="242"/>
      <c r="CE66" s="242"/>
      <c r="CF66" s="242"/>
      <c r="CG66" s="242"/>
      <c r="CH66" s="242"/>
      <c r="CI66" s="242"/>
      <c r="CJ66" s="242"/>
      <c r="CK66" s="242"/>
      <c r="CL66" s="242"/>
      <c r="CM66" s="242"/>
      <c r="CN66" s="242"/>
      <c r="CO66" s="242"/>
      <c r="CP66" s="242"/>
      <c r="CQ66" s="242"/>
      <c r="CR66" s="242"/>
      <c r="CS66" s="242"/>
      <c r="CT66" s="242"/>
      <c r="CU66" s="242"/>
      <c r="CV66" s="242"/>
    </row>
    <row r="67" spans="1:100">
      <c r="A67" s="10" t="s">
        <v>116</v>
      </c>
      <c r="B67" s="30">
        <v>0</v>
      </c>
      <c r="C67" s="30">
        <f t="shared" si="74"/>
        <v>0</v>
      </c>
      <c r="D67" s="30">
        <f t="shared" si="75"/>
        <v>0</v>
      </c>
      <c r="E67" s="30">
        <f t="shared" si="76"/>
        <v>0</v>
      </c>
      <c r="F67" s="30">
        <f t="shared" si="77"/>
        <v>0</v>
      </c>
      <c r="G67" s="30">
        <f t="shared" si="78"/>
        <v>0</v>
      </c>
      <c r="H67" s="30">
        <f t="shared" si="79"/>
        <v>0</v>
      </c>
      <c r="I67" s="30">
        <f t="shared" si="80"/>
        <v>0</v>
      </c>
      <c r="J67" s="30">
        <f t="shared" si="81"/>
        <v>0</v>
      </c>
      <c r="K67" s="30">
        <f t="shared" si="82"/>
        <v>0</v>
      </c>
      <c r="L67" s="30">
        <f t="shared" si="83"/>
        <v>0</v>
      </c>
      <c r="M67" s="30">
        <f t="shared" si="84"/>
        <v>0</v>
      </c>
      <c r="N67" s="30">
        <f t="shared" si="85"/>
        <v>0</v>
      </c>
      <c r="O67" s="30">
        <f t="shared" si="86"/>
        <v>0</v>
      </c>
      <c r="P67" s="30">
        <f t="shared" si="87"/>
        <v>0</v>
      </c>
      <c r="Q67" s="30">
        <f t="shared" si="88"/>
        <v>0</v>
      </c>
      <c r="R67" s="30">
        <f t="shared" si="89"/>
        <v>0</v>
      </c>
      <c r="S67" s="30">
        <f t="shared" si="90"/>
        <v>0</v>
      </c>
      <c r="T67" s="30">
        <f t="shared" si="91"/>
        <v>0</v>
      </c>
      <c r="U67" s="30">
        <f t="shared" si="92"/>
        <v>0</v>
      </c>
      <c r="V67" s="30">
        <f t="shared" si="93"/>
        <v>0</v>
      </c>
      <c r="W67" s="30">
        <f t="shared" si="94"/>
        <v>0</v>
      </c>
      <c r="X67" s="30">
        <f t="shared" si="95"/>
        <v>0</v>
      </c>
      <c r="Y67" s="30">
        <f t="shared" si="96"/>
        <v>0</v>
      </c>
      <c r="Z67" s="30">
        <f t="shared" si="97"/>
        <v>0</v>
      </c>
      <c r="AA67" s="30">
        <f t="shared" si="98"/>
        <v>0</v>
      </c>
      <c r="AB67" s="30">
        <f t="shared" si="99"/>
        <v>0</v>
      </c>
      <c r="AC67" s="30">
        <f t="shared" si="100"/>
        <v>0</v>
      </c>
      <c r="AD67" s="30">
        <f t="shared" si="101"/>
        <v>0</v>
      </c>
      <c r="AE67" s="30">
        <f t="shared" si="102"/>
        <v>0</v>
      </c>
      <c r="AF67" s="30">
        <f t="shared" si="103"/>
        <v>0</v>
      </c>
      <c r="AG67" s="30">
        <f t="shared" si="104"/>
        <v>0</v>
      </c>
      <c r="AH67" s="30">
        <f t="shared" si="105"/>
        <v>0</v>
      </c>
      <c r="AI67" s="30">
        <f t="shared" si="106"/>
        <v>0</v>
      </c>
      <c r="AJ67" s="30">
        <f t="shared" si="107"/>
        <v>0</v>
      </c>
      <c r="AK67" s="30">
        <f t="shared" si="108"/>
        <v>0</v>
      </c>
      <c r="AL67" s="30">
        <f t="shared" si="109"/>
        <v>0</v>
      </c>
      <c r="AM67" s="30">
        <f t="shared" si="110"/>
        <v>0</v>
      </c>
      <c r="AN67" s="30">
        <f t="shared" si="111"/>
        <v>0</v>
      </c>
      <c r="AO67" s="30">
        <f t="shared" si="112"/>
        <v>0</v>
      </c>
      <c r="AP67" s="30">
        <f t="shared" si="113"/>
        <v>0</v>
      </c>
      <c r="AQ67" s="30">
        <f t="shared" si="114"/>
        <v>0</v>
      </c>
      <c r="AR67" s="30">
        <f t="shared" si="115"/>
        <v>0</v>
      </c>
      <c r="AS67" s="30">
        <f t="shared" si="116"/>
        <v>0</v>
      </c>
      <c r="AT67" s="30">
        <f t="shared" si="117"/>
        <v>0</v>
      </c>
      <c r="AU67" s="30">
        <f t="shared" si="118"/>
        <v>0</v>
      </c>
      <c r="AV67" s="30">
        <f t="shared" si="119"/>
        <v>0</v>
      </c>
      <c r="AW67" s="30">
        <f t="shared" si="120"/>
        <v>0</v>
      </c>
      <c r="AX67" s="30">
        <f t="shared" si="121"/>
        <v>0</v>
      </c>
      <c r="AY67" s="100"/>
      <c r="AZ67" s="238" t="s">
        <v>116</v>
      </c>
      <c r="BA67" s="258"/>
      <c r="BB67" s="258"/>
      <c r="BC67" s="258"/>
      <c r="BD67" s="258"/>
      <c r="BE67" s="258"/>
      <c r="BF67" s="258"/>
      <c r="BG67" s="258"/>
      <c r="BH67" s="258"/>
      <c r="BI67" s="258"/>
      <c r="BJ67" s="258"/>
      <c r="BK67" s="258"/>
      <c r="BL67" s="258"/>
      <c r="BM67" s="258"/>
      <c r="BN67" s="258"/>
      <c r="BO67" s="258"/>
      <c r="BP67" s="258"/>
      <c r="BQ67" s="258"/>
      <c r="BR67" s="258"/>
      <c r="BS67" s="258"/>
      <c r="BT67" s="258"/>
      <c r="BU67" s="258"/>
      <c r="BV67" s="258"/>
      <c r="BW67" s="258"/>
      <c r="BX67" s="258"/>
      <c r="BY67" s="258"/>
      <c r="BZ67" s="258"/>
      <c r="CA67" s="258"/>
      <c r="CB67" s="258"/>
      <c r="CC67" s="258"/>
      <c r="CD67" s="258"/>
      <c r="CE67" s="258"/>
      <c r="CF67" s="258"/>
      <c r="CG67" s="258"/>
      <c r="CH67" s="258"/>
      <c r="CI67" s="258"/>
      <c r="CJ67" s="258"/>
      <c r="CK67" s="258"/>
      <c r="CL67" s="258"/>
      <c r="CM67" s="258"/>
      <c r="CN67" s="258"/>
      <c r="CO67" s="258"/>
      <c r="CP67" s="258"/>
      <c r="CQ67" s="258"/>
      <c r="CR67" s="258"/>
      <c r="CS67" s="258"/>
      <c r="CT67" s="258"/>
      <c r="CU67" s="258"/>
      <c r="CV67" s="258"/>
    </row>
    <row r="68" spans="1:100">
      <c r="A68" s="35" t="s">
        <v>134</v>
      </c>
      <c r="B68" s="240">
        <v>4841</v>
      </c>
      <c r="C68" s="240">
        <f t="shared" ref="C68:I68" si="122">SUM(C49:C67)</f>
        <v>4841</v>
      </c>
      <c r="D68" s="240">
        <f t="shared" si="122"/>
        <v>4840</v>
      </c>
      <c r="E68" s="240">
        <f t="shared" si="122"/>
        <v>4840</v>
      </c>
      <c r="F68" s="240">
        <f t="shared" si="122"/>
        <v>4840</v>
      </c>
      <c r="G68" s="240">
        <f t="shared" si="122"/>
        <v>4840</v>
      </c>
      <c r="H68" s="240">
        <f t="shared" si="122"/>
        <v>4840</v>
      </c>
      <c r="I68" s="240">
        <f t="shared" si="122"/>
        <v>4840</v>
      </c>
      <c r="J68" s="240">
        <f t="shared" ref="J68:AO68" si="123">SUM(J49:J67)</f>
        <v>4840</v>
      </c>
      <c r="K68" s="240">
        <f t="shared" si="123"/>
        <v>4840</v>
      </c>
      <c r="L68" s="240">
        <f t="shared" si="123"/>
        <v>4840</v>
      </c>
      <c r="M68" s="240">
        <f t="shared" si="123"/>
        <v>4840</v>
      </c>
      <c r="N68" s="240">
        <f t="shared" si="123"/>
        <v>4840</v>
      </c>
      <c r="O68" s="240">
        <f t="shared" si="123"/>
        <v>4840</v>
      </c>
      <c r="P68" s="240">
        <f t="shared" si="123"/>
        <v>4840</v>
      </c>
      <c r="Q68" s="240">
        <f t="shared" si="123"/>
        <v>4840</v>
      </c>
      <c r="R68" s="240">
        <f t="shared" si="123"/>
        <v>4840</v>
      </c>
      <c r="S68" s="240">
        <f t="shared" si="123"/>
        <v>4840</v>
      </c>
      <c r="T68" s="240">
        <f t="shared" si="123"/>
        <v>4840</v>
      </c>
      <c r="U68" s="240">
        <f t="shared" si="123"/>
        <v>4840</v>
      </c>
      <c r="V68" s="240">
        <f t="shared" si="123"/>
        <v>4840</v>
      </c>
      <c r="W68" s="240">
        <f t="shared" si="123"/>
        <v>4840</v>
      </c>
      <c r="X68" s="240">
        <f t="shared" si="123"/>
        <v>4840</v>
      </c>
      <c r="Y68" s="240">
        <f t="shared" si="123"/>
        <v>4840</v>
      </c>
      <c r="Z68" s="240">
        <f t="shared" si="123"/>
        <v>4840</v>
      </c>
      <c r="AA68" s="240">
        <f t="shared" si="123"/>
        <v>4842</v>
      </c>
      <c r="AB68" s="240">
        <f t="shared" si="123"/>
        <v>4842</v>
      </c>
      <c r="AC68" s="240">
        <f t="shared" si="123"/>
        <v>4842</v>
      </c>
      <c r="AD68" s="240">
        <f t="shared" si="123"/>
        <v>4842</v>
      </c>
      <c r="AE68" s="240">
        <f t="shared" si="123"/>
        <v>4842</v>
      </c>
      <c r="AF68" s="240">
        <f t="shared" si="123"/>
        <v>4842</v>
      </c>
      <c r="AG68" s="240">
        <f t="shared" si="123"/>
        <v>4842</v>
      </c>
      <c r="AH68" s="240">
        <f t="shared" si="123"/>
        <v>4842</v>
      </c>
      <c r="AI68" s="240">
        <f t="shared" si="123"/>
        <v>4842</v>
      </c>
      <c r="AJ68" s="240">
        <f t="shared" si="123"/>
        <v>4842</v>
      </c>
      <c r="AK68" s="240">
        <f t="shared" si="123"/>
        <v>4842</v>
      </c>
      <c r="AL68" s="240">
        <f t="shared" si="123"/>
        <v>4677</v>
      </c>
      <c r="AM68" s="240">
        <f t="shared" si="123"/>
        <v>4675</v>
      </c>
      <c r="AN68" s="240">
        <f t="shared" si="123"/>
        <v>4675</v>
      </c>
      <c r="AO68" s="240">
        <f t="shared" si="123"/>
        <v>4675</v>
      </c>
      <c r="AP68" s="240">
        <f t="shared" ref="AP68:AX68" si="124">SUM(AP49:AP67)</f>
        <v>4675</v>
      </c>
      <c r="AQ68" s="240">
        <f t="shared" si="124"/>
        <v>4682</v>
      </c>
      <c r="AR68" s="240">
        <f t="shared" si="124"/>
        <v>4682</v>
      </c>
      <c r="AS68" s="240">
        <f t="shared" si="124"/>
        <v>4682</v>
      </c>
      <c r="AT68" s="240">
        <f t="shared" si="124"/>
        <v>4682</v>
      </c>
      <c r="AU68" s="240">
        <f t="shared" si="124"/>
        <v>4682</v>
      </c>
      <c r="AV68" s="240">
        <f t="shared" si="124"/>
        <v>4682</v>
      </c>
      <c r="AW68" s="240">
        <f t="shared" si="124"/>
        <v>4682</v>
      </c>
      <c r="AX68" s="240">
        <f t="shared" si="124"/>
        <v>4682</v>
      </c>
      <c r="AY68" s="28"/>
      <c r="AZ68" s="241" t="s">
        <v>134</v>
      </c>
      <c r="BA68" s="220">
        <f t="shared" ref="BA68:CV68" si="125">SUM(BA49:BA67)</f>
        <v>0</v>
      </c>
      <c r="BB68" s="220">
        <f t="shared" si="125"/>
        <v>-1</v>
      </c>
      <c r="BC68" s="220">
        <f t="shared" si="125"/>
        <v>0</v>
      </c>
      <c r="BD68" s="220">
        <f t="shared" si="125"/>
        <v>0</v>
      </c>
      <c r="BE68" s="220">
        <f t="shared" si="125"/>
        <v>0</v>
      </c>
      <c r="BF68" s="220">
        <f t="shared" si="125"/>
        <v>0</v>
      </c>
      <c r="BG68" s="220">
        <f t="shared" si="125"/>
        <v>0</v>
      </c>
      <c r="BH68" s="220">
        <f t="shared" si="125"/>
        <v>0</v>
      </c>
      <c r="BI68" s="220">
        <f t="shared" si="125"/>
        <v>0</v>
      </c>
      <c r="BJ68" s="220">
        <f t="shared" si="125"/>
        <v>0</v>
      </c>
      <c r="BK68" s="220">
        <f t="shared" si="125"/>
        <v>0</v>
      </c>
      <c r="BL68" s="220">
        <f t="shared" si="125"/>
        <v>0</v>
      </c>
      <c r="BM68" s="220">
        <f t="shared" si="125"/>
        <v>0</v>
      </c>
      <c r="BN68" s="220">
        <f t="shared" si="125"/>
        <v>0</v>
      </c>
      <c r="BO68" s="220">
        <f t="shared" si="125"/>
        <v>0</v>
      </c>
      <c r="BP68" s="220">
        <f t="shared" si="125"/>
        <v>0</v>
      </c>
      <c r="BQ68" s="220">
        <f t="shared" si="125"/>
        <v>0</v>
      </c>
      <c r="BR68" s="220">
        <f t="shared" si="125"/>
        <v>0</v>
      </c>
      <c r="BS68" s="220">
        <f t="shared" si="125"/>
        <v>0</v>
      </c>
      <c r="BT68" s="220">
        <f t="shared" si="125"/>
        <v>0</v>
      </c>
      <c r="BU68" s="220">
        <f t="shared" si="125"/>
        <v>0</v>
      </c>
      <c r="BV68" s="220">
        <f t="shared" si="125"/>
        <v>0</v>
      </c>
      <c r="BW68" s="220">
        <f t="shared" si="125"/>
        <v>0</v>
      </c>
      <c r="BX68" s="220">
        <f t="shared" si="125"/>
        <v>0</v>
      </c>
      <c r="BY68" s="220">
        <f t="shared" si="125"/>
        <v>2</v>
      </c>
      <c r="BZ68" s="220">
        <f t="shared" si="125"/>
        <v>0</v>
      </c>
      <c r="CA68" s="220">
        <f t="shared" si="125"/>
        <v>0</v>
      </c>
      <c r="CB68" s="220">
        <f t="shared" si="125"/>
        <v>0</v>
      </c>
      <c r="CC68" s="220">
        <f t="shared" si="125"/>
        <v>0</v>
      </c>
      <c r="CD68" s="220">
        <f t="shared" si="125"/>
        <v>0</v>
      </c>
      <c r="CE68" s="220">
        <f t="shared" si="125"/>
        <v>0</v>
      </c>
      <c r="CF68" s="220">
        <f t="shared" si="125"/>
        <v>0</v>
      </c>
      <c r="CG68" s="220">
        <f t="shared" si="125"/>
        <v>0</v>
      </c>
      <c r="CH68" s="220">
        <f t="shared" si="125"/>
        <v>0</v>
      </c>
      <c r="CI68" s="220">
        <f t="shared" si="125"/>
        <v>0</v>
      </c>
      <c r="CJ68" s="220">
        <f t="shared" si="125"/>
        <v>-165</v>
      </c>
      <c r="CK68" s="220">
        <f t="shared" si="125"/>
        <v>-2</v>
      </c>
      <c r="CL68" s="220">
        <f t="shared" si="125"/>
        <v>0</v>
      </c>
      <c r="CM68" s="220">
        <f t="shared" si="125"/>
        <v>0</v>
      </c>
      <c r="CN68" s="220">
        <f t="shared" si="125"/>
        <v>0</v>
      </c>
      <c r="CO68" s="220">
        <f t="shared" si="125"/>
        <v>7</v>
      </c>
      <c r="CP68" s="220">
        <f t="shared" si="125"/>
        <v>0</v>
      </c>
      <c r="CQ68" s="220">
        <f t="shared" si="125"/>
        <v>0</v>
      </c>
      <c r="CR68" s="220">
        <f t="shared" si="125"/>
        <v>0</v>
      </c>
      <c r="CS68" s="220">
        <f t="shared" si="125"/>
        <v>0</v>
      </c>
      <c r="CT68" s="220">
        <f t="shared" si="125"/>
        <v>0</v>
      </c>
      <c r="CU68" s="220">
        <f t="shared" si="125"/>
        <v>0</v>
      </c>
      <c r="CV68" s="220">
        <f t="shared" si="125"/>
        <v>0</v>
      </c>
    </row>
    <row r="69" spans="1:100">
      <c r="A69" s="10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8"/>
      <c r="AZ69" s="29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2"/>
      <c r="CA69" s="242"/>
      <c r="CB69" s="242"/>
      <c r="CC69" s="242"/>
      <c r="CD69" s="242"/>
      <c r="CE69" s="242"/>
      <c r="CF69" s="242"/>
      <c r="CG69" s="242"/>
      <c r="CH69" s="242"/>
      <c r="CI69" s="242"/>
      <c r="CJ69" s="242"/>
      <c r="CK69" s="242"/>
      <c r="CL69" s="242"/>
      <c r="CM69" s="242"/>
      <c r="CN69" s="242"/>
      <c r="CO69" s="242"/>
      <c r="CP69" s="242"/>
      <c r="CQ69" s="242"/>
      <c r="CR69" s="242"/>
      <c r="CS69" s="242"/>
      <c r="CT69" s="242"/>
      <c r="CU69" s="242"/>
      <c r="CV69" s="242"/>
    </row>
    <row r="70" spans="1:100" s="101" customFormat="1">
      <c r="A70" s="99" t="s">
        <v>267</v>
      </c>
      <c r="B70" s="78">
        <v>0</v>
      </c>
      <c r="C70" s="78">
        <f t="shared" ref="C70:C78" si="126">B70+BA70</f>
        <v>0</v>
      </c>
      <c r="D70" s="78">
        <f t="shared" ref="D70:D78" si="127">C70+BB70</f>
        <v>0</v>
      </c>
      <c r="E70" s="78">
        <f t="shared" ref="E70:E78" si="128">D70+BC70</f>
        <v>0</v>
      </c>
      <c r="F70" s="78">
        <f t="shared" ref="F70:F78" si="129">E70+BD70</f>
        <v>0</v>
      </c>
      <c r="G70" s="78">
        <f t="shared" ref="G70:G78" si="130">F70+BE70</f>
        <v>0</v>
      </c>
      <c r="H70" s="78">
        <f t="shared" ref="H70:H78" si="131">G70+BF70</f>
        <v>0</v>
      </c>
      <c r="I70" s="78">
        <f t="shared" ref="I70:I78" si="132">H70+BG70</f>
        <v>0</v>
      </c>
      <c r="J70" s="78">
        <f t="shared" ref="J70:J78" si="133">I70+BH70</f>
        <v>0</v>
      </c>
      <c r="K70" s="78">
        <f t="shared" ref="K70:K78" si="134">J70+BI70</f>
        <v>0</v>
      </c>
      <c r="L70" s="78">
        <f t="shared" ref="L70:L78" si="135">K70+BJ70</f>
        <v>0</v>
      </c>
      <c r="M70" s="78">
        <f t="shared" ref="M70:M78" si="136">L70+BK70</f>
        <v>0</v>
      </c>
      <c r="N70" s="78">
        <f t="shared" ref="N70:N78" si="137">M70+BL70</f>
        <v>0</v>
      </c>
      <c r="O70" s="78">
        <f t="shared" ref="O70:O78" si="138">N70+BM70</f>
        <v>0</v>
      </c>
      <c r="P70" s="78">
        <f t="shared" ref="P70:P78" si="139">O70+BN70</f>
        <v>0</v>
      </c>
      <c r="Q70" s="78">
        <f t="shared" ref="Q70:Q78" si="140">P70+BO70</f>
        <v>0</v>
      </c>
      <c r="R70" s="78">
        <f t="shared" ref="R70:R78" si="141">Q70+BP70</f>
        <v>0</v>
      </c>
      <c r="S70" s="78">
        <f t="shared" ref="S70:S78" si="142">R70+BQ70</f>
        <v>0</v>
      </c>
      <c r="T70" s="78">
        <f t="shared" ref="T70:T78" si="143">S70+BR70</f>
        <v>0</v>
      </c>
      <c r="U70" s="78">
        <f t="shared" ref="U70:U78" si="144">T70+BS70</f>
        <v>0</v>
      </c>
      <c r="V70" s="78">
        <f t="shared" ref="V70:V78" si="145">U70+BT70</f>
        <v>0</v>
      </c>
      <c r="W70" s="78">
        <f t="shared" ref="W70:W78" si="146">V70+BU70</f>
        <v>0</v>
      </c>
      <c r="X70" s="78">
        <f t="shared" ref="X70:X78" si="147">W70+BV70</f>
        <v>0</v>
      </c>
      <c r="Y70" s="78">
        <f t="shared" ref="Y70:Y78" si="148">X70+BW70</f>
        <v>0</v>
      </c>
      <c r="Z70" s="78">
        <f t="shared" ref="Z70:Z78" si="149">Y70+BX70</f>
        <v>0</v>
      </c>
      <c r="AA70" s="78">
        <f t="shared" ref="AA70:AA78" si="150">Z70+BY70</f>
        <v>0</v>
      </c>
      <c r="AB70" s="78">
        <f t="shared" ref="AB70:AB78" si="151">AA70+BZ70</f>
        <v>0</v>
      </c>
      <c r="AC70" s="78">
        <f t="shared" ref="AC70:AC78" si="152">AB70+CA70</f>
        <v>0</v>
      </c>
      <c r="AD70" s="78">
        <f t="shared" ref="AD70:AD78" si="153">AC70+CB70</f>
        <v>0</v>
      </c>
      <c r="AE70" s="78">
        <f t="shared" ref="AE70:AE78" si="154">AD70+CC70</f>
        <v>0</v>
      </c>
      <c r="AF70" s="78">
        <f t="shared" ref="AF70:AF78" si="155">AE70+CD70</f>
        <v>0</v>
      </c>
      <c r="AG70" s="78">
        <f t="shared" ref="AG70:AG78" si="156">AF70+CE70</f>
        <v>0</v>
      </c>
      <c r="AH70" s="78">
        <f t="shared" ref="AH70:AH78" si="157">AG70+CF70</f>
        <v>0</v>
      </c>
      <c r="AI70" s="78">
        <f t="shared" ref="AI70:AI78" si="158">AH70+CG70</f>
        <v>0</v>
      </c>
      <c r="AJ70" s="78">
        <f t="shared" ref="AJ70:AJ78" si="159">AI70+CH70</f>
        <v>0</v>
      </c>
      <c r="AK70" s="78">
        <f t="shared" ref="AK70:AK78" si="160">AJ70+CI70</f>
        <v>0</v>
      </c>
      <c r="AL70" s="78">
        <f t="shared" ref="AL70:AL78" si="161">AK70+CJ70</f>
        <v>0</v>
      </c>
      <c r="AM70" s="78">
        <f t="shared" ref="AM70:AM78" si="162">AL70+CK70</f>
        <v>0</v>
      </c>
      <c r="AN70" s="78">
        <f t="shared" ref="AN70:AN78" si="163">AM70+CL70</f>
        <v>0</v>
      </c>
      <c r="AO70" s="78">
        <f t="shared" ref="AO70:AO78" si="164">AN70+CM70</f>
        <v>0</v>
      </c>
      <c r="AP70" s="78">
        <f t="shared" ref="AP70:AP78" si="165">AO70+CN70</f>
        <v>0</v>
      </c>
      <c r="AQ70" s="78">
        <f t="shared" ref="AQ70:AQ78" si="166">AP70+CO70</f>
        <v>0</v>
      </c>
      <c r="AR70" s="78">
        <f t="shared" ref="AR70:AR78" si="167">AQ70+CP70</f>
        <v>0</v>
      </c>
      <c r="AS70" s="78">
        <f t="shared" ref="AS70:AS78" si="168">AR70+CQ70</f>
        <v>0</v>
      </c>
      <c r="AT70" s="78">
        <f t="shared" ref="AT70:AT78" si="169">AS70+CR70</f>
        <v>0</v>
      </c>
      <c r="AU70" s="78">
        <f t="shared" ref="AU70:AU78" si="170">AT70+CS70</f>
        <v>0</v>
      </c>
      <c r="AV70" s="78">
        <f t="shared" ref="AV70:AV78" si="171">AU70+CT70</f>
        <v>0</v>
      </c>
      <c r="AW70" s="78">
        <f t="shared" ref="AW70:AW78" si="172">AV70+CU70</f>
        <v>0</v>
      </c>
      <c r="AX70" s="78">
        <f t="shared" ref="AX70:AX78" si="173">AW70+CV70</f>
        <v>0</v>
      </c>
      <c r="AY70" s="100"/>
      <c r="AZ70" s="99" t="str">
        <f t="shared" ref="AZ70:AZ78" si="174">+A70</f>
        <v>Generic Wind</v>
      </c>
      <c r="BA70" s="257"/>
      <c r="BB70" s="257"/>
      <c r="BC70" s="257"/>
      <c r="BD70" s="257"/>
      <c r="BE70" s="257"/>
      <c r="BF70" s="257"/>
      <c r="BG70" s="257"/>
      <c r="BH70" s="257"/>
      <c r="BI70" s="257"/>
      <c r="BJ70" s="257"/>
      <c r="BK70" s="257"/>
      <c r="BL70" s="257"/>
      <c r="BM70" s="257"/>
      <c r="BN70" s="257"/>
      <c r="BO70" s="257"/>
      <c r="BP70" s="257"/>
      <c r="BQ70" s="257"/>
      <c r="BR70" s="257"/>
      <c r="BS70" s="257"/>
      <c r="BT70" s="257"/>
      <c r="BU70" s="257"/>
      <c r="BV70" s="257"/>
      <c r="BW70" s="257"/>
      <c r="BX70" s="257"/>
      <c r="BY70" s="257"/>
      <c r="BZ70" s="257"/>
      <c r="CA70" s="257"/>
      <c r="CB70" s="257"/>
      <c r="CC70" s="257"/>
      <c r="CD70" s="257"/>
      <c r="CE70" s="257"/>
      <c r="CF70" s="257"/>
      <c r="CG70" s="257"/>
      <c r="CH70" s="257"/>
      <c r="CI70" s="257"/>
      <c r="CJ70" s="257"/>
      <c r="CK70" s="257"/>
      <c r="CL70" s="257"/>
      <c r="CM70" s="257"/>
      <c r="CN70" s="257"/>
      <c r="CO70" s="257"/>
      <c r="CP70" s="257"/>
      <c r="CQ70" s="257"/>
      <c r="CR70" s="257"/>
      <c r="CS70" s="257"/>
      <c r="CT70" s="257"/>
      <c r="CU70" s="257"/>
      <c r="CV70" s="257"/>
    </row>
    <row r="71" spans="1:100" s="101" customFormat="1">
      <c r="A71" s="99" t="s">
        <v>254</v>
      </c>
      <c r="B71" s="78">
        <v>17</v>
      </c>
      <c r="C71" s="78">
        <f t="shared" si="126"/>
        <v>17</v>
      </c>
      <c r="D71" s="78">
        <f t="shared" si="127"/>
        <v>17</v>
      </c>
      <c r="E71" s="78">
        <f t="shared" si="128"/>
        <v>17</v>
      </c>
      <c r="F71" s="78">
        <f t="shared" si="129"/>
        <v>17</v>
      </c>
      <c r="G71" s="78">
        <f t="shared" si="130"/>
        <v>17</v>
      </c>
      <c r="H71" s="78">
        <f t="shared" si="131"/>
        <v>17</v>
      </c>
      <c r="I71" s="78">
        <f t="shared" si="132"/>
        <v>17</v>
      </c>
      <c r="J71" s="78">
        <f t="shared" si="133"/>
        <v>17</v>
      </c>
      <c r="K71" s="78">
        <f t="shared" si="134"/>
        <v>17</v>
      </c>
      <c r="L71" s="78">
        <f t="shared" si="135"/>
        <v>17</v>
      </c>
      <c r="M71" s="78">
        <f t="shared" si="136"/>
        <v>17</v>
      </c>
      <c r="N71" s="78">
        <f t="shared" si="137"/>
        <v>17</v>
      </c>
      <c r="O71" s="78">
        <f t="shared" si="138"/>
        <v>17</v>
      </c>
      <c r="P71" s="78">
        <f t="shared" si="139"/>
        <v>17</v>
      </c>
      <c r="Q71" s="78">
        <f t="shared" si="140"/>
        <v>17</v>
      </c>
      <c r="R71" s="78">
        <f t="shared" si="141"/>
        <v>17</v>
      </c>
      <c r="S71" s="78">
        <f t="shared" si="142"/>
        <v>17</v>
      </c>
      <c r="T71" s="78">
        <f t="shared" si="143"/>
        <v>17</v>
      </c>
      <c r="U71" s="78">
        <f t="shared" si="144"/>
        <v>17</v>
      </c>
      <c r="V71" s="78">
        <f t="shared" si="145"/>
        <v>17</v>
      </c>
      <c r="W71" s="78">
        <f t="shared" si="146"/>
        <v>17</v>
      </c>
      <c r="X71" s="78">
        <f t="shared" si="147"/>
        <v>17</v>
      </c>
      <c r="Y71" s="78">
        <f t="shared" si="148"/>
        <v>17</v>
      </c>
      <c r="Z71" s="78">
        <f t="shared" si="149"/>
        <v>17</v>
      </c>
      <c r="AA71" s="78">
        <f t="shared" si="150"/>
        <v>17</v>
      </c>
      <c r="AB71" s="78">
        <f t="shared" si="151"/>
        <v>17</v>
      </c>
      <c r="AC71" s="78">
        <f t="shared" si="152"/>
        <v>17</v>
      </c>
      <c r="AD71" s="78">
        <f t="shared" si="153"/>
        <v>17</v>
      </c>
      <c r="AE71" s="78">
        <f t="shared" si="154"/>
        <v>17</v>
      </c>
      <c r="AF71" s="78">
        <f t="shared" si="155"/>
        <v>17</v>
      </c>
      <c r="AG71" s="78">
        <f t="shared" si="156"/>
        <v>17</v>
      </c>
      <c r="AH71" s="78">
        <f t="shared" si="157"/>
        <v>17</v>
      </c>
      <c r="AI71" s="78">
        <f t="shared" si="158"/>
        <v>17</v>
      </c>
      <c r="AJ71" s="78">
        <f t="shared" si="159"/>
        <v>17</v>
      </c>
      <c r="AK71" s="78">
        <f t="shared" si="160"/>
        <v>17</v>
      </c>
      <c r="AL71" s="78">
        <f t="shared" si="161"/>
        <v>17</v>
      </c>
      <c r="AM71" s="78">
        <f t="shared" si="162"/>
        <v>17</v>
      </c>
      <c r="AN71" s="78">
        <f t="shared" si="163"/>
        <v>17</v>
      </c>
      <c r="AO71" s="78">
        <f t="shared" si="164"/>
        <v>17</v>
      </c>
      <c r="AP71" s="78">
        <f t="shared" si="165"/>
        <v>17</v>
      </c>
      <c r="AQ71" s="78">
        <f t="shared" si="166"/>
        <v>17</v>
      </c>
      <c r="AR71" s="78">
        <f t="shared" si="167"/>
        <v>17</v>
      </c>
      <c r="AS71" s="78">
        <f t="shared" si="168"/>
        <v>17</v>
      </c>
      <c r="AT71" s="78">
        <f t="shared" si="169"/>
        <v>17</v>
      </c>
      <c r="AU71" s="78">
        <f t="shared" si="170"/>
        <v>17</v>
      </c>
      <c r="AV71" s="78">
        <f t="shared" si="171"/>
        <v>17</v>
      </c>
      <c r="AW71" s="78">
        <f t="shared" si="172"/>
        <v>17</v>
      </c>
      <c r="AX71" s="78">
        <f t="shared" si="173"/>
        <v>17</v>
      </c>
      <c r="AY71" s="100"/>
      <c r="AZ71" s="99" t="str">
        <f t="shared" si="174"/>
        <v>Wind Purch. Fowler Ridge 2</v>
      </c>
      <c r="BA71" s="78">
        <v>0</v>
      </c>
      <c r="BB71" s="257"/>
      <c r="BC71" s="257"/>
      <c r="BD71" s="257"/>
      <c r="BE71" s="257"/>
      <c r="BF71" s="257"/>
      <c r="BG71" s="257"/>
      <c r="BH71" s="257"/>
      <c r="BI71" s="257"/>
      <c r="BJ71" s="257"/>
      <c r="BK71" s="257"/>
      <c r="BL71" s="257"/>
      <c r="BM71" s="257"/>
      <c r="BN71" s="257"/>
      <c r="BO71" s="257"/>
      <c r="BP71" s="257"/>
      <c r="BQ71" s="257"/>
      <c r="BR71" s="257"/>
      <c r="BS71" s="257"/>
      <c r="BT71" s="257"/>
      <c r="BU71" s="257"/>
      <c r="BV71" s="257"/>
      <c r="BW71" s="257"/>
      <c r="BX71" s="257"/>
      <c r="BY71" s="257"/>
      <c r="BZ71" s="257"/>
      <c r="CA71" s="257"/>
      <c r="CB71" s="257"/>
      <c r="CC71" s="257"/>
      <c r="CD71" s="257"/>
      <c r="CE71" s="257"/>
      <c r="CF71" s="257"/>
      <c r="CG71" s="257"/>
      <c r="CH71" s="257"/>
      <c r="CI71" s="257"/>
      <c r="CJ71" s="257"/>
      <c r="CK71" s="257"/>
      <c r="CL71" s="257"/>
      <c r="CM71" s="257"/>
      <c r="CN71" s="257"/>
      <c r="CO71" s="257"/>
      <c r="CP71" s="257"/>
      <c r="CQ71" s="257"/>
      <c r="CR71" s="257"/>
      <c r="CS71" s="257"/>
      <c r="CT71" s="257"/>
      <c r="CU71" s="257"/>
      <c r="CV71" s="257"/>
    </row>
    <row r="72" spans="1:100" s="101" customFormat="1">
      <c r="A72" s="99" t="s">
        <v>288</v>
      </c>
      <c r="B72" s="78">
        <v>0</v>
      </c>
      <c r="C72" s="78">
        <f t="shared" si="126"/>
        <v>0</v>
      </c>
      <c r="D72" s="78">
        <f t="shared" si="127"/>
        <v>0</v>
      </c>
      <c r="E72" s="78">
        <f t="shared" si="128"/>
        <v>0</v>
      </c>
      <c r="F72" s="78">
        <f t="shared" si="129"/>
        <v>0</v>
      </c>
      <c r="G72" s="78">
        <f t="shared" si="130"/>
        <v>0</v>
      </c>
      <c r="H72" s="78">
        <f t="shared" si="131"/>
        <v>0</v>
      </c>
      <c r="I72" s="78">
        <f t="shared" si="132"/>
        <v>0</v>
      </c>
      <c r="J72" s="78">
        <f t="shared" si="133"/>
        <v>0</v>
      </c>
      <c r="K72" s="78">
        <f t="shared" si="134"/>
        <v>0</v>
      </c>
      <c r="L72" s="78">
        <f t="shared" si="135"/>
        <v>0</v>
      </c>
      <c r="M72" s="78">
        <f t="shared" si="136"/>
        <v>0</v>
      </c>
      <c r="N72" s="78">
        <f t="shared" si="137"/>
        <v>0</v>
      </c>
      <c r="O72" s="78">
        <f t="shared" si="138"/>
        <v>0</v>
      </c>
      <c r="P72" s="78">
        <f t="shared" si="139"/>
        <v>0</v>
      </c>
      <c r="Q72" s="78">
        <f t="shared" si="140"/>
        <v>0</v>
      </c>
      <c r="R72" s="78">
        <f t="shared" si="141"/>
        <v>0</v>
      </c>
      <c r="S72" s="78">
        <f t="shared" si="142"/>
        <v>0</v>
      </c>
      <c r="T72" s="78">
        <f t="shared" si="143"/>
        <v>0</v>
      </c>
      <c r="U72" s="78">
        <f t="shared" si="144"/>
        <v>0</v>
      </c>
      <c r="V72" s="78">
        <f t="shared" si="145"/>
        <v>0</v>
      </c>
      <c r="W72" s="78">
        <f t="shared" si="146"/>
        <v>0</v>
      </c>
      <c r="X72" s="78">
        <f t="shared" si="147"/>
        <v>0</v>
      </c>
      <c r="Y72" s="78">
        <f t="shared" si="148"/>
        <v>0</v>
      </c>
      <c r="Z72" s="78">
        <f t="shared" si="149"/>
        <v>0</v>
      </c>
      <c r="AA72" s="78">
        <f t="shared" si="150"/>
        <v>0</v>
      </c>
      <c r="AB72" s="78">
        <f t="shared" si="151"/>
        <v>0</v>
      </c>
      <c r="AC72" s="78">
        <f t="shared" si="152"/>
        <v>0</v>
      </c>
      <c r="AD72" s="78">
        <f t="shared" si="153"/>
        <v>0</v>
      </c>
      <c r="AE72" s="78">
        <f t="shared" si="154"/>
        <v>0</v>
      </c>
      <c r="AF72" s="78">
        <f t="shared" si="155"/>
        <v>0</v>
      </c>
      <c r="AG72" s="78">
        <f t="shared" si="156"/>
        <v>0</v>
      </c>
      <c r="AH72" s="78">
        <f t="shared" si="157"/>
        <v>0</v>
      </c>
      <c r="AI72" s="78">
        <f t="shared" si="158"/>
        <v>0</v>
      </c>
      <c r="AJ72" s="78">
        <f t="shared" si="159"/>
        <v>0</v>
      </c>
      <c r="AK72" s="78">
        <f t="shared" si="160"/>
        <v>0</v>
      </c>
      <c r="AL72" s="78">
        <f t="shared" si="161"/>
        <v>0</v>
      </c>
      <c r="AM72" s="78">
        <f t="shared" si="162"/>
        <v>0</v>
      </c>
      <c r="AN72" s="78">
        <f t="shared" si="163"/>
        <v>0</v>
      </c>
      <c r="AO72" s="78">
        <f t="shared" si="164"/>
        <v>0</v>
      </c>
      <c r="AP72" s="78">
        <f t="shared" si="165"/>
        <v>0</v>
      </c>
      <c r="AQ72" s="78">
        <f t="shared" si="166"/>
        <v>0</v>
      </c>
      <c r="AR72" s="78">
        <f t="shared" si="167"/>
        <v>0</v>
      </c>
      <c r="AS72" s="78">
        <f t="shared" si="168"/>
        <v>0</v>
      </c>
      <c r="AT72" s="78">
        <f t="shared" si="169"/>
        <v>0</v>
      </c>
      <c r="AU72" s="78">
        <f t="shared" si="170"/>
        <v>0</v>
      </c>
      <c r="AV72" s="78">
        <f t="shared" si="171"/>
        <v>0</v>
      </c>
      <c r="AW72" s="78">
        <f t="shared" si="172"/>
        <v>0</v>
      </c>
      <c r="AX72" s="78">
        <f t="shared" si="173"/>
        <v>0</v>
      </c>
      <c r="AY72" s="100"/>
      <c r="AZ72" s="99" t="str">
        <f t="shared" si="174"/>
        <v>Wyandott-Solar</v>
      </c>
      <c r="BA72" s="257"/>
      <c r="BB72" s="257"/>
      <c r="BC72" s="257"/>
      <c r="BD72" s="257"/>
      <c r="BE72" s="257"/>
      <c r="BF72" s="257"/>
      <c r="BG72" s="257"/>
      <c r="BH72" s="257"/>
      <c r="BI72" s="257"/>
      <c r="BJ72" s="257"/>
      <c r="BK72" s="257"/>
      <c r="BL72" s="257"/>
      <c r="BM72" s="257"/>
      <c r="BN72" s="257"/>
      <c r="BO72" s="257"/>
      <c r="BP72" s="257"/>
      <c r="BQ72" s="257"/>
      <c r="BR72" s="257"/>
      <c r="BS72" s="257"/>
      <c r="BT72" s="257"/>
      <c r="BU72" s="257"/>
      <c r="BV72" s="257"/>
      <c r="BW72" s="257"/>
      <c r="BX72" s="257"/>
      <c r="BY72" s="257"/>
      <c r="BZ72" s="257"/>
      <c r="CA72" s="257"/>
      <c r="CB72" s="257"/>
      <c r="CC72" s="257"/>
      <c r="CD72" s="257"/>
      <c r="CE72" s="257"/>
      <c r="CF72" s="257"/>
      <c r="CG72" s="257"/>
      <c r="CH72" s="257"/>
      <c r="CI72" s="257"/>
      <c r="CJ72" s="257"/>
      <c r="CK72" s="257"/>
      <c r="CL72" s="257"/>
      <c r="CM72" s="257"/>
      <c r="CN72" s="257"/>
      <c r="CO72" s="257"/>
      <c r="CP72" s="257"/>
      <c r="CQ72" s="257"/>
      <c r="CR72" s="257"/>
      <c r="CS72" s="257"/>
      <c r="CT72" s="257"/>
      <c r="CU72" s="257"/>
      <c r="CV72" s="257"/>
    </row>
    <row r="73" spans="1:100" s="101" customFormat="1">
      <c r="A73" s="99" t="s">
        <v>279</v>
      </c>
      <c r="B73" s="78">
        <v>0</v>
      </c>
      <c r="C73" s="78">
        <f t="shared" si="126"/>
        <v>0</v>
      </c>
      <c r="D73" s="78">
        <f t="shared" si="127"/>
        <v>0</v>
      </c>
      <c r="E73" s="78">
        <f t="shared" si="128"/>
        <v>0</v>
      </c>
      <c r="F73" s="78">
        <f t="shared" si="129"/>
        <v>0</v>
      </c>
      <c r="G73" s="78">
        <f t="shared" si="130"/>
        <v>0</v>
      </c>
      <c r="H73" s="78">
        <f t="shared" si="131"/>
        <v>0</v>
      </c>
      <c r="I73" s="78">
        <f t="shared" si="132"/>
        <v>0</v>
      </c>
      <c r="J73" s="78">
        <f t="shared" si="133"/>
        <v>0</v>
      </c>
      <c r="K73" s="78">
        <f t="shared" si="134"/>
        <v>0</v>
      </c>
      <c r="L73" s="78">
        <f t="shared" si="135"/>
        <v>0</v>
      </c>
      <c r="M73" s="78">
        <f t="shared" si="136"/>
        <v>0</v>
      </c>
      <c r="N73" s="78">
        <f t="shared" si="137"/>
        <v>0</v>
      </c>
      <c r="O73" s="78">
        <f t="shared" si="138"/>
        <v>0</v>
      </c>
      <c r="P73" s="78">
        <f t="shared" si="139"/>
        <v>0</v>
      </c>
      <c r="Q73" s="78">
        <f t="shared" si="140"/>
        <v>0</v>
      </c>
      <c r="R73" s="78">
        <f t="shared" si="141"/>
        <v>0</v>
      </c>
      <c r="S73" s="78">
        <f t="shared" si="142"/>
        <v>0</v>
      </c>
      <c r="T73" s="78">
        <f t="shared" si="143"/>
        <v>0</v>
      </c>
      <c r="U73" s="78">
        <f t="shared" si="144"/>
        <v>0</v>
      </c>
      <c r="V73" s="78">
        <f t="shared" si="145"/>
        <v>0</v>
      </c>
      <c r="W73" s="78">
        <f t="shared" si="146"/>
        <v>0</v>
      </c>
      <c r="X73" s="78">
        <f t="shared" si="147"/>
        <v>0</v>
      </c>
      <c r="Y73" s="78">
        <f t="shared" si="148"/>
        <v>0</v>
      </c>
      <c r="Z73" s="78">
        <f t="shared" si="149"/>
        <v>0</v>
      </c>
      <c r="AA73" s="78">
        <f t="shared" si="150"/>
        <v>0</v>
      </c>
      <c r="AB73" s="78">
        <f t="shared" si="151"/>
        <v>0</v>
      </c>
      <c r="AC73" s="78">
        <f t="shared" si="152"/>
        <v>0</v>
      </c>
      <c r="AD73" s="78">
        <f t="shared" si="153"/>
        <v>0</v>
      </c>
      <c r="AE73" s="78">
        <f t="shared" si="154"/>
        <v>0</v>
      </c>
      <c r="AF73" s="78">
        <f t="shared" si="155"/>
        <v>0</v>
      </c>
      <c r="AG73" s="78">
        <f t="shared" si="156"/>
        <v>0</v>
      </c>
      <c r="AH73" s="78">
        <f t="shared" si="157"/>
        <v>0</v>
      </c>
      <c r="AI73" s="78">
        <f t="shared" si="158"/>
        <v>0</v>
      </c>
      <c r="AJ73" s="78">
        <f t="shared" si="159"/>
        <v>0</v>
      </c>
      <c r="AK73" s="78">
        <f t="shared" si="160"/>
        <v>0</v>
      </c>
      <c r="AL73" s="78">
        <f t="shared" si="161"/>
        <v>0</v>
      </c>
      <c r="AM73" s="78">
        <f t="shared" si="162"/>
        <v>0</v>
      </c>
      <c r="AN73" s="78">
        <f t="shared" si="163"/>
        <v>0</v>
      </c>
      <c r="AO73" s="78">
        <f t="shared" si="164"/>
        <v>0</v>
      </c>
      <c r="AP73" s="78">
        <f t="shared" si="165"/>
        <v>0</v>
      </c>
      <c r="AQ73" s="78">
        <f t="shared" si="166"/>
        <v>0</v>
      </c>
      <c r="AR73" s="78">
        <f t="shared" si="167"/>
        <v>0</v>
      </c>
      <c r="AS73" s="78">
        <f t="shared" si="168"/>
        <v>0</v>
      </c>
      <c r="AT73" s="78">
        <f t="shared" si="169"/>
        <v>0</v>
      </c>
      <c r="AU73" s="78">
        <f t="shared" si="170"/>
        <v>0</v>
      </c>
      <c r="AV73" s="78">
        <f t="shared" si="171"/>
        <v>0</v>
      </c>
      <c r="AW73" s="78">
        <f t="shared" si="172"/>
        <v>0</v>
      </c>
      <c r="AX73" s="78">
        <f t="shared" si="173"/>
        <v>0</v>
      </c>
      <c r="AY73" s="100"/>
      <c r="AZ73" s="99" t="str">
        <f t="shared" si="174"/>
        <v>Solar</v>
      </c>
      <c r="BA73" s="257"/>
      <c r="BB73" s="257"/>
      <c r="BC73" s="257"/>
      <c r="BD73" s="257"/>
      <c r="BE73" s="257"/>
      <c r="BF73" s="257"/>
      <c r="BG73" s="257"/>
      <c r="BH73" s="257"/>
      <c r="BI73" s="257"/>
      <c r="BJ73" s="257"/>
      <c r="BK73" s="257"/>
      <c r="BL73" s="257"/>
      <c r="BM73" s="242"/>
      <c r="BN73" s="257"/>
      <c r="BO73" s="257"/>
      <c r="BP73" s="257"/>
      <c r="BQ73" s="257"/>
      <c r="BR73" s="257"/>
      <c r="BS73" s="257"/>
      <c r="BT73" s="257"/>
      <c r="BU73" s="257"/>
      <c r="BV73" s="257"/>
      <c r="BW73" s="257"/>
      <c r="BX73" s="257"/>
      <c r="BY73" s="257"/>
      <c r="BZ73" s="257"/>
      <c r="CA73" s="257"/>
      <c r="CB73" s="257"/>
      <c r="CC73" s="257"/>
      <c r="CD73" s="257"/>
      <c r="CE73" s="257"/>
      <c r="CF73" s="257"/>
      <c r="CG73" s="257"/>
      <c r="CH73" s="257"/>
      <c r="CI73" s="257"/>
      <c r="CJ73" s="257"/>
      <c r="CK73" s="257"/>
      <c r="CL73" s="257"/>
      <c r="CM73" s="257"/>
      <c r="CN73" s="257"/>
      <c r="CO73" s="257"/>
      <c r="CP73" s="257"/>
      <c r="CQ73" s="257"/>
      <c r="CR73" s="257"/>
      <c r="CS73" s="257"/>
      <c r="CT73" s="257"/>
      <c r="CU73" s="257"/>
      <c r="CV73" s="257"/>
    </row>
    <row r="74" spans="1:100" s="101" customFormat="1">
      <c r="A74" s="99" t="s">
        <v>282</v>
      </c>
      <c r="B74" s="78">
        <v>0</v>
      </c>
      <c r="C74" s="78">
        <f t="shared" si="126"/>
        <v>0</v>
      </c>
      <c r="D74" s="78">
        <f t="shared" si="127"/>
        <v>0</v>
      </c>
      <c r="E74" s="78">
        <f t="shared" si="128"/>
        <v>0</v>
      </c>
      <c r="F74" s="78">
        <f t="shared" si="129"/>
        <v>0</v>
      </c>
      <c r="G74" s="78">
        <f t="shared" si="130"/>
        <v>0</v>
      </c>
      <c r="H74" s="78">
        <f t="shared" si="131"/>
        <v>0</v>
      </c>
      <c r="I74" s="78">
        <f t="shared" si="132"/>
        <v>0</v>
      </c>
      <c r="J74" s="78">
        <f t="shared" si="133"/>
        <v>0</v>
      </c>
      <c r="K74" s="78">
        <f t="shared" si="134"/>
        <v>0</v>
      </c>
      <c r="L74" s="78">
        <f t="shared" si="135"/>
        <v>0</v>
      </c>
      <c r="M74" s="78">
        <f t="shared" si="136"/>
        <v>0</v>
      </c>
      <c r="N74" s="78">
        <f t="shared" si="137"/>
        <v>0</v>
      </c>
      <c r="O74" s="78">
        <f t="shared" si="138"/>
        <v>0</v>
      </c>
      <c r="P74" s="78">
        <f t="shared" si="139"/>
        <v>0</v>
      </c>
      <c r="Q74" s="78">
        <f t="shared" si="140"/>
        <v>0</v>
      </c>
      <c r="R74" s="78">
        <f t="shared" si="141"/>
        <v>0</v>
      </c>
      <c r="S74" s="78">
        <f t="shared" si="142"/>
        <v>0</v>
      </c>
      <c r="T74" s="78">
        <f t="shared" si="143"/>
        <v>0</v>
      </c>
      <c r="U74" s="78">
        <f t="shared" si="144"/>
        <v>0</v>
      </c>
      <c r="V74" s="78">
        <f t="shared" si="145"/>
        <v>0</v>
      </c>
      <c r="W74" s="78">
        <f t="shared" si="146"/>
        <v>0</v>
      </c>
      <c r="X74" s="78">
        <f t="shared" si="147"/>
        <v>0</v>
      </c>
      <c r="Y74" s="78">
        <f t="shared" si="148"/>
        <v>0</v>
      </c>
      <c r="Z74" s="78">
        <f t="shared" si="149"/>
        <v>0</v>
      </c>
      <c r="AA74" s="78">
        <f t="shared" si="150"/>
        <v>0</v>
      </c>
      <c r="AB74" s="78">
        <f t="shared" si="151"/>
        <v>0</v>
      </c>
      <c r="AC74" s="78">
        <f t="shared" si="152"/>
        <v>0</v>
      </c>
      <c r="AD74" s="78">
        <f t="shared" si="153"/>
        <v>0</v>
      </c>
      <c r="AE74" s="78">
        <f t="shared" si="154"/>
        <v>0</v>
      </c>
      <c r="AF74" s="78">
        <f t="shared" si="155"/>
        <v>0</v>
      </c>
      <c r="AG74" s="78">
        <f t="shared" si="156"/>
        <v>0</v>
      </c>
      <c r="AH74" s="78">
        <f t="shared" si="157"/>
        <v>0</v>
      </c>
      <c r="AI74" s="78">
        <f t="shared" si="158"/>
        <v>0</v>
      </c>
      <c r="AJ74" s="78">
        <f t="shared" si="159"/>
        <v>0</v>
      </c>
      <c r="AK74" s="78">
        <f t="shared" si="160"/>
        <v>0</v>
      </c>
      <c r="AL74" s="78">
        <f t="shared" si="161"/>
        <v>0</v>
      </c>
      <c r="AM74" s="78">
        <f t="shared" si="162"/>
        <v>0</v>
      </c>
      <c r="AN74" s="78">
        <f t="shared" si="163"/>
        <v>0</v>
      </c>
      <c r="AO74" s="78">
        <f t="shared" si="164"/>
        <v>0</v>
      </c>
      <c r="AP74" s="78">
        <f t="shared" si="165"/>
        <v>0</v>
      </c>
      <c r="AQ74" s="78">
        <f t="shared" si="166"/>
        <v>0</v>
      </c>
      <c r="AR74" s="78">
        <f t="shared" si="167"/>
        <v>0</v>
      </c>
      <c r="AS74" s="78">
        <f t="shared" si="168"/>
        <v>0</v>
      </c>
      <c r="AT74" s="78">
        <f t="shared" si="169"/>
        <v>0</v>
      </c>
      <c r="AU74" s="78">
        <f t="shared" si="170"/>
        <v>0</v>
      </c>
      <c r="AV74" s="78">
        <f t="shared" si="171"/>
        <v>0</v>
      </c>
      <c r="AW74" s="78">
        <f t="shared" si="172"/>
        <v>0</v>
      </c>
      <c r="AX74" s="78">
        <f t="shared" si="173"/>
        <v>0</v>
      </c>
      <c r="AY74" s="100"/>
      <c r="AZ74" s="99" t="str">
        <f t="shared" si="174"/>
        <v>Biomass PPA 1</v>
      </c>
      <c r="BA74" s="257"/>
      <c r="BB74" s="257"/>
      <c r="BC74" s="257"/>
      <c r="BD74" s="257"/>
      <c r="BE74" s="257"/>
      <c r="BF74" s="257"/>
      <c r="BG74" s="257"/>
      <c r="BH74" s="257"/>
      <c r="BI74" s="257"/>
      <c r="BJ74" s="257"/>
      <c r="BK74" s="257"/>
      <c r="BL74" s="257"/>
      <c r="BM74" s="257"/>
      <c r="BN74" s="257"/>
      <c r="BO74" s="257"/>
      <c r="BP74" s="257"/>
      <c r="BQ74" s="257"/>
      <c r="BR74" s="257"/>
      <c r="BS74" s="257"/>
      <c r="BT74" s="257"/>
      <c r="BU74" s="257"/>
      <c r="BV74" s="257"/>
      <c r="BW74" s="257"/>
      <c r="BX74" s="257"/>
      <c r="BY74" s="257"/>
      <c r="BZ74" s="257"/>
      <c r="CA74" s="257"/>
      <c r="CB74" s="257"/>
      <c r="CC74" s="257"/>
      <c r="CD74" s="257"/>
      <c r="CE74" s="257"/>
      <c r="CF74" s="257"/>
      <c r="CG74" s="257"/>
      <c r="CH74" s="257"/>
      <c r="CI74" s="257"/>
      <c r="CJ74" s="257"/>
      <c r="CK74" s="257"/>
      <c r="CL74" s="257"/>
      <c r="CM74" s="257"/>
      <c r="CN74" s="257"/>
      <c r="CO74" s="257"/>
      <c r="CP74" s="257"/>
      <c r="CQ74" s="257"/>
      <c r="CR74" s="257"/>
      <c r="CS74" s="257"/>
      <c r="CT74" s="257"/>
      <c r="CU74" s="257"/>
      <c r="CV74" s="257"/>
    </row>
    <row r="75" spans="1:100" s="101" customFormat="1">
      <c r="A75" s="99" t="s">
        <v>283</v>
      </c>
      <c r="B75" s="78">
        <v>0</v>
      </c>
      <c r="C75" s="78">
        <f t="shared" si="126"/>
        <v>0</v>
      </c>
      <c r="D75" s="78">
        <f t="shared" si="127"/>
        <v>0</v>
      </c>
      <c r="E75" s="78">
        <f t="shared" si="128"/>
        <v>0</v>
      </c>
      <c r="F75" s="78">
        <f t="shared" si="129"/>
        <v>0</v>
      </c>
      <c r="G75" s="78">
        <f t="shared" si="130"/>
        <v>0</v>
      </c>
      <c r="H75" s="78">
        <f t="shared" si="131"/>
        <v>0</v>
      </c>
      <c r="I75" s="78">
        <f t="shared" si="132"/>
        <v>0</v>
      </c>
      <c r="J75" s="78">
        <f t="shared" si="133"/>
        <v>0</v>
      </c>
      <c r="K75" s="78">
        <f t="shared" si="134"/>
        <v>0</v>
      </c>
      <c r="L75" s="78">
        <f t="shared" si="135"/>
        <v>0</v>
      </c>
      <c r="M75" s="78">
        <f t="shared" si="136"/>
        <v>0</v>
      </c>
      <c r="N75" s="78">
        <f t="shared" si="137"/>
        <v>0</v>
      </c>
      <c r="O75" s="78">
        <f t="shared" si="138"/>
        <v>0</v>
      </c>
      <c r="P75" s="78">
        <f t="shared" si="139"/>
        <v>0</v>
      </c>
      <c r="Q75" s="78">
        <f t="shared" si="140"/>
        <v>0</v>
      </c>
      <c r="R75" s="78">
        <f t="shared" si="141"/>
        <v>0</v>
      </c>
      <c r="S75" s="78">
        <f t="shared" si="142"/>
        <v>0</v>
      </c>
      <c r="T75" s="78">
        <f t="shared" si="143"/>
        <v>0</v>
      </c>
      <c r="U75" s="78">
        <f t="shared" si="144"/>
        <v>0</v>
      </c>
      <c r="V75" s="78">
        <f t="shared" si="145"/>
        <v>0</v>
      </c>
      <c r="W75" s="78">
        <f t="shared" si="146"/>
        <v>0</v>
      </c>
      <c r="X75" s="78">
        <f t="shared" si="147"/>
        <v>0</v>
      </c>
      <c r="Y75" s="78">
        <f t="shared" si="148"/>
        <v>0</v>
      </c>
      <c r="Z75" s="78">
        <f t="shared" si="149"/>
        <v>0</v>
      </c>
      <c r="AA75" s="78">
        <f t="shared" si="150"/>
        <v>0</v>
      </c>
      <c r="AB75" s="78">
        <f t="shared" si="151"/>
        <v>0</v>
      </c>
      <c r="AC75" s="78">
        <f t="shared" si="152"/>
        <v>0</v>
      </c>
      <c r="AD75" s="78">
        <f t="shared" si="153"/>
        <v>0</v>
      </c>
      <c r="AE75" s="78">
        <f t="shared" si="154"/>
        <v>0</v>
      </c>
      <c r="AF75" s="78">
        <f t="shared" si="155"/>
        <v>0</v>
      </c>
      <c r="AG75" s="78">
        <f t="shared" si="156"/>
        <v>0</v>
      </c>
      <c r="AH75" s="78">
        <f t="shared" si="157"/>
        <v>0</v>
      </c>
      <c r="AI75" s="78">
        <f t="shared" si="158"/>
        <v>0</v>
      </c>
      <c r="AJ75" s="78">
        <f t="shared" si="159"/>
        <v>0</v>
      </c>
      <c r="AK75" s="78">
        <f t="shared" si="160"/>
        <v>0</v>
      </c>
      <c r="AL75" s="78">
        <f t="shared" si="161"/>
        <v>0</v>
      </c>
      <c r="AM75" s="78">
        <f t="shared" si="162"/>
        <v>0</v>
      </c>
      <c r="AN75" s="78">
        <f t="shared" si="163"/>
        <v>0</v>
      </c>
      <c r="AO75" s="78">
        <f t="shared" si="164"/>
        <v>0</v>
      </c>
      <c r="AP75" s="78">
        <f t="shared" si="165"/>
        <v>0</v>
      </c>
      <c r="AQ75" s="78">
        <f t="shared" si="166"/>
        <v>0</v>
      </c>
      <c r="AR75" s="78">
        <f t="shared" si="167"/>
        <v>0</v>
      </c>
      <c r="AS75" s="78">
        <f t="shared" si="168"/>
        <v>0</v>
      </c>
      <c r="AT75" s="78">
        <f t="shared" si="169"/>
        <v>0</v>
      </c>
      <c r="AU75" s="78">
        <f t="shared" si="170"/>
        <v>0</v>
      </c>
      <c r="AV75" s="78">
        <f t="shared" si="171"/>
        <v>0</v>
      </c>
      <c r="AW75" s="78">
        <f t="shared" si="172"/>
        <v>0</v>
      </c>
      <c r="AX75" s="78">
        <f t="shared" si="173"/>
        <v>0</v>
      </c>
      <c r="AY75" s="100"/>
      <c r="AZ75" s="99" t="str">
        <f t="shared" si="174"/>
        <v>Biomass PPA 2</v>
      </c>
      <c r="BA75" s="257"/>
      <c r="BB75" s="257"/>
      <c r="BC75" s="257"/>
      <c r="BD75" s="257"/>
      <c r="BE75" s="257"/>
      <c r="BF75" s="257"/>
      <c r="BG75" s="257"/>
      <c r="BH75" s="257"/>
      <c r="BI75" s="257"/>
      <c r="BJ75" s="257"/>
      <c r="BK75" s="257"/>
      <c r="BL75" s="257"/>
      <c r="BM75" s="257"/>
      <c r="BN75" s="257"/>
      <c r="BO75" s="257"/>
      <c r="BP75" s="257"/>
      <c r="BQ75" s="257"/>
      <c r="BR75" s="257"/>
      <c r="BS75" s="257"/>
      <c r="BT75" s="257"/>
      <c r="BU75" s="257"/>
      <c r="BV75" s="257"/>
      <c r="BW75" s="257"/>
      <c r="BX75" s="257"/>
      <c r="BY75" s="257"/>
      <c r="BZ75" s="257"/>
      <c r="CA75" s="257"/>
      <c r="CB75" s="257"/>
      <c r="CC75" s="257"/>
      <c r="CD75" s="257"/>
      <c r="CE75" s="257"/>
      <c r="CF75" s="257"/>
      <c r="CG75" s="257"/>
      <c r="CH75" s="257"/>
      <c r="CI75" s="257"/>
      <c r="CJ75" s="257"/>
      <c r="CK75" s="257"/>
      <c r="CL75" s="257"/>
      <c r="CM75" s="257"/>
      <c r="CN75" s="257"/>
      <c r="CO75" s="257"/>
      <c r="CP75" s="257"/>
      <c r="CQ75" s="257"/>
      <c r="CR75" s="257"/>
      <c r="CS75" s="257"/>
      <c r="CT75" s="257"/>
      <c r="CU75" s="257"/>
      <c r="CV75" s="257"/>
    </row>
    <row r="76" spans="1:100" s="101" customFormat="1">
      <c r="A76" s="99" t="s">
        <v>284</v>
      </c>
      <c r="B76" s="78">
        <v>0</v>
      </c>
      <c r="C76" s="78">
        <f t="shared" si="126"/>
        <v>0</v>
      </c>
      <c r="D76" s="78">
        <f t="shared" si="127"/>
        <v>0</v>
      </c>
      <c r="E76" s="78">
        <f t="shared" si="128"/>
        <v>0</v>
      </c>
      <c r="F76" s="78">
        <f t="shared" si="129"/>
        <v>0</v>
      </c>
      <c r="G76" s="78">
        <f t="shared" si="130"/>
        <v>0</v>
      </c>
      <c r="H76" s="78">
        <f t="shared" si="131"/>
        <v>0</v>
      </c>
      <c r="I76" s="78">
        <f t="shared" si="132"/>
        <v>0</v>
      </c>
      <c r="J76" s="78">
        <f t="shared" si="133"/>
        <v>0</v>
      </c>
      <c r="K76" s="78">
        <f t="shared" si="134"/>
        <v>0</v>
      </c>
      <c r="L76" s="78">
        <f t="shared" si="135"/>
        <v>0</v>
      </c>
      <c r="M76" s="78">
        <f t="shared" si="136"/>
        <v>0</v>
      </c>
      <c r="N76" s="78">
        <f t="shared" si="137"/>
        <v>0</v>
      </c>
      <c r="O76" s="78">
        <f t="shared" si="138"/>
        <v>0</v>
      </c>
      <c r="P76" s="78">
        <f t="shared" si="139"/>
        <v>0</v>
      </c>
      <c r="Q76" s="78">
        <f t="shared" si="140"/>
        <v>0</v>
      </c>
      <c r="R76" s="78">
        <f t="shared" si="141"/>
        <v>0</v>
      </c>
      <c r="S76" s="78">
        <f t="shared" si="142"/>
        <v>0</v>
      </c>
      <c r="T76" s="78">
        <f t="shared" si="143"/>
        <v>0</v>
      </c>
      <c r="U76" s="78">
        <f t="shared" si="144"/>
        <v>0</v>
      </c>
      <c r="V76" s="78">
        <f t="shared" si="145"/>
        <v>0</v>
      </c>
      <c r="W76" s="78">
        <f t="shared" si="146"/>
        <v>0</v>
      </c>
      <c r="X76" s="78">
        <f t="shared" si="147"/>
        <v>0</v>
      </c>
      <c r="Y76" s="78">
        <f t="shared" si="148"/>
        <v>0</v>
      </c>
      <c r="Z76" s="78">
        <f t="shared" si="149"/>
        <v>0</v>
      </c>
      <c r="AA76" s="78">
        <f t="shared" si="150"/>
        <v>0</v>
      </c>
      <c r="AB76" s="78">
        <f t="shared" si="151"/>
        <v>0</v>
      </c>
      <c r="AC76" s="78">
        <f t="shared" si="152"/>
        <v>0</v>
      </c>
      <c r="AD76" s="78">
        <f t="shared" si="153"/>
        <v>0</v>
      </c>
      <c r="AE76" s="78">
        <f t="shared" si="154"/>
        <v>0</v>
      </c>
      <c r="AF76" s="78">
        <f t="shared" si="155"/>
        <v>0</v>
      </c>
      <c r="AG76" s="78">
        <f t="shared" si="156"/>
        <v>0</v>
      </c>
      <c r="AH76" s="78">
        <f t="shared" si="157"/>
        <v>0</v>
      </c>
      <c r="AI76" s="78">
        <f t="shared" si="158"/>
        <v>0</v>
      </c>
      <c r="AJ76" s="78">
        <f t="shared" si="159"/>
        <v>0</v>
      </c>
      <c r="AK76" s="78">
        <f t="shared" si="160"/>
        <v>0</v>
      </c>
      <c r="AL76" s="78">
        <f t="shared" si="161"/>
        <v>0</v>
      </c>
      <c r="AM76" s="78">
        <f t="shared" si="162"/>
        <v>0</v>
      </c>
      <c r="AN76" s="78">
        <f t="shared" si="163"/>
        <v>0</v>
      </c>
      <c r="AO76" s="78">
        <f t="shared" si="164"/>
        <v>0</v>
      </c>
      <c r="AP76" s="78">
        <f t="shared" si="165"/>
        <v>0</v>
      </c>
      <c r="AQ76" s="78">
        <f t="shared" si="166"/>
        <v>0</v>
      </c>
      <c r="AR76" s="78">
        <f t="shared" si="167"/>
        <v>0</v>
      </c>
      <c r="AS76" s="78">
        <f t="shared" si="168"/>
        <v>0</v>
      </c>
      <c r="AT76" s="78">
        <f t="shared" si="169"/>
        <v>0</v>
      </c>
      <c r="AU76" s="78">
        <f t="shared" si="170"/>
        <v>0</v>
      </c>
      <c r="AV76" s="78">
        <f t="shared" si="171"/>
        <v>0</v>
      </c>
      <c r="AW76" s="78">
        <f t="shared" si="172"/>
        <v>0</v>
      </c>
      <c r="AX76" s="78">
        <f t="shared" si="173"/>
        <v>0</v>
      </c>
      <c r="AY76" s="100"/>
      <c r="AZ76" s="99" t="str">
        <f t="shared" si="174"/>
        <v>Biomass PPA 3</v>
      </c>
      <c r="BA76" s="257"/>
      <c r="BB76" s="257"/>
      <c r="BC76" s="257"/>
      <c r="BD76" s="257"/>
      <c r="BE76" s="257"/>
      <c r="BF76" s="257"/>
      <c r="BG76" s="257"/>
      <c r="BH76" s="257"/>
      <c r="BI76" s="257"/>
      <c r="BJ76" s="257"/>
      <c r="BK76" s="257"/>
      <c r="BL76" s="257"/>
      <c r="BM76" s="257"/>
      <c r="BN76" s="257"/>
      <c r="BO76" s="257"/>
      <c r="BP76" s="257"/>
      <c r="BQ76" s="257"/>
      <c r="BR76" s="257"/>
      <c r="BS76" s="257"/>
      <c r="BT76" s="257"/>
      <c r="BU76" s="257"/>
      <c r="BV76" s="257"/>
      <c r="BW76" s="257"/>
      <c r="BX76" s="257"/>
      <c r="BY76" s="257"/>
      <c r="BZ76" s="257"/>
      <c r="CA76" s="257"/>
      <c r="CB76" s="257"/>
      <c r="CC76" s="257"/>
      <c r="CD76" s="257"/>
      <c r="CE76" s="257"/>
      <c r="CF76" s="257"/>
      <c r="CG76" s="257"/>
      <c r="CH76" s="257"/>
      <c r="CI76" s="257"/>
      <c r="CJ76" s="257"/>
      <c r="CK76" s="257"/>
      <c r="CL76" s="257"/>
      <c r="CM76" s="257"/>
      <c r="CN76" s="257"/>
      <c r="CO76" s="257"/>
      <c r="CP76" s="257"/>
      <c r="CQ76" s="257"/>
      <c r="CR76" s="257"/>
      <c r="CS76" s="257"/>
      <c r="CT76" s="257"/>
      <c r="CU76" s="257"/>
      <c r="CV76" s="257"/>
    </row>
    <row r="77" spans="1:100" s="101" customFormat="1">
      <c r="A77" s="99" t="s">
        <v>23</v>
      </c>
      <c r="B77" s="78">
        <v>0</v>
      </c>
      <c r="C77" s="78">
        <f t="shared" si="126"/>
        <v>0</v>
      </c>
      <c r="D77" s="78">
        <f t="shared" si="127"/>
        <v>0</v>
      </c>
      <c r="E77" s="78">
        <f t="shared" si="128"/>
        <v>0</v>
      </c>
      <c r="F77" s="78">
        <f t="shared" si="129"/>
        <v>0</v>
      </c>
      <c r="G77" s="78">
        <f t="shared" si="130"/>
        <v>0</v>
      </c>
      <c r="H77" s="78">
        <f t="shared" si="131"/>
        <v>0</v>
      </c>
      <c r="I77" s="78">
        <f t="shared" si="132"/>
        <v>0</v>
      </c>
      <c r="J77" s="78">
        <f t="shared" si="133"/>
        <v>0</v>
      </c>
      <c r="K77" s="78">
        <f t="shared" si="134"/>
        <v>0</v>
      </c>
      <c r="L77" s="78">
        <f t="shared" si="135"/>
        <v>0</v>
      </c>
      <c r="M77" s="78">
        <f t="shared" si="136"/>
        <v>0</v>
      </c>
      <c r="N77" s="78">
        <f t="shared" si="137"/>
        <v>0</v>
      </c>
      <c r="O77" s="78">
        <f t="shared" si="138"/>
        <v>0</v>
      </c>
      <c r="P77" s="78">
        <f t="shared" si="139"/>
        <v>0</v>
      </c>
      <c r="Q77" s="78">
        <f t="shared" si="140"/>
        <v>0</v>
      </c>
      <c r="R77" s="78">
        <f t="shared" si="141"/>
        <v>0</v>
      </c>
      <c r="S77" s="78">
        <f t="shared" si="142"/>
        <v>0</v>
      </c>
      <c r="T77" s="78">
        <f t="shared" si="143"/>
        <v>0</v>
      </c>
      <c r="U77" s="78">
        <f t="shared" si="144"/>
        <v>0</v>
      </c>
      <c r="V77" s="78">
        <f t="shared" si="145"/>
        <v>0</v>
      </c>
      <c r="W77" s="78">
        <f t="shared" si="146"/>
        <v>0</v>
      </c>
      <c r="X77" s="78">
        <f t="shared" si="147"/>
        <v>0</v>
      </c>
      <c r="Y77" s="78">
        <f t="shared" si="148"/>
        <v>0</v>
      </c>
      <c r="Z77" s="78">
        <f t="shared" si="149"/>
        <v>0</v>
      </c>
      <c r="AA77" s="78">
        <f t="shared" si="150"/>
        <v>0</v>
      </c>
      <c r="AB77" s="78">
        <f t="shared" si="151"/>
        <v>0</v>
      </c>
      <c r="AC77" s="78">
        <f t="shared" si="152"/>
        <v>0</v>
      </c>
      <c r="AD77" s="78">
        <f t="shared" si="153"/>
        <v>0</v>
      </c>
      <c r="AE77" s="78">
        <f t="shared" si="154"/>
        <v>0</v>
      </c>
      <c r="AF77" s="78">
        <f t="shared" si="155"/>
        <v>0</v>
      </c>
      <c r="AG77" s="78">
        <f t="shared" si="156"/>
        <v>0</v>
      </c>
      <c r="AH77" s="78">
        <f t="shared" si="157"/>
        <v>0</v>
      </c>
      <c r="AI77" s="78">
        <f t="shared" si="158"/>
        <v>0</v>
      </c>
      <c r="AJ77" s="78">
        <f t="shared" si="159"/>
        <v>0</v>
      </c>
      <c r="AK77" s="78">
        <f t="shared" si="160"/>
        <v>0</v>
      </c>
      <c r="AL77" s="78">
        <f t="shared" si="161"/>
        <v>0</v>
      </c>
      <c r="AM77" s="78">
        <f t="shared" si="162"/>
        <v>0</v>
      </c>
      <c r="AN77" s="78">
        <f t="shared" si="163"/>
        <v>0</v>
      </c>
      <c r="AO77" s="78">
        <f t="shared" si="164"/>
        <v>0</v>
      </c>
      <c r="AP77" s="78">
        <f t="shared" si="165"/>
        <v>0</v>
      </c>
      <c r="AQ77" s="78">
        <f t="shared" si="166"/>
        <v>0</v>
      </c>
      <c r="AR77" s="78">
        <f t="shared" si="167"/>
        <v>0</v>
      </c>
      <c r="AS77" s="78">
        <f t="shared" si="168"/>
        <v>0</v>
      </c>
      <c r="AT77" s="78">
        <f t="shared" si="169"/>
        <v>0</v>
      </c>
      <c r="AU77" s="78">
        <f t="shared" si="170"/>
        <v>0</v>
      </c>
      <c r="AV77" s="78">
        <f t="shared" si="171"/>
        <v>0</v>
      </c>
      <c r="AW77" s="78">
        <f t="shared" si="172"/>
        <v>0</v>
      </c>
      <c r="AX77" s="78">
        <f t="shared" si="173"/>
        <v>0</v>
      </c>
      <c r="AY77" s="100"/>
      <c r="AZ77" s="99" t="str">
        <f t="shared" si="174"/>
        <v>ICAP Purchase</v>
      </c>
      <c r="BA77" s="257"/>
      <c r="BB77" s="257"/>
      <c r="BC77" s="257"/>
      <c r="BD77" s="257"/>
      <c r="BE77" s="257"/>
      <c r="BF77" s="257"/>
      <c r="BG77" s="257"/>
      <c r="BH77" s="257"/>
      <c r="BI77" s="257"/>
      <c r="BJ77" s="257"/>
      <c r="BK77" s="257"/>
      <c r="BL77" s="257"/>
      <c r="BM77" s="257"/>
      <c r="BN77" s="257"/>
      <c r="BO77" s="257"/>
      <c r="BP77" s="257"/>
      <c r="BQ77" s="257"/>
      <c r="BR77" s="257"/>
      <c r="BS77" s="257"/>
      <c r="BT77" s="257"/>
      <c r="BU77" s="257"/>
      <c r="BV77" s="257"/>
      <c r="BW77" s="257"/>
      <c r="BX77" s="257"/>
      <c r="BY77" s="257"/>
      <c r="BZ77" s="257"/>
      <c r="CA77" s="257"/>
      <c r="CB77" s="257"/>
      <c r="CC77" s="257"/>
      <c r="CD77" s="257"/>
      <c r="CE77" s="257"/>
      <c r="CF77" s="257"/>
      <c r="CG77" s="257"/>
      <c r="CH77" s="257"/>
      <c r="CI77" s="257"/>
      <c r="CJ77" s="257"/>
      <c r="CK77" s="257"/>
      <c r="CL77" s="257"/>
      <c r="CM77" s="257"/>
      <c r="CN77" s="257"/>
      <c r="CO77" s="257"/>
      <c r="CP77" s="257"/>
      <c r="CQ77" s="257"/>
      <c r="CR77" s="257"/>
      <c r="CS77" s="257"/>
      <c r="CT77" s="257"/>
      <c r="CU77" s="257"/>
      <c r="CV77" s="257"/>
    </row>
    <row r="78" spans="1:100">
      <c r="A78" s="10" t="s">
        <v>109</v>
      </c>
      <c r="B78" s="30">
        <v>0</v>
      </c>
      <c r="C78" s="30">
        <f t="shared" si="126"/>
        <v>0</v>
      </c>
      <c r="D78" s="30">
        <f t="shared" si="127"/>
        <v>0</v>
      </c>
      <c r="E78" s="30">
        <f t="shared" si="128"/>
        <v>0</v>
      </c>
      <c r="F78" s="30">
        <f t="shared" si="129"/>
        <v>0</v>
      </c>
      <c r="G78" s="30">
        <f t="shared" si="130"/>
        <v>0</v>
      </c>
      <c r="H78" s="30">
        <f t="shared" si="131"/>
        <v>0</v>
      </c>
      <c r="I78" s="30">
        <f t="shared" si="132"/>
        <v>0</v>
      </c>
      <c r="J78" s="30">
        <f t="shared" si="133"/>
        <v>0</v>
      </c>
      <c r="K78" s="30">
        <f t="shared" si="134"/>
        <v>0</v>
      </c>
      <c r="L78" s="30">
        <f t="shared" si="135"/>
        <v>0</v>
      </c>
      <c r="M78" s="30">
        <f t="shared" si="136"/>
        <v>0</v>
      </c>
      <c r="N78" s="30">
        <f t="shared" si="137"/>
        <v>0</v>
      </c>
      <c r="O78" s="30">
        <f t="shared" si="138"/>
        <v>0</v>
      </c>
      <c r="P78" s="30">
        <f t="shared" si="139"/>
        <v>0</v>
      </c>
      <c r="Q78" s="30">
        <f t="shared" si="140"/>
        <v>0</v>
      </c>
      <c r="R78" s="30">
        <f t="shared" si="141"/>
        <v>0</v>
      </c>
      <c r="S78" s="30">
        <f t="shared" si="142"/>
        <v>0</v>
      </c>
      <c r="T78" s="30">
        <f t="shared" si="143"/>
        <v>0</v>
      </c>
      <c r="U78" s="30">
        <f t="shared" si="144"/>
        <v>0</v>
      </c>
      <c r="V78" s="30">
        <f t="shared" si="145"/>
        <v>0</v>
      </c>
      <c r="W78" s="30">
        <f t="shared" si="146"/>
        <v>0</v>
      </c>
      <c r="X78" s="30">
        <f t="shared" si="147"/>
        <v>0</v>
      </c>
      <c r="Y78" s="30">
        <f t="shared" si="148"/>
        <v>0</v>
      </c>
      <c r="Z78" s="30">
        <f t="shared" si="149"/>
        <v>0</v>
      </c>
      <c r="AA78" s="30">
        <f t="shared" si="150"/>
        <v>0</v>
      </c>
      <c r="AB78" s="30">
        <f t="shared" si="151"/>
        <v>0</v>
      </c>
      <c r="AC78" s="30">
        <f t="shared" si="152"/>
        <v>0</v>
      </c>
      <c r="AD78" s="30">
        <f t="shared" si="153"/>
        <v>0</v>
      </c>
      <c r="AE78" s="30">
        <f t="shared" si="154"/>
        <v>0</v>
      </c>
      <c r="AF78" s="30">
        <f t="shared" si="155"/>
        <v>0</v>
      </c>
      <c r="AG78" s="30">
        <f t="shared" si="156"/>
        <v>0</v>
      </c>
      <c r="AH78" s="30">
        <f t="shared" si="157"/>
        <v>0</v>
      </c>
      <c r="AI78" s="30">
        <f t="shared" si="158"/>
        <v>0</v>
      </c>
      <c r="AJ78" s="30">
        <f t="shared" si="159"/>
        <v>0</v>
      </c>
      <c r="AK78" s="30">
        <f t="shared" si="160"/>
        <v>0</v>
      </c>
      <c r="AL78" s="30">
        <f t="shared" si="161"/>
        <v>0</v>
      </c>
      <c r="AM78" s="30">
        <f t="shared" si="162"/>
        <v>0</v>
      </c>
      <c r="AN78" s="30">
        <f t="shared" si="163"/>
        <v>0</v>
      </c>
      <c r="AO78" s="30">
        <f t="shared" si="164"/>
        <v>0</v>
      </c>
      <c r="AP78" s="30">
        <f t="shared" si="165"/>
        <v>0</v>
      </c>
      <c r="AQ78" s="30">
        <f t="shared" si="166"/>
        <v>0</v>
      </c>
      <c r="AR78" s="30">
        <f t="shared" si="167"/>
        <v>0</v>
      </c>
      <c r="AS78" s="30">
        <f t="shared" si="168"/>
        <v>0</v>
      </c>
      <c r="AT78" s="30">
        <f t="shared" si="169"/>
        <v>0</v>
      </c>
      <c r="AU78" s="30">
        <f t="shared" si="170"/>
        <v>0</v>
      </c>
      <c r="AV78" s="30">
        <f t="shared" si="171"/>
        <v>0</v>
      </c>
      <c r="AW78" s="30">
        <f t="shared" si="172"/>
        <v>0</v>
      </c>
      <c r="AX78" s="30">
        <f t="shared" si="173"/>
        <v>0</v>
      </c>
      <c r="AY78" s="28"/>
      <c r="AZ78" s="99" t="str">
        <f t="shared" si="174"/>
        <v>Mon Power Contract</v>
      </c>
      <c r="BA78" s="258"/>
      <c r="BB78" s="258"/>
      <c r="BC78" s="258"/>
      <c r="BD78" s="258"/>
      <c r="BE78" s="258"/>
      <c r="BF78" s="258"/>
      <c r="BG78" s="258"/>
      <c r="BH78" s="258"/>
      <c r="BI78" s="258"/>
      <c r="BJ78" s="258"/>
      <c r="BK78" s="258"/>
      <c r="BL78" s="258"/>
      <c r="BM78" s="258"/>
      <c r="BN78" s="258"/>
      <c r="BO78" s="258"/>
      <c r="BP78" s="258"/>
      <c r="BQ78" s="258"/>
      <c r="BR78" s="258"/>
      <c r="BS78" s="258"/>
      <c r="BT78" s="258"/>
      <c r="BU78" s="258"/>
      <c r="BV78" s="258"/>
      <c r="BW78" s="258"/>
      <c r="BX78" s="258"/>
      <c r="BY78" s="258"/>
      <c r="BZ78" s="258"/>
      <c r="CA78" s="258"/>
      <c r="CB78" s="258"/>
      <c r="CC78" s="258"/>
      <c r="CD78" s="258"/>
      <c r="CE78" s="258"/>
      <c r="CF78" s="258"/>
      <c r="CG78" s="258"/>
      <c r="CH78" s="258"/>
      <c r="CI78" s="258"/>
      <c r="CJ78" s="258"/>
      <c r="CK78" s="258"/>
      <c r="CL78" s="258"/>
      <c r="CM78" s="258"/>
      <c r="CN78" s="258"/>
      <c r="CO78" s="258"/>
      <c r="CP78" s="258"/>
      <c r="CQ78" s="258"/>
      <c r="CR78" s="258"/>
      <c r="CS78" s="258"/>
      <c r="CT78" s="258"/>
      <c r="CU78" s="258"/>
      <c r="CV78" s="258"/>
    </row>
    <row r="79" spans="1:100" s="120" customFormat="1">
      <c r="A79" s="35" t="s">
        <v>134</v>
      </c>
      <c r="B79" s="118">
        <f t="shared" ref="B79:AG79" si="175">SUM(B68:B78)</f>
        <v>4858</v>
      </c>
      <c r="C79" s="118">
        <f t="shared" si="175"/>
        <v>4858</v>
      </c>
      <c r="D79" s="118">
        <f t="shared" si="175"/>
        <v>4857</v>
      </c>
      <c r="E79" s="118">
        <f t="shared" si="175"/>
        <v>4857</v>
      </c>
      <c r="F79" s="118">
        <f t="shared" si="175"/>
        <v>4857</v>
      </c>
      <c r="G79" s="118">
        <f t="shared" si="175"/>
        <v>4857</v>
      </c>
      <c r="H79" s="118">
        <f t="shared" si="175"/>
        <v>4857</v>
      </c>
      <c r="I79" s="118">
        <f t="shared" si="175"/>
        <v>4857</v>
      </c>
      <c r="J79" s="118">
        <f t="shared" si="175"/>
        <v>4857</v>
      </c>
      <c r="K79" s="118">
        <f t="shared" si="175"/>
        <v>4857</v>
      </c>
      <c r="L79" s="118">
        <f t="shared" si="175"/>
        <v>4857</v>
      </c>
      <c r="M79" s="118">
        <f t="shared" si="175"/>
        <v>4857</v>
      </c>
      <c r="N79" s="118">
        <f t="shared" si="175"/>
        <v>4857</v>
      </c>
      <c r="O79" s="118">
        <f t="shared" si="175"/>
        <v>4857</v>
      </c>
      <c r="P79" s="118">
        <f t="shared" si="175"/>
        <v>4857</v>
      </c>
      <c r="Q79" s="118">
        <f t="shared" si="175"/>
        <v>4857</v>
      </c>
      <c r="R79" s="118">
        <f t="shared" si="175"/>
        <v>4857</v>
      </c>
      <c r="S79" s="118">
        <f t="shared" si="175"/>
        <v>4857</v>
      </c>
      <c r="T79" s="118">
        <f t="shared" si="175"/>
        <v>4857</v>
      </c>
      <c r="U79" s="118">
        <f t="shared" si="175"/>
        <v>4857</v>
      </c>
      <c r="V79" s="118">
        <f t="shared" si="175"/>
        <v>4857</v>
      </c>
      <c r="W79" s="118">
        <f t="shared" si="175"/>
        <v>4857</v>
      </c>
      <c r="X79" s="118">
        <f t="shared" si="175"/>
        <v>4857</v>
      </c>
      <c r="Y79" s="118">
        <f t="shared" si="175"/>
        <v>4857</v>
      </c>
      <c r="Z79" s="118">
        <f t="shared" si="175"/>
        <v>4857</v>
      </c>
      <c r="AA79" s="118">
        <f t="shared" si="175"/>
        <v>4859</v>
      </c>
      <c r="AB79" s="118">
        <f t="shared" si="175"/>
        <v>4859</v>
      </c>
      <c r="AC79" s="118">
        <f t="shared" si="175"/>
        <v>4859</v>
      </c>
      <c r="AD79" s="118">
        <f t="shared" si="175"/>
        <v>4859</v>
      </c>
      <c r="AE79" s="118">
        <f t="shared" si="175"/>
        <v>4859</v>
      </c>
      <c r="AF79" s="118">
        <f t="shared" si="175"/>
        <v>4859</v>
      </c>
      <c r="AG79" s="118">
        <f t="shared" si="175"/>
        <v>4859</v>
      </c>
      <c r="AH79" s="118">
        <f t="shared" ref="AH79:AX79" si="176">SUM(AH68:AH78)</f>
        <v>4859</v>
      </c>
      <c r="AI79" s="118">
        <f t="shared" si="176"/>
        <v>4859</v>
      </c>
      <c r="AJ79" s="118">
        <f t="shared" si="176"/>
        <v>4859</v>
      </c>
      <c r="AK79" s="118">
        <f t="shared" si="176"/>
        <v>4859</v>
      </c>
      <c r="AL79" s="118">
        <f t="shared" si="176"/>
        <v>4694</v>
      </c>
      <c r="AM79" s="118">
        <f t="shared" si="176"/>
        <v>4692</v>
      </c>
      <c r="AN79" s="118">
        <f t="shared" si="176"/>
        <v>4692</v>
      </c>
      <c r="AO79" s="118">
        <f t="shared" si="176"/>
        <v>4692</v>
      </c>
      <c r="AP79" s="118">
        <f t="shared" si="176"/>
        <v>4692</v>
      </c>
      <c r="AQ79" s="118">
        <f t="shared" si="176"/>
        <v>4699</v>
      </c>
      <c r="AR79" s="118">
        <f t="shared" si="176"/>
        <v>4699</v>
      </c>
      <c r="AS79" s="118">
        <f t="shared" si="176"/>
        <v>4699</v>
      </c>
      <c r="AT79" s="118">
        <f t="shared" si="176"/>
        <v>4699</v>
      </c>
      <c r="AU79" s="118">
        <f t="shared" si="176"/>
        <v>4699</v>
      </c>
      <c r="AV79" s="118">
        <f t="shared" si="176"/>
        <v>4699</v>
      </c>
      <c r="AW79" s="118">
        <f t="shared" si="176"/>
        <v>4699</v>
      </c>
      <c r="AX79" s="118">
        <f t="shared" si="176"/>
        <v>4699</v>
      </c>
      <c r="AY79" s="246"/>
      <c r="AZ79" s="35" t="s">
        <v>134</v>
      </c>
      <c r="BA79" s="247">
        <f t="shared" ref="BA79:CV79" si="177">SUM(BA68:BA78)</f>
        <v>0</v>
      </c>
      <c r="BB79" s="247">
        <f t="shared" si="177"/>
        <v>-1</v>
      </c>
      <c r="BC79" s="247">
        <f t="shared" si="177"/>
        <v>0</v>
      </c>
      <c r="BD79" s="247">
        <f t="shared" si="177"/>
        <v>0</v>
      </c>
      <c r="BE79" s="247">
        <f t="shared" si="177"/>
        <v>0</v>
      </c>
      <c r="BF79" s="247">
        <f t="shared" si="177"/>
        <v>0</v>
      </c>
      <c r="BG79" s="247">
        <f t="shared" si="177"/>
        <v>0</v>
      </c>
      <c r="BH79" s="247">
        <f t="shared" si="177"/>
        <v>0</v>
      </c>
      <c r="BI79" s="247">
        <f t="shared" si="177"/>
        <v>0</v>
      </c>
      <c r="BJ79" s="247">
        <f t="shared" si="177"/>
        <v>0</v>
      </c>
      <c r="BK79" s="247">
        <f t="shared" si="177"/>
        <v>0</v>
      </c>
      <c r="BL79" s="247">
        <f t="shared" si="177"/>
        <v>0</v>
      </c>
      <c r="BM79" s="247">
        <f t="shared" si="177"/>
        <v>0</v>
      </c>
      <c r="BN79" s="247">
        <f t="shared" si="177"/>
        <v>0</v>
      </c>
      <c r="BO79" s="247">
        <f t="shared" si="177"/>
        <v>0</v>
      </c>
      <c r="BP79" s="247">
        <f t="shared" si="177"/>
        <v>0</v>
      </c>
      <c r="BQ79" s="247">
        <f t="shared" si="177"/>
        <v>0</v>
      </c>
      <c r="BR79" s="247">
        <f t="shared" si="177"/>
        <v>0</v>
      </c>
      <c r="BS79" s="247">
        <f t="shared" si="177"/>
        <v>0</v>
      </c>
      <c r="BT79" s="247">
        <f t="shared" si="177"/>
        <v>0</v>
      </c>
      <c r="BU79" s="247">
        <f t="shared" si="177"/>
        <v>0</v>
      </c>
      <c r="BV79" s="247">
        <f t="shared" si="177"/>
        <v>0</v>
      </c>
      <c r="BW79" s="247">
        <f t="shared" si="177"/>
        <v>0</v>
      </c>
      <c r="BX79" s="247">
        <f t="shared" si="177"/>
        <v>0</v>
      </c>
      <c r="BY79" s="247">
        <f t="shared" si="177"/>
        <v>2</v>
      </c>
      <c r="BZ79" s="247">
        <f t="shared" si="177"/>
        <v>0</v>
      </c>
      <c r="CA79" s="247">
        <f t="shared" si="177"/>
        <v>0</v>
      </c>
      <c r="CB79" s="247">
        <f t="shared" si="177"/>
        <v>0</v>
      </c>
      <c r="CC79" s="247">
        <f t="shared" si="177"/>
        <v>0</v>
      </c>
      <c r="CD79" s="247">
        <f t="shared" si="177"/>
        <v>0</v>
      </c>
      <c r="CE79" s="247">
        <f t="shared" si="177"/>
        <v>0</v>
      </c>
      <c r="CF79" s="247">
        <f t="shared" si="177"/>
        <v>0</v>
      </c>
      <c r="CG79" s="247">
        <f t="shared" si="177"/>
        <v>0</v>
      </c>
      <c r="CH79" s="247">
        <f t="shared" si="177"/>
        <v>0</v>
      </c>
      <c r="CI79" s="247">
        <f t="shared" si="177"/>
        <v>0</v>
      </c>
      <c r="CJ79" s="247">
        <f t="shared" si="177"/>
        <v>-165</v>
      </c>
      <c r="CK79" s="247">
        <f t="shared" si="177"/>
        <v>-2</v>
      </c>
      <c r="CL79" s="247">
        <f t="shared" si="177"/>
        <v>0</v>
      </c>
      <c r="CM79" s="247">
        <f t="shared" si="177"/>
        <v>0</v>
      </c>
      <c r="CN79" s="247">
        <f t="shared" si="177"/>
        <v>0</v>
      </c>
      <c r="CO79" s="247">
        <f t="shared" si="177"/>
        <v>7</v>
      </c>
      <c r="CP79" s="247">
        <f t="shared" si="177"/>
        <v>0</v>
      </c>
      <c r="CQ79" s="247">
        <f t="shared" si="177"/>
        <v>0</v>
      </c>
      <c r="CR79" s="247">
        <f t="shared" si="177"/>
        <v>0</v>
      </c>
      <c r="CS79" s="247">
        <f t="shared" si="177"/>
        <v>0</v>
      </c>
      <c r="CT79" s="247">
        <f t="shared" si="177"/>
        <v>0</v>
      </c>
      <c r="CU79" s="247">
        <f t="shared" si="177"/>
        <v>0</v>
      </c>
      <c r="CV79" s="247">
        <f t="shared" si="177"/>
        <v>0</v>
      </c>
    </row>
    <row r="80" spans="1:100">
      <c r="A80" s="10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8"/>
      <c r="AZ80" s="29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2"/>
      <c r="CC80" s="242"/>
      <c r="CD80" s="242"/>
      <c r="CE80" s="242"/>
      <c r="CF80" s="242"/>
      <c r="CG80" s="242"/>
      <c r="CH80" s="242"/>
      <c r="CI80" s="242"/>
      <c r="CJ80" s="242"/>
      <c r="CK80" s="242"/>
      <c r="CL80" s="242"/>
      <c r="CM80" s="242"/>
      <c r="CN80" s="242"/>
      <c r="CO80" s="242"/>
      <c r="CP80" s="242"/>
      <c r="CQ80" s="242"/>
      <c r="CR80" s="242"/>
      <c r="CS80" s="242"/>
      <c r="CT80" s="242"/>
      <c r="CU80" s="242"/>
      <c r="CV80" s="242"/>
    </row>
    <row r="81" spans="1:100">
      <c r="A81" s="10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8"/>
      <c r="AZ81" s="29"/>
      <c r="BA81" s="242"/>
      <c r="BB81" s="242"/>
      <c r="BC81" s="242"/>
      <c r="BD81" s="242"/>
      <c r="BE81" s="242"/>
      <c r="BF81" s="242"/>
      <c r="BG81" s="242"/>
      <c r="BH81" s="242"/>
      <c r="BI81" s="242"/>
      <c r="BJ81" s="242"/>
      <c r="BK81" s="242"/>
      <c r="BL81" s="242"/>
      <c r="BM81" s="242"/>
      <c r="BN81" s="242"/>
      <c r="BO81" s="242"/>
      <c r="BP81" s="242"/>
      <c r="BQ81" s="242"/>
      <c r="BR81" s="242"/>
      <c r="BS81" s="242"/>
      <c r="BT81" s="242"/>
      <c r="BU81" s="242"/>
      <c r="BV81" s="242"/>
      <c r="BW81" s="242"/>
      <c r="BX81" s="242"/>
      <c r="BY81" s="242"/>
      <c r="BZ81" s="242"/>
      <c r="CA81" s="242"/>
      <c r="CB81" s="242"/>
      <c r="CC81" s="242"/>
      <c r="CD81" s="242"/>
      <c r="CE81" s="242"/>
      <c r="CF81" s="242"/>
      <c r="CG81" s="242"/>
      <c r="CH81" s="242"/>
      <c r="CI81" s="242"/>
      <c r="CJ81" s="242"/>
      <c r="CK81" s="242"/>
      <c r="CL81" s="242"/>
      <c r="CM81" s="242"/>
      <c r="CN81" s="242"/>
      <c r="CO81" s="242"/>
      <c r="CP81" s="242"/>
      <c r="CQ81" s="242"/>
      <c r="CR81" s="242"/>
      <c r="CS81" s="242"/>
      <c r="CT81" s="242"/>
      <c r="CU81" s="242"/>
      <c r="CV81" s="242"/>
    </row>
    <row r="82" spans="1:100" ht="15">
      <c r="A82" s="218" t="s">
        <v>124</v>
      </c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8"/>
      <c r="AZ82" s="245" t="s">
        <v>124</v>
      </c>
      <c r="BA82" s="242"/>
      <c r="BB82" s="242"/>
      <c r="BC82" s="242"/>
      <c r="BD82" s="242"/>
      <c r="BE82" s="242"/>
      <c r="BF82" s="242"/>
      <c r="BG82" s="242"/>
      <c r="BH82" s="242"/>
      <c r="BI82" s="242"/>
      <c r="BJ82" s="242"/>
      <c r="BK82" s="242"/>
      <c r="BL82" s="242"/>
      <c r="BM82" s="242"/>
      <c r="BN82" s="242"/>
      <c r="BO82" s="242"/>
      <c r="BP82" s="242"/>
      <c r="BQ82" s="242"/>
      <c r="BR82" s="242"/>
      <c r="BS82" s="242"/>
      <c r="BT82" s="242"/>
      <c r="BU82" s="242"/>
      <c r="BV82" s="242"/>
      <c r="BW82" s="242"/>
      <c r="BX82" s="242"/>
      <c r="BY82" s="242"/>
      <c r="BZ82" s="242"/>
      <c r="CA82" s="242"/>
      <c r="CB82" s="242"/>
      <c r="CC82" s="242"/>
      <c r="CD82" s="242"/>
      <c r="CE82" s="242"/>
      <c r="CF82" s="242"/>
      <c r="CG82" s="242"/>
      <c r="CH82" s="242"/>
      <c r="CI82" s="242"/>
      <c r="CJ82" s="242"/>
      <c r="CK82" s="242"/>
      <c r="CL82" s="242"/>
      <c r="CM82" s="242"/>
      <c r="CN82" s="242"/>
      <c r="CO82" s="242"/>
      <c r="CP82" s="242"/>
      <c r="CQ82" s="242"/>
      <c r="CR82" s="242"/>
      <c r="CS82" s="242"/>
      <c r="CT82" s="242"/>
      <c r="CU82" s="242"/>
      <c r="CV82" s="242"/>
    </row>
    <row r="83" spans="1:100">
      <c r="A83" s="10" t="s">
        <v>176</v>
      </c>
      <c r="B83" s="21">
        <v>1084</v>
      </c>
      <c r="C83" s="21">
        <f t="shared" ref="C83:L84" si="178">B83+BA83</f>
        <v>1084</v>
      </c>
      <c r="D83" s="21">
        <f t="shared" si="178"/>
        <v>1084</v>
      </c>
      <c r="E83" s="21">
        <f t="shared" si="178"/>
        <v>1084</v>
      </c>
      <c r="F83" s="21">
        <f t="shared" si="178"/>
        <v>1084</v>
      </c>
      <c r="G83" s="21">
        <f t="shared" si="178"/>
        <v>1084</v>
      </c>
      <c r="H83" s="21">
        <f t="shared" si="178"/>
        <v>1084</v>
      </c>
      <c r="I83" s="21">
        <f t="shared" si="178"/>
        <v>1084</v>
      </c>
      <c r="J83" s="21">
        <f t="shared" si="178"/>
        <v>1084</v>
      </c>
      <c r="K83" s="21">
        <f t="shared" si="178"/>
        <v>1084</v>
      </c>
      <c r="L83" s="21">
        <f t="shared" si="178"/>
        <v>1084</v>
      </c>
      <c r="M83" s="21">
        <f t="shared" ref="M83:V84" si="179">L83+BK83</f>
        <v>1084</v>
      </c>
      <c r="N83" s="21">
        <f t="shared" si="179"/>
        <v>1084</v>
      </c>
      <c r="O83" s="21">
        <f t="shared" si="179"/>
        <v>1057</v>
      </c>
      <c r="P83" s="21">
        <f t="shared" si="179"/>
        <v>1057</v>
      </c>
      <c r="Q83" s="21">
        <f t="shared" si="179"/>
        <v>1057</v>
      </c>
      <c r="R83" s="21">
        <f t="shared" si="179"/>
        <v>1057</v>
      </c>
      <c r="S83" s="21">
        <f t="shared" si="179"/>
        <v>1057</v>
      </c>
      <c r="T83" s="21">
        <f t="shared" si="179"/>
        <v>1057</v>
      </c>
      <c r="U83" s="21">
        <f t="shared" si="179"/>
        <v>1057</v>
      </c>
      <c r="V83" s="21">
        <f t="shared" si="179"/>
        <v>1057</v>
      </c>
      <c r="W83" s="21">
        <f t="shared" ref="W83:AF84" si="180">V83+BU83</f>
        <v>1057</v>
      </c>
      <c r="X83" s="21">
        <f t="shared" si="180"/>
        <v>1057</v>
      </c>
      <c r="Y83" s="21">
        <f t="shared" si="180"/>
        <v>1057</v>
      </c>
      <c r="Z83" s="21">
        <f t="shared" si="180"/>
        <v>1057</v>
      </c>
      <c r="AA83" s="21">
        <f t="shared" si="180"/>
        <v>1057</v>
      </c>
      <c r="AB83" s="21">
        <f t="shared" si="180"/>
        <v>1057</v>
      </c>
      <c r="AC83" s="21">
        <f t="shared" si="180"/>
        <v>1057</v>
      </c>
      <c r="AD83" s="21">
        <f t="shared" si="180"/>
        <v>1057</v>
      </c>
      <c r="AE83" s="21">
        <f t="shared" si="180"/>
        <v>1057</v>
      </c>
      <c r="AF83" s="21">
        <f t="shared" si="180"/>
        <v>1057</v>
      </c>
      <c r="AG83" s="21">
        <f t="shared" ref="AG83:AP84" si="181">AF83+CE83</f>
        <v>1057</v>
      </c>
      <c r="AH83" s="21">
        <f t="shared" si="181"/>
        <v>1057</v>
      </c>
      <c r="AI83" s="21">
        <f t="shared" si="181"/>
        <v>1057</v>
      </c>
      <c r="AJ83" s="21">
        <f t="shared" si="181"/>
        <v>1057</v>
      </c>
      <c r="AK83" s="21">
        <f t="shared" si="181"/>
        <v>1057</v>
      </c>
      <c r="AL83" s="21">
        <f t="shared" si="181"/>
        <v>1057</v>
      </c>
      <c r="AM83" s="21">
        <f t="shared" si="181"/>
        <v>1057</v>
      </c>
      <c r="AN83" s="21">
        <f t="shared" si="181"/>
        <v>1057</v>
      </c>
      <c r="AO83" s="21">
        <f t="shared" si="181"/>
        <v>1057</v>
      </c>
      <c r="AP83" s="21">
        <f t="shared" si="181"/>
        <v>1057</v>
      </c>
      <c r="AQ83" s="21">
        <f t="shared" ref="AQ83:AZ84" si="182">AP83+CO83</f>
        <v>1057</v>
      </c>
      <c r="AR83" s="21">
        <f t="shared" si="182"/>
        <v>1057</v>
      </c>
      <c r="AS83" s="21">
        <f t="shared" si="182"/>
        <v>1057</v>
      </c>
      <c r="AT83" s="21">
        <f t="shared" si="182"/>
        <v>1057</v>
      </c>
      <c r="AU83" s="21">
        <f t="shared" si="182"/>
        <v>1057</v>
      </c>
      <c r="AV83" s="21">
        <f t="shared" si="182"/>
        <v>1057</v>
      </c>
      <c r="AW83" s="21">
        <f t="shared" si="182"/>
        <v>1057</v>
      </c>
      <c r="AX83" s="21">
        <f t="shared" si="182"/>
        <v>1057</v>
      </c>
      <c r="AY83" s="28"/>
      <c r="AZ83" s="29" t="s">
        <v>176</v>
      </c>
      <c r="BA83" s="242"/>
      <c r="BB83" s="242"/>
      <c r="BC83" s="242"/>
      <c r="BD83" s="242"/>
      <c r="BE83" s="242"/>
      <c r="BF83" s="242"/>
      <c r="BG83" s="242"/>
      <c r="BH83" s="242"/>
      <c r="BI83" s="242"/>
      <c r="BJ83" s="242"/>
      <c r="BK83" s="242"/>
      <c r="BL83" s="242"/>
      <c r="BM83" s="242">
        <v>-27</v>
      </c>
      <c r="BN83" s="242"/>
      <c r="BO83" s="242"/>
      <c r="BP83" s="242"/>
      <c r="BQ83" s="242"/>
      <c r="BR83" s="242"/>
      <c r="BS83" s="242"/>
      <c r="BT83" s="242"/>
      <c r="BU83" s="242"/>
      <c r="BV83" s="242"/>
      <c r="BW83" s="242"/>
      <c r="BX83" s="242"/>
      <c r="BY83" s="242"/>
      <c r="BZ83" s="242"/>
      <c r="CA83" s="242"/>
      <c r="CB83" s="242"/>
      <c r="CC83" s="242"/>
      <c r="CD83" s="242"/>
      <c r="CE83" s="242"/>
      <c r="CF83" s="242"/>
      <c r="CG83" s="242"/>
      <c r="CH83" s="242"/>
      <c r="CI83" s="242"/>
      <c r="CJ83" s="242"/>
      <c r="CK83" s="242"/>
      <c r="CL83" s="242"/>
      <c r="CM83" s="242"/>
      <c r="CN83" s="242"/>
      <c r="CO83" s="242"/>
      <c r="CP83" s="242"/>
      <c r="CQ83" s="242"/>
      <c r="CR83" s="242"/>
      <c r="CS83" s="242"/>
      <c r="CT83" s="242"/>
      <c r="CU83" s="242"/>
      <c r="CV83" s="242"/>
    </row>
    <row r="84" spans="1:100">
      <c r="A84" s="10" t="s">
        <v>177</v>
      </c>
      <c r="B84" s="21">
        <v>1065</v>
      </c>
      <c r="C84" s="21">
        <f t="shared" si="178"/>
        <v>1065</v>
      </c>
      <c r="D84" s="21">
        <f t="shared" si="178"/>
        <v>1065</v>
      </c>
      <c r="E84" s="21">
        <f t="shared" si="178"/>
        <v>1065</v>
      </c>
      <c r="F84" s="21">
        <f t="shared" si="178"/>
        <v>1065</v>
      </c>
      <c r="G84" s="21">
        <f t="shared" si="178"/>
        <v>1065</v>
      </c>
      <c r="H84" s="21">
        <f t="shared" si="178"/>
        <v>1065</v>
      </c>
      <c r="I84" s="21">
        <f t="shared" si="178"/>
        <v>1065</v>
      </c>
      <c r="J84" s="21">
        <f t="shared" si="178"/>
        <v>1065</v>
      </c>
      <c r="K84" s="21">
        <f t="shared" si="178"/>
        <v>1065</v>
      </c>
      <c r="L84" s="21">
        <f t="shared" si="178"/>
        <v>1065</v>
      </c>
      <c r="M84" s="21">
        <f t="shared" si="179"/>
        <v>1079</v>
      </c>
      <c r="N84" s="21">
        <f t="shared" si="179"/>
        <v>1079</v>
      </c>
      <c r="O84" s="21">
        <f t="shared" si="179"/>
        <v>1092</v>
      </c>
      <c r="P84" s="21">
        <f t="shared" si="179"/>
        <v>1092</v>
      </c>
      <c r="Q84" s="21">
        <f t="shared" si="179"/>
        <v>1092</v>
      </c>
      <c r="R84" s="21">
        <f t="shared" si="179"/>
        <v>1092</v>
      </c>
      <c r="S84" s="21">
        <f t="shared" si="179"/>
        <v>1092</v>
      </c>
      <c r="T84" s="21">
        <f t="shared" si="179"/>
        <v>1092</v>
      </c>
      <c r="U84" s="21">
        <f t="shared" si="179"/>
        <v>1092</v>
      </c>
      <c r="V84" s="21">
        <f t="shared" si="179"/>
        <v>1092</v>
      </c>
      <c r="W84" s="21">
        <f t="shared" si="180"/>
        <v>1092</v>
      </c>
      <c r="X84" s="21">
        <f t="shared" si="180"/>
        <v>1092</v>
      </c>
      <c r="Y84" s="21">
        <f t="shared" si="180"/>
        <v>1092</v>
      </c>
      <c r="Z84" s="21">
        <f t="shared" si="180"/>
        <v>1092</v>
      </c>
      <c r="AA84" s="21">
        <f t="shared" si="180"/>
        <v>1092</v>
      </c>
      <c r="AB84" s="21">
        <f t="shared" si="180"/>
        <v>1092</v>
      </c>
      <c r="AC84" s="21">
        <f t="shared" si="180"/>
        <v>1092</v>
      </c>
      <c r="AD84" s="21">
        <f t="shared" si="180"/>
        <v>1092</v>
      </c>
      <c r="AE84" s="21">
        <f t="shared" si="180"/>
        <v>1092</v>
      </c>
      <c r="AF84" s="21">
        <f t="shared" si="180"/>
        <v>1092</v>
      </c>
      <c r="AG84" s="21">
        <f t="shared" si="181"/>
        <v>1092</v>
      </c>
      <c r="AH84" s="21">
        <f t="shared" si="181"/>
        <v>1092</v>
      </c>
      <c r="AI84" s="21">
        <f t="shared" si="181"/>
        <v>1092</v>
      </c>
      <c r="AJ84" s="21">
        <f t="shared" si="181"/>
        <v>1092</v>
      </c>
      <c r="AK84" s="21">
        <f t="shared" si="181"/>
        <v>1092</v>
      </c>
      <c r="AL84" s="21">
        <f t="shared" si="181"/>
        <v>1092</v>
      </c>
      <c r="AM84" s="21">
        <f t="shared" si="181"/>
        <v>1092</v>
      </c>
      <c r="AN84" s="21">
        <f t="shared" si="181"/>
        <v>1092</v>
      </c>
      <c r="AO84" s="21">
        <f t="shared" si="181"/>
        <v>1092</v>
      </c>
      <c r="AP84" s="21">
        <f t="shared" si="181"/>
        <v>1092</v>
      </c>
      <c r="AQ84" s="21">
        <f t="shared" si="182"/>
        <v>1092</v>
      </c>
      <c r="AR84" s="21">
        <f t="shared" si="182"/>
        <v>1092</v>
      </c>
      <c r="AS84" s="21">
        <f t="shared" si="182"/>
        <v>1092</v>
      </c>
      <c r="AT84" s="21">
        <f t="shared" si="182"/>
        <v>1092</v>
      </c>
      <c r="AU84" s="21">
        <f t="shared" si="182"/>
        <v>1092</v>
      </c>
      <c r="AV84" s="21">
        <f t="shared" si="182"/>
        <v>1092</v>
      </c>
      <c r="AW84" s="21">
        <f t="shared" si="182"/>
        <v>1092</v>
      </c>
      <c r="AX84" s="21">
        <f t="shared" si="182"/>
        <v>1092</v>
      </c>
      <c r="AY84" s="28"/>
      <c r="AZ84" s="29" t="s">
        <v>177</v>
      </c>
      <c r="BA84" s="242"/>
      <c r="BB84" s="242"/>
      <c r="BC84" s="242"/>
      <c r="BD84" s="242"/>
      <c r="BE84" s="242"/>
      <c r="BF84" s="242"/>
      <c r="BG84" s="242"/>
      <c r="BH84" s="242"/>
      <c r="BI84" s="242"/>
      <c r="BJ84" s="242"/>
      <c r="BK84" s="242">
        <v>14</v>
      </c>
      <c r="BL84" s="242"/>
      <c r="BM84" s="242">
        <v>13</v>
      </c>
      <c r="BN84" s="242"/>
      <c r="BO84" s="242"/>
      <c r="BP84" s="242"/>
      <c r="BQ84" s="242"/>
      <c r="BR84" s="242"/>
      <c r="BS84" s="242"/>
      <c r="BT84" s="242"/>
      <c r="BU84" s="242"/>
      <c r="BV84" s="242"/>
      <c r="BW84" s="242"/>
      <c r="BX84" s="242"/>
      <c r="BY84" s="242"/>
      <c r="BZ84" s="242"/>
      <c r="CA84" s="242"/>
      <c r="CB84" s="242"/>
      <c r="CC84" s="242"/>
      <c r="CD84" s="242"/>
      <c r="CE84" s="242"/>
      <c r="CF84" s="242"/>
      <c r="CG84" s="242"/>
      <c r="CH84" s="242"/>
      <c r="CI84" s="242"/>
      <c r="CJ84" s="242"/>
      <c r="CK84" s="242"/>
      <c r="CL84" s="242"/>
      <c r="CM84" s="242"/>
      <c r="CN84" s="242"/>
      <c r="CO84" s="242"/>
      <c r="CP84" s="242"/>
      <c r="CQ84" s="242"/>
      <c r="CR84" s="242"/>
      <c r="CS84" s="242"/>
      <c r="CT84" s="242"/>
      <c r="CU84" s="242"/>
      <c r="CV84" s="242"/>
    </row>
    <row r="85" spans="1:100">
      <c r="A85" s="10" t="s">
        <v>186</v>
      </c>
      <c r="B85" s="21">
        <v>1121</v>
      </c>
      <c r="C85" s="21">
        <f>B85+BA85-1</f>
        <v>1120</v>
      </c>
      <c r="D85" s="21">
        <f t="shared" ref="D85:D94" si="183">C85+BB85</f>
        <v>1121</v>
      </c>
      <c r="E85" s="21">
        <f t="shared" ref="E85:E94" si="184">D85+BC85</f>
        <v>1121</v>
      </c>
      <c r="F85" s="21">
        <f t="shared" ref="F85:F94" si="185">E85+BD85</f>
        <v>1121</v>
      </c>
      <c r="G85" s="21">
        <f t="shared" ref="G85:G94" si="186">F85+BE85</f>
        <v>1121</v>
      </c>
      <c r="H85" s="21">
        <f t="shared" ref="H85:H94" si="187">G85+BF85</f>
        <v>1121</v>
      </c>
      <c r="I85" s="21">
        <f t="shared" ref="I85:I94" si="188">H85+BG85</f>
        <v>1121</v>
      </c>
      <c r="J85" s="21">
        <f t="shared" ref="J85:J94" si="189">I85+BH85</f>
        <v>1121</v>
      </c>
      <c r="K85" s="21">
        <f t="shared" ref="K85:K94" si="190">J85+BI85</f>
        <v>1121</v>
      </c>
      <c r="L85" s="21">
        <f t="shared" ref="L85:L94" si="191">K85+BJ85</f>
        <v>1121</v>
      </c>
      <c r="M85" s="21">
        <f t="shared" ref="M85:M94" si="192">L85+BK85</f>
        <v>1121</v>
      </c>
      <c r="N85" s="21">
        <f t="shared" ref="N85:N94" si="193">M85+BL85</f>
        <v>1121</v>
      </c>
      <c r="O85" s="21">
        <f t="shared" ref="O85:O94" si="194">N85+BM85</f>
        <v>1121</v>
      </c>
      <c r="P85" s="21">
        <f t="shared" ref="P85:P94" si="195">O85+BN85</f>
        <v>1121</v>
      </c>
      <c r="Q85" s="21">
        <f t="shared" ref="Q85:Q94" si="196">P85+BO85</f>
        <v>1121</v>
      </c>
      <c r="R85" s="21">
        <f t="shared" ref="R85:R94" si="197">Q85+BP85</f>
        <v>1121</v>
      </c>
      <c r="S85" s="21">
        <f t="shared" ref="S85:S94" si="198">R85+BQ85</f>
        <v>1121</v>
      </c>
      <c r="T85" s="21">
        <f t="shared" ref="T85:T94" si="199">S85+BR85</f>
        <v>1121</v>
      </c>
      <c r="U85" s="21">
        <f t="shared" ref="U85:U94" si="200">T85+BS85</f>
        <v>1121</v>
      </c>
      <c r="V85" s="21">
        <f t="shared" ref="V85:V94" si="201">U85+BT85</f>
        <v>1121</v>
      </c>
      <c r="W85" s="21">
        <f t="shared" ref="W85:W94" si="202">V85+BU85</f>
        <v>1121</v>
      </c>
      <c r="X85" s="21">
        <f t="shared" ref="X85:X94" si="203">W85+BV85</f>
        <v>1121</v>
      </c>
      <c r="Y85" s="21">
        <f t="shared" ref="Y85:Y94" si="204">X85+BW85</f>
        <v>1121</v>
      </c>
      <c r="Z85" s="21">
        <f t="shared" ref="Z85:Z94" si="205">Y85+BX85</f>
        <v>1121</v>
      </c>
      <c r="AA85" s="21">
        <f t="shared" ref="AA85:AA94" si="206">Z85+BY85</f>
        <v>1121</v>
      </c>
      <c r="AB85" s="21">
        <f t="shared" ref="AB85:AB94" si="207">AA85+BZ85</f>
        <v>1121</v>
      </c>
      <c r="AC85" s="21">
        <f t="shared" ref="AC85:AC94" si="208">AB85+CA85</f>
        <v>1121</v>
      </c>
      <c r="AD85" s="21">
        <f t="shared" ref="AD85:AD94" si="209">AC85+CB85</f>
        <v>1121</v>
      </c>
      <c r="AE85" s="21">
        <f t="shared" ref="AE85:AE94" si="210">AD85+CC85</f>
        <v>1121</v>
      </c>
      <c r="AF85" s="21">
        <f t="shared" ref="AF85:AF94" si="211">AE85+CD85</f>
        <v>1121</v>
      </c>
      <c r="AG85" s="21">
        <f t="shared" ref="AG85:AG94" si="212">AF85+CE85</f>
        <v>1121</v>
      </c>
      <c r="AH85" s="21">
        <f t="shared" ref="AH85:AH94" si="213">AG85+CF85</f>
        <v>1121</v>
      </c>
      <c r="AI85" s="21">
        <f t="shared" ref="AI85:AI94" si="214">AH85+CG85</f>
        <v>1121</v>
      </c>
      <c r="AJ85" s="21">
        <f t="shared" ref="AJ85:AJ94" si="215">AI85+CH85</f>
        <v>1121</v>
      </c>
      <c r="AK85" s="21">
        <f t="shared" ref="AK85:AK94" si="216">AJ85+CI85</f>
        <v>1121</v>
      </c>
      <c r="AL85" s="21">
        <f t="shared" ref="AL85:AL94" si="217">AK85+CJ85</f>
        <v>1121</v>
      </c>
      <c r="AM85" s="21">
        <f t="shared" ref="AM85:AM94" si="218">AL85+CK85</f>
        <v>1121</v>
      </c>
      <c r="AN85" s="21">
        <f t="shared" ref="AN85:AN94" si="219">AM85+CL85</f>
        <v>1121</v>
      </c>
      <c r="AO85" s="21">
        <f t="shared" ref="AO85:AO94" si="220">AN85+CM85</f>
        <v>1121</v>
      </c>
      <c r="AP85" s="21">
        <f t="shared" ref="AP85:AP94" si="221">AO85+CN85</f>
        <v>1121</v>
      </c>
      <c r="AQ85" s="21">
        <f t="shared" ref="AQ85:AQ94" si="222">AP85+CO85</f>
        <v>1121</v>
      </c>
      <c r="AR85" s="21">
        <f t="shared" ref="AR85:AR94" si="223">AQ85+CP85</f>
        <v>1121</v>
      </c>
      <c r="AS85" s="21">
        <f t="shared" ref="AS85:AS94" si="224">AR85+CQ85</f>
        <v>1121</v>
      </c>
      <c r="AT85" s="21">
        <f t="shared" ref="AT85:AT94" si="225">AS85+CR85</f>
        <v>1121</v>
      </c>
      <c r="AU85" s="21">
        <f t="shared" ref="AU85:AU94" si="226">AT85+CS85</f>
        <v>1121</v>
      </c>
      <c r="AV85" s="21">
        <f t="shared" ref="AV85:AV94" si="227">AU85+CT85</f>
        <v>1121</v>
      </c>
      <c r="AW85" s="21">
        <f t="shared" ref="AW85:AW94" si="228">AV85+CU85</f>
        <v>1121</v>
      </c>
      <c r="AX85" s="21">
        <f t="shared" ref="AX85:AX94" si="229">AW85+CV85</f>
        <v>1121</v>
      </c>
      <c r="AY85" s="28"/>
      <c r="AZ85" s="29" t="s">
        <v>186</v>
      </c>
      <c r="BA85" s="242"/>
      <c r="BB85" s="242">
        <v>1</v>
      </c>
      <c r="BC85" s="242"/>
      <c r="BD85" s="242"/>
      <c r="BE85" s="242"/>
      <c r="BF85" s="242"/>
      <c r="BG85" s="242"/>
      <c r="BH85" s="242"/>
      <c r="BI85" s="242"/>
      <c r="BJ85" s="242"/>
      <c r="BK85" s="242"/>
      <c r="BL85" s="242"/>
      <c r="BM85" s="242"/>
      <c r="BN85" s="242"/>
      <c r="BO85" s="242"/>
      <c r="BP85" s="242"/>
      <c r="BQ85" s="242"/>
      <c r="BR85" s="242"/>
      <c r="BS85" s="242"/>
      <c r="BT85" s="242"/>
      <c r="BU85" s="242"/>
      <c r="BV85" s="242"/>
      <c r="BW85" s="242"/>
      <c r="BX85" s="242"/>
      <c r="BY85" s="242"/>
      <c r="BZ85" s="242"/>
      <c r="CA85" s="242"/>
      <c r="CB85" s="242"/>
      <c r="CC85" s="242"/>
      <c r="CD85" s="242"/>
      <c r="CE85" s="242"/>
      <c r="CF85" s="242"/>
      <c r="CG85" s="242"/>
      <c r="CH85" s="242"/>
      <c r="CI85" s="242"/>
      <c r="CJ85" s="242"/>
      <c r="CK85" s="242"/>
      <c r="CL85" s="242"/>
      <c r="CM85" s="242"/>
      <c r="CN85" s="242"/>
      <c r="CO85" s="242"/>
      <c r="CP85" s="242"/>
      <c r="CQ85" s="242"/>
      <c r="CR85" s="242"/>
      <c r="CS85" s="242"/>
      <c r="CT85" s="242"/>
      <c r="CU85" s="242"/>
      <c r="CV85" s="242"/>
    </row>
    <row r="86" spans="1:100">
      <c r="A86" s="10" t="s">
        <v>187</v>
      </c>
      <c r="B86" s="21">
        <v>1105</v>
      </c>
      <c r="C86" s="21">
        <f t="shared" ref="C86:C94" si="230">B86+BA86</f>
        <v>1105</v>
      </c>
      <c r="D86" s="21">
        <f t="shared" si="183"/>
        <v>1105</v>
      </c>
      <c r="E86" s="21">
        <f t="shared" si="184"/>
        <v>1105</v>
      </c>
      <c r="F86" s="21">
        <f t="shared" si="185"/>
        <v>1105</v>
      </c>
      <c r="G86" s="21">
        <f t="shared" si="186"/>
        <v>1105</v>
      </c>
      <c r="H86" s="21">
        <f t="shared" si="187"/>
        <v>1105</v>
      </c>
      <c r="I86" s="21">
        <f t="shared" si="188"/>
        <v>1105</v>
      </c>
      <c r="J86" s="21">
        <f t="shared" si="189"/>
        <v>1105</v>
      </c>
      <c r="K86" s="21">
        <f t="shared" si="190"/>
        <v>1105</v>
      </c>
      <c r="L86" s="21">
        <f t="shared" si="191"/>
        <v>1105</v>
      </c>
      <c r="M86" s="21">
        <f t="shared" si="192"/>
        <v>1105</v>
      </c>
      <c r="N86" s="21">
        <f t="shared" si="193"/>
        <v>1105</v>
      </c>
      <c r="O86" s="21">
        <f t="shared" si="194"/>
        <v>1105</v>
      </c>
      <c r="P86" s="21">
        <f t="shared" si="195"/>
        <v>1105</v>
      </c>
      <c r="Q86" s="21">
        <f t="shared" si="196"/>
        <v>1105</v>
      </c>
      <c r="R86" s="21">
        <f t="shared" si="197"/>
        <v>1105</v>
      </c>
      <c r="S86" s="21">
        <f t="shared" si="198"/>
        <v>1105</v>
      </c>
      <c r="T86" s="21">
        <f t="shared" si="199"/>
        <v>1105</v>
      </c>
      <c r="U86" s="21">
        <f t="shared" si="200"/>
        <v>1105</v>
      </c>
      <c r="V86" s="21">
        <f t="shared" si="201"/>
        <v>1105</v>
      </c>
      <c r="W86" s="21">
        <f t="shared" si="202"/>
        <v>1105</v>
      </c>
      <c r="X86" s="21">
        <f t="shared" si="203"/>
        <v>1105</v>
      </c>
      <c r="Y86" s="21">
        <f t="shared" si="204"/>
        <v>1105</v>
      </c>
      <c r="Z86" s="21">
        <f t="shared" si="205"/>
        <v>1105</v>
      </c>
      <c r="AA86" s="21">
        <f t="shared" si="206"/>
        <v>1105</v>
      </c>
      <c r="AB86" s="21">
        <f t="shared" si="207"/>
        <v>1105</v>
      </c>
      <c r="AC86" s="21">
        <f t="shared" si="208"/>
        <v>1105</v>
      </c>
      <c r="AD86" s="21">
        <f t="shared" si="209"/>
        <v>1105</v>
      </c>
      <c r="AE86" s="21">
        <f t="shared" si="210"/>
        <v>1105</v>
      </c>
      <c r="AF86" s="21">
        <f t="shared" si="211"/>
        <v>1105</v>
      </c>
      <c r="AG86" s="21">
        <f t="shared" si="212"/>
        <v>1105</v>
      </c>
      <c r="AH86" s="21">
        <f t="shared" si="213"/>
        <v>1105</v>
      </c>
      <c r="AI86" s="21">
        <f t="shared" si="214"/>
        <v>1105</v>
      </c>
      <c r="AJ86" s="21">
        <f t="shared" si="215"/>
        <v>1105</v>
      </c>
      <c r="AK86" s="21">
        <f t="shared" si="216"/>
        <v>1105</v>
      </c>
      <c r="AL86" s="21">
        <f t="shared" si="217"/>
        <v>1105</v>
      </c>
      <c r="AM86" s="21">
        <f t="shared" si="218"/>
        <v>1105</v>
      </c>
      <c r="AN86" s="21">
        <f t="shared" si="219"/>
        <v>1105</v>
      </c>
      <c r="AO86" s="21">
        <f t="shared" si="220"/>
        <v>1105</v>
      </c>
      <c r="AP86" s="21">
        <f t="shared" si="221"/>
        <v>1105</v>
      </c>
      <c r="AQ86" s="21">
        <f t="shared" si="222"/>
        <v>1105</v>
      </c>
      <c r="AR86" s="21">
        <f t="shared" si="223"/>
        <v>1105</v>
      </c>
      <c r="AS86" s="21">
        <f t="shared" si="224"/>
        <v>1105</v>
      </c>
      <c r="AT86" s="21">
        <f t="shared" si="225"/>
        <v>1105</v>
      </c>
      <c r="AU86" s="21">
        <f t="shared" si="226"/>
        <v>1105</v>
      </c>
      <c r="AV86" s="21">
        <f t="shared" si="227"/>
        <v>1105</v>
      </c>
      <c r="AW86" s="21">
        <f t="shared" si="228"/>
        <v>1105</v>
      </c>
      <c r="AX86" s="21">
        <f t="shared" si="229"/>
        <v>1105</v>
      </c>
      <c r="AY86" s="28"/>
      <c r="AZ86" s="29" t="s">
        <v>187</v>
      </c>
      <c r="BA86" s="242"/>
      <c r="BB86" s="242"/>
      <c r="BC86" s="242"/>
      <c r="BD86" s="242"/>
      <c r="BE86" s="242"/>
      <c r="BF86" s="242"/>
      <c r="BG86" s="242"/>
      <c r="BH86" s="242"/>
      <c r="BI86" s="242"/>
      <c r="BJ86" s="242"/>
      <c r="BK86" s="242"/>
      <c r="BL86" s="242"/>
      <c r="BM86" s="242"/>
      <c r="BN86" s="242"/>
      <c r="BO86" s="242"/>
      <c r="BP86" s="242"/>
      <c r="BQ86" s="242"/>
      <c r="BR86" s="242"/>
      <c r="BS86" s="242"/>
      <c r="BT86" s="242"/>
      <c r="BU86" s="242"/>
      <c r="BV86" s="242"/>
      <c r="BW86" s="242"/>
      <c r="BX86" s="242"/>
      <c r="BY86" s="242"/>
      <c r="BZ86" s="242"/>
      <c r="CA86" s="242"/>
      <c r="CB86" s="242"/>
      <c r="CC86" s="242"/>
      <c r="CD86" s="242"/>
      <c r="CE86" s="242"/>
      <c r="CF86" s="242"/>
      <c r="CG86" s="242"/>
      <c r="CH86" s="242"/>
      <c r="CI86" s="242"/>
      <c r="CJ86" s="242"/>
      <c r="CK86" s="242"/>
      <c r="CL86" s="242"/>
      <c r="CM86" s="242"/>
      <c r="CN86" s="242"/>
      <c r="CO86" s="242"/>
      <c r="CP86" s="242"/>
      <c r="CQ86" s="242"/>
      <c r="CR86" s="242"/>
      <c r="CS86" s="242"/>
      <c r="CT86" s="242"/>
      <c r="CU86" s="242"/>
      <c r="CV86" s="242"/>
    </row>
    <row r="87" spans="1:100">
      <c r="A87" s="23" t="s">
        <v>217</v>
      </c>
      <c r="B87" s="78">
        <v>-259</v>
      </c>
      <c r="C87" s="78">
        <f t="shared" si="230"/>
        <v>0</v>
      </c>
      <c r="D87" s="78">
        <f t="shared" si="183"/>
        <v>0</v>
      </c>
      <c r="E87" s="78">
        <f t="shared" si="184"/>
        <v>0</v>
      </c>
      <c r="F87" s="78">
        <f t="shared" si="185"/>
        <v>0</v>
      </c>
      <c r="G87" s="78">
        <f t="shared" si="186"/>
        <v>0</v>
      </c>
      <c r="H87" s="78">
        <f t="shared" si="187"/>
        <v>0</v>
      </c>
      <c r="I87" s="78">
        <f t="shared" si="188"/>
        <v>0</v>
      </c>
      <c r="J87" s="78">
        <f t="shared" si="189"/>
        <v>0</v>
      </c>
      <c r="K87" s="78">
        <f t="shared" si="190"/>
        <v>0</v>
      </c>
      <c r="L87" s="78">
        <f t="shared" si="191"/>
        <v>0</v>
      </c>
      <c r="M87" s="78">
        <f t="shared" si="192"/>
        <v>0</v>
      </c>
      <c r="N87" s="78">
        <f t="shared" si="193"/>
        <v>0</v>
      </c>
      <c r="O87" s="78">
        <f t="shared" si="194"/>
        <v>0</v>
      </c>
      <c r="P87" s="78">
        <f t="shared" si="195"/>
        <v>0</v>
      </c>
      <c r="Q87" s="78">
        <f t="shared" si="196"/>
        <v>0</v>
      </c>
      <c r="R87" s="78">
        <f t="shared" si="197"/>
        <v>0</v>
      </c>
      <c r="S87" s="78">
        <f t="shared" si="198"/>
        <v>0</v>
      </c>
      <c r="T87" s="78">
        <f t="shared" si="199"/>
        <v>0</v>
      </c>
      <c r="U87" s="78">
        <f t="shared" si="200"/>
        <v>0</v>
      </c>
      <c r="V87" s="78">
        <f t="shared" si="201"/>
        <v>0</v>
      </c>
      <c r="W87" s="78">
        <f t="shared" si="202"/>
        <v>0</v>
      </c>
      <c r="X87" s="78">
        <f t="shared" si="203"/>
        <v>0</v>
      </c>
      <c r="Y87" s="78">
        <f t="shared" si="204"/>
        <v>0</v>
      </c>
      <c r="Z87" s="78">
        <f t="shared" si="205"/>
        <v>0</v>
      </c>
      <c r="AA87" s="78">
        <f t="shared" si="206"/>
        <v>0</v>
      </c>
      <c r="AB87" s="78">
        <f t="shared" si="207"/>
        <v>0</v>
      </c>
      <c r="AC87" s="78">
        <f t="shared" si="208"/>
        <v>0</v>
      </c>
      <c r="AD87" s="78">
        <f t="shared" si="209"/>
        <v>0</v>
      </c>
      <c r="AE87" s="78">
        <f t="shared" si="210"/>
        <v>0</v>
      </c>
      <c r="AF87" s="78">
        <f t="shared" si="211"/>
        <v>0</v>
      </c>
      <c r="AG87" s="78">
        <f t="shared" si="212"/>
        <v>0</v>
      </c>
      <c r="AH87" s="78">
        <f t="shared" si="213"/>
        <v>0</v>
      </c>
      <c r="AI87" s="78">
        <f t="shared" si="214"/>
        <v>0</v>
      </c>
      <c r="AJ87" s="78">
        <f t="shared" si="215"/>
        <v>0</v>
      </c>
      <c r="AK87" s="78">
        <f t="shared" si="216"/>
        <v>0</v>
      </c>
      <c r="AL87" s="78">
        <f t="shared" si="217"/>
        <v>0</v>
      </c>
      <c r="AM87" s="78">
        <f t="shared" si="218"/>
        <v>0</v>
      </c>
      <c r="AN87" s="78">
        <f t="shared" si="219"/>
        <v>0</v>
      </c>
      <c r="AO87" s="78">
        <f t="shared" si="220"/>
        <v>0</v>
      </c>
      <c r="AP87" s="78">
        <f t="shared" si="221"/>
        <v>0</v>
      </c>
      <c r="AQ87" s="78">
        <f t="shared" si="222"/>
        <v>0</v>
      </c>
      <c r="AR87" s="78">
        <f t="shared" si="223"/>
        <v>0</v>
      </c>
      <c r="AS87" s="78">
        <f t="shared" si="224"/>
        <v>0</v>
      </c>
      <c r="AT87" s="78">
        <f t="shared" si="225"/>
        <v>0</v>
      </c>
      <c r="AU87" s="78">
        <f t="shared" si="226"/>
        <v>0</v>
      </c>
      <c r="AV87" s="78">
        <f t="shared" si="227"/>
        <v>0</v>
      </c>
      <c r="AW87" s="78">
        <f t="shared" si="228"/>
        <v>0</v>
      </c>
      <c r="AX87" s="78">
        <f t="shared" si="229"/>
        <v>0</v>
      </c>
      <c r="AY87" s="28"/>
      <c r="AZ87" s="244" t="s">
        <v>217</v>
      </c>
      <c r="BA87" s="242">
        <v>259</v>
      </c>
      <c r="BB87" s="242"/>
      <c r="BC87" s="242"/>
      <c r="BD87" s="242"/>
      <c r="BE87" s="242"/>
      <c r="BF87" s="242"/>
      <c r="BG87" s="242"/>
      <c r="BH87" s="242"/>
      <c r="BI87" s="242"/>
      <c r="BJ87" s="242"/>
      <c r="BK87" s="242"/>
      <c r="BL87" s="242"/>
      <c r="BM87" s="242"/>
      <c r="BN87" s="242"/>
      <c r="BO87" s="242"/>
      <c r="BP87" s="242"/>
      <c r="BQ87" s="242"/>
      <c r="BR87" s="242"/>
      <c r="BS87" s="242"/>
      <c r="BT87" s="242"/>
      <c r="BU87" s="242"/>
      <c r="BV87" s="242"/>
      <c r="BW87" s="242"/>
      <c r="BX87" s="242"/>
      <c r="BY87" s="242"/>
      <c r="BZ87" s="242"/>
      <c r="CA87" s="242"/>
      <c r="CB87" s="242"/>
      <c r="CC87" s="242"/>
      <c r="CD87" s="242"/>
      <c r="CE87" s="242"/>
      <c r="CF87" s="242"/>
      <c r="CG87" s="242"/>
      <c r="CH87" s="242"/>
      <c r="CI87" s="242"/>
      <c r="CJ87" s="242"/>
      <c r="CK87" s="242"/>
      <c r="CL87" s="242"/>
      <c r="CM87" s="242"/>
      <c r="CN87" s="242"/>
      <c r="CO87" s="242"/>
      <c r="CP87" s="242"/>
      <c r="CQ87" s="242"/>
      <c r="CR87" s="242"/>
      <c r="CS87" s="242"/>
      <c r="CT87" s="242"/>
      <c r="CU87" s="242"/>
      <c r="CV87" s="242"/>
    </row>
    <row r="88" spans="1:100">
      <c r="A88" s="10" t="s">
        <v>192</v>
      </c>
      <c r="B88" s="21">
        <v>145</v>
      </c>
      <c r="C88" s="21">
        <f t="shared" si="230"/>
        <v>145</v>
      </c>
      <c r="D88" s="21">
        <f t="shared" si="183"/>
        <v>145</v>
      </c>
      <c r="E88" s="21">
        <f t="shared" si="184"/>
        <v>145</v>
      </c>
      <c r="F88" s="21">
        <f t="shared" si="185"/>
        <v>145</v>
      </c>
      <c r="G88" s="21">
        <f t="shared" si="186"/>
        <v>145</v>
      </c>
      <c r="H88" s="21">
        <f t="shared" si="187"/>
        <v>145</v>
      </c>
      <c r="I88" s="21">
        <f t="shared" si="188"/>
        <v>145</v>
      </c>
      <c r="J88" s="21">
        <f t="shared" si="189"/>
        <v>145</v>
      </c>
      <c r="K88" s="21">
        <f t="shared" si="190"/>
        <v>145</v>
      </c>
      <c r="L88" s="21">
        <f t="shared" si="191"/>
        <v>145</v>
      </c>
      <c r="M88" s="21">
        <f t="shared" si="192"/>
        <v>145</v>
      </c>
      <c r="N88" s="21">
        <f t="shared" si="193"/>
        <v>145</v>
      </c>
      <c r="O88" s="21">
        <f t="shared" si="194"/>
        <v>145</v>
      </c>
      <c r="P88" s="21">
        <f t="shared" si="195"/>
        <v>145</v>
      </c>
      <c r="Q88" s="21">
        <f t="shared" si="196"/>
        <v>145</v>
      </c>
      <c r="R88" s="21">
        <f t="shared" si="197"/>
        <v>145</v>
      </c>
      <c r="S88" s="21">
        <f t="shared" si="198"/>
        <v>145</v>
      </c>
      <c r="T88" s="21">
        <f t="shared" si="199"/>
        <v>145</v>
      </c>
      <c r="U88" s="21">
        <f t="shared" si="200"/>
        <v>145</v>
      </c>
      <c r="V88" s="21">
        <f t="shared" si="201"/>
        <v>145</v>
      </c>
      <c r="W88" s="21">
        <f t="shared" si="202"/>
        <v>145</v>
      </c>
      <c r="X88" s="21">
        <f t="shared" si="203"/>
        <v>145</v>
      </c>
      <c r="Y88" s="21">
        <f t="shared" si="204"/>
        <v>145</v>
      </c>
      <c r="Z88" s="21">
        <f t="shared" si="205"/>
        <v>145</v>
      </c>
      <c r="AA88" s="21">
        <f t="shared" si="206"/>
        <v>145</v>
      </c>
      <c r="AB88" s="21">
        <f t="shared" si="207"/>
        <v>145</v>
      </c>
      <c r="AC88" s="21">
        <f t="shared" si="208"/>
        <v>145</v>
      </c>
      <c r="AD88" s="21">
        <f t="shared" si="209"/>
        <v>145</v>
      </c>
      <c r="AE88" s="21">
        <f t="shared" si="210"/>
        <v>145</v>
      </c>
      <c r="AF88" s="21">
        <f t="shared" si="211"/>
        <v>145</v>
      </c>
      <c r="AG88" s="21">
        <f t="shared" si="212"/>
        <v>145</v>
      </c>
      <c r="AH88" s="21">
        <f t="shared" si="213"/>
        <v>145</v>
      </c>
      <c r="AI88" s="21">
        <f t="shared" si="214"/>
        <v>145</v>
      </c>
      <c r="AJ88" s="21">
        <f t="shared" si="215"/>
        <v>145</v>
      </c>
      <c r="AK88" s="21">
        <f t="shared" si="216"/>
        <v>145</v>
      </c>
      <c r="AL88" s="21">
        <f t="shared" si="217"/>
        <v>145</v>
      </c>
      <c r="AM88" s="21">
        <f t="shared" si="218"/>
        <v>145</v>
      </c>
      <c r="AN88" s="21">
        <f t="shared" si="219"/>
        <v>145</v>
      </c>
      <c r="AO88" s="21">
        <f t="shared" si="220"/>
        <v>145</v>
      </c>
      <c r="AP88" s="21">
        <f t="shared" si="221"/>
        <v>145</v>
      </c>
      <c r="AQ88" s="21">
        <f t="shared" si="222"/>
        <v>145</v>
      </c>
      <c r="AR88" s="21">
        <f t="shared" si="223"/>
        <v>145</v>
      </c>
      <c r="AS88" s="21">
        <f t="shared" si="224"/>
        <v>145</v>
      </c>
      <c r="AT88" s="21">
        <f t="shared" si="225"/>
        <v>145</v>
      </c>
      <c r="AU88" s="21">
        <f t="shared" si="226"/>
        <v>145</v>
      </c>
      <c r="AV88" s="21">
        <f t="shared" si="227"/>
        <v>145</v>
      </c>
      <c r="AW88" s="21">
        <f t="shared" si="228"/>
        <v>145</v>
      </c>
      <c r="AX88" s="21">
        <f t="shared" si="229"/>
        <v>145</v>
      </c>
      <c r="AY88" s="28"/>
      <c r="AZ88" s="29" t="s">
        <v>192</v>
      </c>
      <c r="BA88" s="242"/>
      <c r="BB88" s="242"/>
      <c r="BC88" s="242"/>
      <c r="BD88" s="242"/>
      <c r="BE88" s="242"/>
      <c r="BF88" s="242"/>
      <c r="BG88" s="242"/>
      <c r="BH88" s="242"/>
      <c r="BI88" s="242"/>
      <c r="BJ88" s="242"/>
      <c r="BK88" s="242"/>
      <c r="BL88" s="242"/>
      <c r="BM88" s="242"/>
      <c r="BN88" s="242"/>
      <c r="BO88" s="242"/>
      <c r="BP88" s="242"/>
      <c r="BQ88" s="242"/>
      <c r="BR88" s="242"/>
      <c r="BS88" s="242"/>
      <c r="BT88" s="242"/>
      <c r="BU88" s="242"/>
      <c r="BV88" s="242"/>
      <c r="BW88" s="242"/>
      <c r="BX88" s="242"/>
      <c r="BY88" s="242"/>
      <c r="BZ88" s="242"/>
      <c r="CA88" s="242"/>
      <c r="CB88" s="242"/>
      <c r="CC88" s="242"/>
      <c r="CD88" s="242"/>
      <c r="CE88" s="242"/>
      <c r="CF88" s="242"/>
      <c r="CG88" s="242"/>
      <c r="CH88" s="242"/>
      <c r="CI88" s="242"/>
      <c r="CJ88" s="242"/>
      <c r="CK88" s="242"/>
      <c r="CL88" s="242"/>
      <c r="CM88" s="242"/>
      <c r="CN88" s="242"/>
      <c r="CO88" s="242"/>
      <c r="CP88" s="242"/>
      <c r="CQ88" s="242"/>
      <c r="CR88" s="242"/>
      <c r="CS88" s="242"/>
      <c r="CT88" s="242"/>
      <c r="CU88" s="242"/>
      <c r="CV88" s="242"/>
    </row>
    <row r="89" spans="1:100">
      <c r="A89" s="10" t="s">
        <v>193</v>
      </c>
      <c r="B89" s="21">
        <v>145</v>
      </c>
      <c r="C89" s="21">
        <f t="shared" si="230"/>
        <v>145</v>
      </c>
      <c r="D89" s="21">
        <f t="shared" si="183"/>
        <v>145</v>
      </c>
      <c r="E89" s="21">
        <f t="shared" si="184"/>
        <v>145</v>
      </c>
      <c r="F89" s="21">
        <f t="shared" si="185"/>
        <v>145</v>
      </c>
      <c r="G89" s="21">
        <f t="shared" si="186"/>
        <v>145</v>
      </c>
      <c r="H89" s="21">
        <f t="shared" si="187"/>
        <v>145</v>
      </c>
      <c r="I89" s="21">
        <f t="shared" si="188"/>
        <v>145</v>
      </c>
      <c r="J89" s="21">
        <f t="shared" si="189"/>
        <v>145</v>
      </c>
      <c r="K89" s="21">
        <f t="shared" si="190"/>
        <v>145</v>
      </c>
      <c r="L89" s="21">
        <f t="shared" si="191"/>
        <v>145</v>
      </c>
      <c r="M89" s="21">
        <f t="shared" si="192"/>
        <v>145</v>
      </c>
      <c r="N89" s="21">
        <f t="shared" si="193"/>
        <v>145</v>
      </c>
      <c r="O89" s="21">
        <f t="shared" si="194"/>
        <v>145</v>
      </c>
      <c r="P89" s="21">
        <f t="shared" si="195"/>
        <v>145</v>
      </c>
      <c r="Q89" s="21">
        <f t="shared" si="196"/>
        <v>145</v>
      </c>
      <c r="R89" s="21">
        <f t="shared" si="197"/>
        <v>145</v>
      </c>
      <c r="S89" s="21">
        <f t="shared" si="198"/>
        <v>145</v>
      </c>
      <c r="T89" s="21">
        <f t="shared" si="199"/>
        <v>145</v>
      </c>
      <c r="U89" s="21">
        <f t="shared" si="200"/>
        <v>145</v>
      </c>
      <c r="V89" s="21">
        <f t="shared" si="201"/>
        <v>145</v>
      </c>
      <c r="W89" s="21">
        <f t="shared" si="202"/>
        <v>145</v>
      </c>
      <c r="X89" s="21">
        <f t="shared" si="203"/>
        <v>145</v>
      </c>
      <c r="Y89" s="21">
        <f t="shared" si="204"/>
        <v>145</v>
      </c>
      <c r="Z89" s="21">
        <f t="shared" si="205"/>
        <v>145</v>
      </c>
      <c r="AA89" s="21">
        <f t="shared" si="206"/>
        <v>145</v>
      </c>
      <c r="AB89" s="21">
        <f t="shared" si="207"/>
        <v>145</v>
      </c>
      <c r="AC89" s="21">
        <f t="shared" si="208"/>
        <v>145</v>
      </c>
      <c r="AD89" s="21">
        <f t="shared" si="209"/>
        <v>145</v>
      </c>
      <c r="AE89" s="21">
        <f t="shared" si="210"/>
        <v>145</v>
      </c>
      <c r="AF89" s="21">
        <f t="shared" si="211"/>
        <v>145</v>
      </c>
      <c r="AG89" s="21">
        <f t="shared" si="212"/>
        <v>145</v>
      </c>
      <c r="AH89" s="21">
        <f t="shared" si="213"/>
        <v>145</v>
      </c>
      <c r="AI89" s="21">
        <f t="shared" si="214"/>
        <v>145</v>
      </c>
      <c r="AJ89" s="21">
        <f t="shared" si="215"/>
        <v>145</v>
      </c>
      <c r="AK89" s="21">
        <f t="shared" si="216"/>
        <v>145</v>
      </c>
      <c r="AL89" s="21">
        <f t="shared" si="217"/>
        <v>145</v>
      </c>
      <c r="AM89" s="21">
        <f t="shared" si="218"/>
        <v>145</v>
      </c>
      <c r="AN89" s="21">
        <f t="shared" si="219"/>
        <v>145</v>
      </c>
      <c r="AO89" s="21">
        <f t="shared" si="220"/>
        <v>145</v>
      </c>
      <c r="AP89" s="21">
        <f t="shared" si="221"/>
        <v>145</v>
      </c>
      <c r="AQ89" s="21">
        <f t="shared" si="222"/>
        <v>145</v>
      </c>
      <c r="AR89" s="21">
        <f t="shared" si="223"/>
        <v>145</v>
      </c>
      <c r="AS89" s="21">
        <f t="shared" si="224"/>
        <v>145</v>
      </c>
      <c r="AT89" s="21">
        <f t="shared" si="225"/>
        <v>145</v>
      </c>
      <c r="AU89" s="21">
        <f t="shared" si="226"/>
        <v>145</v>
      </c>
      <c r="AV89" s="21">
        <f t="shared" si="227"/>
        <v>145</v>
      </c>
      <c r="AW89" s="21">
        <f t="shared" si="228"/>
        <v>145</v>
      </c>
      <c r="AX89" s="21">
        <f t="shared" si="229"/>
        <v>145</v>
      </c>
      <c r="AY89" s="28"/>
      <c r="AZ89" s="29" t="s">
        <v>193</v>
      </c>
      <c r="BA89" s="242"/>
      <c r="BB89" s="242"/>
      <c r="BC89" s="242"/>
      <c r="BD89" s="242"/>
      <c r="BE89" s="242"/>
      <c r="BF89" s="242"/>
      <c r="BG89" s="242"/>
      <c r="BH89" s="242"/>
      <c r="BI89" s="242"/>
      <c r="BJ89" s="242"/>
      <c r="BK89" s="242"/>
      <c r="BL89" s="242"/>
      <c r="BM89" s="242"/>
      <c r="BN89" s="242"/>
      <c r="BO89" s="242"/>
      <c r="BP89" s="242"/>
      <c r="BQ89" s="242"/>
      <c r="BR89" s="242"/>
      <c r="BS89" s="242"/>
      <c r="BT89" s="242"/>
      <c r="BU89" s="242"/>
      <c r="BV89" s="242"/>
      <c r="BW89" s="242"/>
      <c r="BX89" s="242"/>
      <c r="BY89" s="242"/>
      <c r="BZ89" s="242"/>
      <c r="CA89" s="242"/>
      <c r="CB89" s="242"/>
      <c r="CC89" s="242"/>
      <c r="CD89" s="242"/>
      <c r="CE89" s="242"/>
      <c r="CF89" s="242"/>
      <c r="CG89" s="242"/>
      <c r="CH89" s="242"/>
      <c r="CI89" s="242"/>
      <c r="CJ89" s="242"/>
      <c r="CK89" s="242"/>
      <c r="CL89" s="242"/>
      <c r="CM89" s="242"/>
      <c r="CN89" s="242"/>
      <c r="CO89" s="242"/>
      <c r="CP89" s="242"/>
      <c r="CQ89" s="242"/>
      <c r="CR89" s="242"/>
      <c r="CS89" s="242"/>
      <c r="CT89" s="242"/>
      <c r="CU89" s="242"/>
      <c r="CV89" s="242"/>
    </row>
    <row r="90" spans="1:100">
      <c r="A90" s="10" t="s">
        <v>194</v>
      </c>
      <c r="B90" s="21">
        <v>202</v>
      </c>
      <c r="C90" s="21">
        <f t="shared" si="230"/>
        <v>202</v>
      </c>
      <c r="D90" s="21">
        <f t="shared" si="183"/>
        <v>202</v>
      </c>
      <c r="E90" s="21">
        <f t="shared" si="184"/>
        <v>202</v>
      </c>
      <c r="F90" s="21">
        <f t="shared" si="185"/>
        <v>202</v>
      </c>
      <c r="G90" s="21">
        <f t="shared" si="186"/>
        <v>202</v>
      </c>
      <c r="H90" s="21">
        <f t="shared" si="187"/>
        <v>202</v>
      </c>
      <c r="I90" s="21">
        <f t="shared" si="188"/>
        <v>202</v>
      </c>
      <c r="J90" s="21">
        <f t="shared" si="189"/>
        <v>202</v>
      </c>
      <c r="K90" s="21">
        <f t="shared" si="190"/>
        <v>202</v>
      </c>
      <c r="L90" s="21">
        <f t="shared" si="191"/>
        <v>202</v>
      </c>
      <c r="M90" s="21">
        <f t="shared" si="192"/>
        <v>202</v>
      </c>
      <c r="N90" s="21">
        <f t="shared" si="193"/>
        <v>202</v>
      </c>
      <c r="O90" s="21">
        <f t="shared" si="194"/>
        <v>202</v>
      </c>
      <c r="P90" s="21">
        <f t="shared" si="195"/>
        <v>202</v>
      </c>
      <c r="Q90" s="21">
        <f t="shared" si="196"/>
        <v>202</v>
      </c>
      <c r="R90" s="21">
        <f t="shared" si="197"/>
        <v>202</v>
      </c>
      <c r="S90" s="21">
        <f t="shared" si="198"/>
        <v>202</v>
      </c>
      <c r="T90" s="21">
        <f t="shared" si="199"/>
        <v>202</v>
      </c>
      <c r="U90" s="21">
        <f t="shared" si="200"/>
        <v>202</v>
      </c>
      <c r="V90" s="21">
        <f t="shared" si="201"/>
        <v>202</v>
      </c>
      <c r="W90" s="21">
        <f t="shared" si="202"/>
        <v>202</v>
      </c>
      <c r="X90" s="21">
        <f t="shared" si="203"/>
        <v>202</v>
      </c>
      <c r="Y90" s="21">
        <f t="shared" si="204"/>
        <v>202</v>
      </c>
      <c r="Z90" s="21">
        <f t="shared" si="205"/>
        <v>202</v>
      </c>
      <c r="AA90" s="21">
        <f t="shared" si="206"/>
        <v>201</v>
      </c>
      <c r="AB90" s="21">
        <f t="shared" si="207"/>
        <v>201</v>
      </c>
      <c r="AC90" s="21">
        <f t="shared" si="208"/>
        <v>201</v>
      </c>
      <c r="AD90" s="21">
        <f t="shared" si="209"/>
        <v>201</v>
      </c>
      <c r="AE90" s="21">
        <f t="shared" si="210"/>
        <v>201</v>
      </c>
      <c r="AF90" s="21">
        <f t="shared" si="211"/>
        <v>201</v>
      </c>
      <c r="AG90" s="21">
        <f t="shared" si="212"/>
        <v>201</v>
      </c>
      <c r="AH90" s="21">
        <f t="shared" si="213"/>
        <v>201</v>
      </c>
      <c r="AI90" s="21">
        <f t="shared" si="214"/>
        <v>201</v>
      </c>
      <c r="AJ90" s="21">
        <f t="shared" si="215"/>
        <v>201</v>
      </c>
      <c r="AK90" s="21">
        <f t="shared" si="216"/>
        <v>201</v>
      </c>
      <c r="AL90" s="21">
        <f t="shared" si="217"/>
        <v>201</v>
      </c>
      <c r="AM90" s="21">
        <f t="shared" si="218"/>
        <v>201</v>
      </c>
      <c r="AN90" s="21">
        <f t="shared" si="219"/>
        <v>201</v>
      </c>
      <c r="AO90" s="21">
        <f t="shared" si="220"/>
        <v>201</v>
      </c>
      <c r="AP90" s="21">
        <f t="shared" si="221"/>
        <v>201</v>
      </c>
      <c r="AQ90" s="21">
        <f t="shared" si="222"/>
        <v>201</v>
      </c>
      <c r="AR90" s="21">
        <f t="shared" si="223"/>
        <v>201</v>
      </c>
      <c r="AS90" s="21">
        <f t="shared" si="224"/>
        <v>201</v>
      </c>
      <c r="AT90" s="21">
        <f t="shared" si="225"/>
        <v>201</v>
      </c>
      <c r="AU90" s="21">
        <f t="shared" si="226"/>
        <v>201</v>
      </c>
      <c r="AV90" s="21">
        <f t="shared" si="227"/>
        <v>201</v>
      </c>
      <c r="AW90" s="21">
        <f t="shared" si="228"/>
        <v>201</v>
      </c>
      <c r="AX90" s="21">
        <f t="shared" si="229"/>
        <v>201</v>
      </c>
      <c r="AY90" s="28"/>
      <c r="AZ90" s="29" t="s">
        <v>194</v>
      </c>
      <c r="BA90" s="242"/>
      <c r="BB90" s="242"/>
      <c r="BC90" s="242"/>
      <c r="BD90" s="242"/>
      <c r="BE90" s="242"/>
      <c r="BF90" s="242"/>
      <c r="BG90" s="242"/>
      <c r="BH90" s="242"/>
      <c r="BI90" s="242"/>
      <c r="BJ90" s="242"/>
      <c r="BK90" s="242"/>
      <c r="BL90" s="242"/>
      <c r="BM90" s="242"/>
      <c r="BN90" s="242"/>
      <c r="BO90" s="242"/>
      <c r="BP90" s="242"/>
      <c r="BQ90" s="242"/>
      <c r="BR90" s="242"/>
      <c r="BS90" s="242"/>
      <c r="BT90" s="242"/>
      <c r="BU90" s="242"/>
      <c r="BV90" s="242"/>
      <c r="BW90" s="242"/>
      <c r="BX90" s="242"/>
      <c r="BY90" s="242">
        <v>-1</v>
      </c>
      <c r="BZ90" s="242"/>
      <c r="CA90" s="242"/>
      <c r="CB90" s="242"/>
      <c r="CC90" s="242"/>
      <c r="CD90" s="242"/>
      <c r="CE90" s="242"/>
      <c r="CF90" s="242"/>
      <c r="CG90" s="242"/>
      <c r="CH90" s="242"/>
      <c r="CI90" s="242"/>
      <c r="CJ90" s="242"/>
      <c r="CK90" s="242"/>
      <c r="CL90" s="242"/>
      <c r="CM90" s="242"/>
      <c r="CN90" s="242"/>
      <c r="CO90" s="242"/>
      <c r="CP90" s="242"/>
      <c r="CQ90" s="242"/>
      <c r="CR90" s="242"/>
      <c r="CS90" s="242"/>
      <c r="CT90" s="242"/>
      <c r="CU90" s="242"/>
      <c r="CV90" s="242"/>
    </row>
    <row r="91" spans="1:100">
      <c r="A91" s="10" t="s">
        <v>195</v>
      </c>
      <c r="B91" s="78">
        <v>500</v>
      </c>
      <c r="C91" s="78">
        <f t="shared" si="230"/>
        <v>500</v>
      </c>
      <c r="D91" s="78">
        <f t="shared" si="183"/>
        <v>500</v>
      </c>
      <c r="E91" s="78">
        <f t="shared" si="184"/>
        <v>500</v>
      </c>
      <c r="F91" s="78">
        <f t="shared" si="185"/>
        <v>500</v>
      </c>
      <c r="G91" s="78">
        <f t="shared" si="186"/>
        <v>500</v>
      </c>
      <c r="H91" s="78">
        <f t="shared" si="187"/>
        <v>500</v>
      </c>
      <c r="I91" s="78">
        <f t="shared" si="188"/>
        <v>500</v>
      </c>
      <c r="J91" s="78">
        <f t="shared" si="189"/>
        <v>500</v>
      </c>
      <c r="K91" s="78">
        <f t="shared" si="190"/>
        <v>500</v>
      </c>
      <c r="L91" s="78">
        <f t="shared" si="191"/>
        <v>500</v>
      </c>
      <c r="M91" s="78">
        <f t="shared" si="192"/>
        <v>500</v>
      </c>
      <c r="N91" s="78">
        <f t="shared" si="193"/>
        <v>500</v>
      </c>
      <c r="O91" s="78">
        <f t="shared" si="194"/>
        <v>500</v>
      </c>
      <c r="P91" s="78">
        <f t="shared" si="195"/>
        <v>500</v>
      </c>
      <c r="Q91" s="78">
        <f t="shared" si="196"/>
        <v>500</v>
      </c>
      <c r="R91" s="78">
        <f t="shared" si="197"/>
        <v>500</v>
      </c>
      <c r="S91" s="78">
        <f t="shared" si="198"/>
        <v>500</v>
      </c>
      <c r="T91" s="78">
        <f t="shared" si="199"/>
        <v>500</v>
      </c>
      <c r="U91" s="78">
        <f t="shared" si="200"/>
        <v>500</v>
      </c>
      <c r="V91" s="78">
        <f t="shared" si="201"/>
        <v>500</v>
      </c>
      <c r="W91" s="78">
        <f t="shared" si="202"/>
        <v>500</v>
      </c>
      <c r="X91" s="78">
        <f t="shared" si="203"/>
        <v>500</v>
      </c>
      <c r="Y91" s="78">
        <f t="shared" si="204"/>
        <v>500</v>
      </c>
      <c r="Z91" s="78">
        <f t="shared" si="205"/>
        <v>500</v>
      </c>
      <c r="AA91" s="78">
        <f t="shared" si="206"/>
        <v>500</v>
      </c>
      <c r="AB91" s="78">
        <f t="shared" si="207"/>
        <v>500</v>
      </c>
      <c r="AC91" s="78">
        <f t="shared" si="208"/>
        <v>500</v>
      </c>
      <c r="AD91" s="78">
        <f t="shared" si="209"/>
        <v>500</v>
      </c>
      <c r="AE91" s="78">
        <f t="shared" si="210"/>
        <v>500</v>
      </c>
      <c r="AF91" s="78">
        <f t="shared" si="211"/>
        <v>500</v>
      </c>
      <c r="AG91" s="78">
        <f t="shared" si="212"/>
        <v>500</v>
      </c>
      <c r="AH91" s="78">
        <f t="shared" si="213"/>
        <v>500</v>
      </c>
      <c r="AI91" s="78">
        <f t="shared" si="214"/>
        <v>500</v>
      </c>
      <c r="AJ91" s="78">
        <f t="shared" si="215"/>
        <v>500</v>
      </c>
      <c r="AK91" s="78">
        <f t="shared" si="216"/>
        <v>500</v>
      </c>
      <c r="AL91" s="78">
        <f t="shared" si="217"/>
        <v>500</v>
      </c>
      <c r="AM91" s="78">
        <f t="shared" si="218"/>
        <v>500</v>
      </c>
      <c r="AN91" s="78">
        <f t="shared" si="219"/>
        <v>500</v>
      </c>
      <c r="AO91" s="78">
        <f t="shared" si="220"/>
        <v>500</v>
      </c>
      <c r="AP91" s="78">
        <f t="shared" si="221"/>
        <v>500</v>
      </c>
      <c r="AQ91" s="78">
        <f t="shared" si="222"/>
        <v>500</v>
      </c>
      <c r="AR91" s="78">
        <f t="shared" si="223"/>
        <v>500</v>
      </c>
      <c r="AS91" s="78">
        <f t="shared" si="224"/>
        <v>500</v>
      </c>
      <c r="AT91" s="78">
        <f t="shared" si="225"/>
        <v>500</v>
      </c>
      <c r="AU91" s="78">
        <f t="shared" si="226"/>
        <v>500</v>
      </c>
      <c r="AV91" s="78">
        <f t="shared" si="227"/>
        <v>500</v>
      </c>
      <c r="AW91" s="78">
        <f t="shared" si="228"/>
        <v>500</v>
      </c>
      <c r="AX91" s="78">
        <f t="shared" si="229"/>
        <v>500</v>
      </c>
      <c r="AY91" s="28"/>
      <c r="AZ91" s="29" t="s">
        <v>195</v>
      </c>
      <c r="BA91" s="231"/>
      <c r="BB91" s="231"/>
      <c r="BC91" s="231"/>
      <c r="BD91" s="231"/>
      <c r="BE91" s="231"/>
      <c r="BF91" s="231"/>
      <c r="BG91" s="231"/>
      <c r="BH91" s="231"/>
      <c r="BI91" s="231"/>
      <c r="BJ91" s="231"/>
      <c r="BK91" s="231"/>
      <c r="BL91" s="231"/>
      <c r="BM91" s="231"/>
      <c r="BN91" s="231"/>
      <c r="BO91" s="231"/>
      <c r="BP91" s="231"/>
      <c r="BQ91" s="231"/>
      <c r="BR91" s="231"/>
      <c r="BS91" s="231"/>
      <c r="BT91" s="231"/>
      <c r="BU91" s="231"/>
      <c r="BV91" s="231"/>
      <c r="BW91" s="231"/>
      <c r="BX91" s="231"/>
      <c r="BY91" s="231"/>
      <c r="BZ91" s="231"/>
      <c r="CA91" s="231"/>
      <c r="CB91" s="231"/>
      <c r="CC91" s="231"/>
      <c r="CD91" s="231"/>
      <c r="CE91" s="231"/>
      <c r="CF91" s="231"/>
      <c r="CG91" s="231"/>
      <c r="CH91" s="231"/>
      <c r="CI91" s="231"/>
      <c r="CJ91" s="231"/>
      <c r="CK91" s="231"/>
      <c r="CL91" s="231"/>
      <c r="CM91" s="231"/>
      <c r="CN91" s="231"/>
      <c r="CO91" s="231"/>
      <c r="CP91" s="231"/>
      <c r="CQ91" s="231"/>
      <c r="CR91" s="231"/>
      <c r="CS91" s="231"/>
      <c r="CT91" s="231"/>
      <c r="CU91" s="231"/>
      <c r="CV91" s="231"/>
    </row>
    <row r="92" spans="1:100">
      <c r="A92" s="10" t="s">
        <v>22</v>
      </c>
      <c r="B92" s="78">
        <v>0</v>
      </c>
      <c r="C92" s="78">
        <f t="shared" si="230"/>
        <v>0</v>
      </c>
      <c r="D92" s="78">
        <f t="shared" si="183"/>
        <v>0</v>
      </c>
      <c r="E92" s="78">
        <f t="shared" si="184"/>
        <v>0</v>
      </c>
      <c r="F92" s="78">
        <f t="shared" si="185"/>
        <v>0</v>
      </c>
      <c r="G92" s="78">
        <f t="shared" si="186"/>
        <v>0</v>
      </c>
      <c r="H92" s="78">
        <f t="shared" si="187"/>
        <v>0</v>
      </c>
      <c r="I92" s="78">
        <f t="shared" si="188"/>
        <v>0</v>
      </c>
      <c r="J92" s="78">
        <f t="shared" si="189"/>
        <v>0</v>
      </c>
      <c r="K92" s="78">
        <f t="shared" si="190"/>
        <v>0</v>
      </c>
      <c r="L92" s="78">
        <f t="shared" si="191"/>
        <v>0</v>
      </c>
      <c r="M92" s="78">
        <f t="shared" si="192"/>
        <v>0</v>
      </c>
      <c r="N92" s="78">
        <f t="shared" si="193"/>
        <v>0</v>
      </c>
      <c r="O92" s="78">
        <f t="shared" si="194"/>
        <v>0</v>
      </c>
      <c r="P92" s="78">
        <f t="shared" si="195"/>
        <v>0</v>
      </c>
      <c r="Q92" s="78">
        <f t="shared" si="196"/>
        <v>0</v>
      </c>
      <c r="R92" s="78">
        <f t="shared" si="197"/>
        <v>0</v>
      </c>
      <c r="S92" s="78">
        <f t="shared" si="198"/>
        <v>0</v>
      </c>
      <c r="T92" s="78">
        <f t="shared" si="199"/>
        <v>0</v>
      </c>
      <c r="U92" s="78">
        <f t="shared" si="200"/>
        <v>0</v>
      </c>
      <c r="V92" s="78">
        <f t="shared" si="201"/>
        <v>0</v>
      </c>
      <c r="W92" s="78">
        <f t="shared" si="202"/>
        <v>0</v>
      </c>
      <c r="X92" s="78">
        <f t="shared" si="203"/>
        <v>0</v>
      </c>
      <c r="Y92" s="78">
        <f t="shared" si="204"/>
        <v>0</v>
      </c>
      <c r="Z92" s="78">
        <f t="shared" si="205"/>
        <v>0</v>
      </c>
      <c r="AA92" s="78">
        <f t="shared" si="206"/>
        <v>0</v>
      </c>
      <c r="AB92" s="78">
        <f t="shared" si="207"/>
        <v>0</v>
      </c>
      <c r="AC92" s="78">
        <f t="shared" si="208"/>
        <v>0</v>
      </c>
      <c r="AD92" s="78">
        <f t="shared" si="209"/>
        <v>0</v>
      </c>
      <c r="AE92" s="78">
        <f t="shared" si="210"/>
        <v>0</v>
      </c>
      <c r="AF92" s="78">
        <f t="shared" si="211"/>
        <v>0</v>
      </c>
      <c r="AG92" s="78">
        <f t="shared" si="212"/>
        <v>0</v>
      </c>
      <c r="AH92" s="78">
        <f t="shared" si="213"/>
        <v>0</v>
      </c>
      <c r="AI92" s="78">
        <f t="shared" si="214"/>
        <v>0</v>
      </c>
      <c r="AJ92" s="78">
        <f t="shared" si="215"/>
        <v>0</v>
      </c>
      <c r="AK92" s="78">
        <f t="shared" si="216"/>
        <v>0</v>
      </c>
      <c r="AL92" s="78">
        <f t="shared" si="217"/>
        <v>0</v>
      </c>
      <c r="AM92" s="78">
        <f t="shared" si="218"/>
        <v>0</v>
      </c>
      <c r="AN92" s="78">
        <f t="shared" si="219"/>
        <v>0</v>
      </c>
      <c r="AO92" s="78">
        <f t="shared" si="220"/>
        <v>0</v>
      </c>
      <c r="AP92" s="78">
        <f t="shared" si="221"/>
        <v>0</v>
      </c>
      <c r="AQ92" s="78">
        <f t="shared" si="222"/>
        <v>0</v>
      </c>
      <c r="AR92" s="78">
        <f t="shared" si="223"/>
        <v>0</v>
      </c>
      <c r="AS92" s="78">
        <f t="shared" si="224"/>
        <v>0</v>
      </c>
      <c r="AT92" s="78">
        <f t="shared" si="225"/>
        <v>0</v>
      </c>
      <c r="AU92" s="78">
        <f t="shared" si="226"/>
        <v>0</v>
      </c>
      <c r="AV92" s="78">
        <f t="shared" si="227"/>
        <v>0</v>
      </c>
      <c r="AW92" s="78">
        <f t="shared" si="228"/>
        <v>0</v>
      </c>
      <c r="AX92" s="78">
        <f t="shared" si="229"/>
        <v>0</v>
      </c>
      <c r="AY92" s="28"/>
      <c r="AZ92" s="29" t="s">
        <v>22</v>
      </c>
      <c r="BA92" s="231"/>
      <c r="BB92" s="231"/>
      <c r="BC92" s="231"/>
      <c r="BD92" s="231"/>
      <c r="BE92" s="231"/>
      <c r="BF92" s="231"/>
      <c r="BG92" s="231"/>
      <c r="BH92" s="231"/>
      <c r="BI92" s="231"/>
      <c r="BJ92" s="231"/>
      <c r="BK92" s="231"/>
      <c r="BL92" s="231"/>
      <c r="BM92" s="231"/>
      <c r="BN92" s="231"/>
      <c r="BO92" s="231"/>
      <c r="BP92" s="231"/>
      <c r="BQ92" s="231"/>
      <c r="BR92" s="231"/>
      <c r="BS92" s="231"/>
      <c r="BT92" s="231"/>
      <c r="BU92" s="231"/>
      <c r="BV92" s="231"/>
      <c r="BW92" s="231"/>
      <c r="BX92" s="231"/>
      <c r="BY92" s="231"/>
      <c r="BZ92" s="231"/>
      <c r="CA92" s="231"/>
      <c r="CB92" s="231"/>
      <c r="CC92" s="231"/>
      <c r="CD92" s="231"/>
      <c r="CE92" s="231"/>
      <c r="CF92" s="231"/>
      <c r="CG92" s="231"/>
      <c r="CH92" s="231"/>
      <c r="CI92" s="231"/>
      <c r="CJ92" s="231"/>
      <c r="CK92" s="231"/>
      <c r="CL92" s="231"/>
      <c r="CM92" s="231"/>
      <c r="CN92" s="231"/>
      <c r="CO92" s="231"/>
      <c r="CP92" s="231"/>
      <c r="CQ92" s="231"/>
      <c r="CR92" s="231"/>
      <c r="CS92" s="231"/>
      <c r="CT92" s="231"/>
      <c r="CU92" s="231"/>
      <c r="CV92" s="231"/>
    </row>
    <row r="93" spans="1:100">
      <c r="A93" s="10" t="s">
        <v>108</v>
      </c>
      <c r="B93" s="78">
        <v>0</v>
      </c>
      <c r="C93" s="78">
        <f t="shared" si="230"/>
        <v>0</v>
      </c>
      <c r="D93" s="78">
        <f t="shared" si="183"/>
        <v>0</v>
      </c>
      <c r="E93" s="78">
        <f t="shared" si="184"/>
        <v>0</v>
      </c>
      <c r="F93" s="78">
        <f t="shared" si="185"/>
        <v>0</v>
      </c>
      <c r="G93" s="78">
        <f t="shared" si="186"/>
        <v>0</v>
      </c>
      <c r="H93" s="78">
        <f t="shared" si="187"/>
        <v>0</v>
      </c>
      <c r="I93" s="78">
        <f t="shared" si="188"/>
        <v>0</v>
      </c>
      <c r="J93" s="78">
        <f t="shared" si="189"/>
        <v>0</v>
      </c>
      <c r="K93" s="78">
        <f t="shared" si="190"/>
        <v>0</v>
      </c>
      <c r="L93" s="78">
        <f t="shared" si="191"/>
        <v>0</v>
      </c>
      <c r="M93" s="78">
        <f t="shared" si="192"/>
        <v>0</v>
      </c>
      <c r="N93" s="78">
        <f t="shared" si="193"/>
        <v>0</v>
      </c>
      <c r="O93" s="78">
        <f t="shared" si="194"/>
        <v>0</v>
      </c>
      <c r="P93" s="78">
        <f t="shared" si="195"/>
        <v>0</v>
      </c>
      <c r="Q93" s="78">
        <f t="shared" si="196"/>
        <v>0</v>
      </c>
      <c r="R93" s="78">
        <f t="shared" si="197"/>
        <v>0</v>
      </c>
      <c r="S93" s="78">
        <f t="shared" si="198"/>
        <v>0</v>
      </c>
      <c r="T93" s="78">
        <f t="shared" si="199"/>
        <v>0</v>
      </c>
      <c r="U93" s="78">
        <f t="shared" si="200"/>
        <v>0</v>
      </c>
      <c r="V93" s="78">
        <f t="shared" si="201"/>
        <v>0</v>
      </c>
      <c r="W93" s="78">
        <f t="shared" si="202"/>
        <v>0</v>
      </c>
      <c r="X93" s="78">
        <f t="shared" si="203"/>
        <v>0</v>
      </c>
      <c r="Y93" s="78">
        <f t="shared" si="204"/>
        <v>0</v>
      </c>
      <c r="Z93" s="78">
        <f t="shared" si="205"/>
        <v>0</v>
      </c>
      <c r="AA93" s="78">
        <f t="shared" si="206"/>
        <v>0</v>
      </c>
      <c r="AB93" s="78">
        <f t="shared" si="207"/>
        <v>0</v>
      </c>
      <c r="AC93" s="78">
        <f t="shared" si="208"/>
        <v>0</v>
      </c>
      <c r="AD93" s="78">
        <f t="shared" si="209"/>
        <v>0</v>
      </c>
      <c r="AE93" s="78">
        <f t="shared" si="210"/>
        <v>0</v>
      </c>
      <c r="AF93" s="78">
        <f t="shared" si="211"/>
        <v>0</v>
      </c>
      <c r="AG93" s="78">
        <f t="shared" si="212"/>
        <v>0</v>
      </c>
      <c r="AH93" s="78">
        <f t="shared" si="213"/>
        <v>0</v>
      </c>
      <c r="AI93" s="78">
        <f t="shared" si="214"/>
        <v>0</v>
      </c>
      <c r="AJ93" s="78">
        <f t="shared" si="215"/>
        <v>0</v>
      </c>
      <c r="AK93" s="78">
        <f t="shared" si="216"/>
        <v>0</v>
      </c>
      <c r="AL93" s="78">
        <f t="shared" si="217"/>
        <v>0</v>
      </c>
      <c r="AM93" s="78">
        <f t="shared" si="218"/>
        <v>0</v>
      </c>
      <c r="AN93" s="78">
        <f t="shared" si="219"/>
        <v>0</v>
      </c>
      <c r="AO93" s="78">
        <f t="shared" si="220"/>
        <v>0</v>
      </c>
      <c r="AP93" s="78">
        <f t="shared" si="221"/>
        <v>0</v>
      </c>
      <c r="AQ93" s="78">
        <f t="shared" si="222"/>
        <v>0</v>
      </c>
      <c r="AR93" s="78">
        <f t="shared" si="223"/>
        <v>0</v>
      </c>
      <c r="AS93" s="78">
        <f t="shared" si="224"/>
        <v>0</v>
      </c>
      <c r="AT93" s="78">
        <f t="shared" si="225"/>
        <v>0</v>
      </c>
      <c r="AU93" s="78">
        <f t="shared" si="226"/>
        <v>0</v>
      </c>
      <c r="AV93" s="78">
        <f t="shared" si="227"/>
        <v>0</v>
      </c>
      <c r="AW93" s="78">
        <f t="shared" si="228"/>
        <v>0</v>
      </c>
      <c r="AX93" s="78">
        <f t="shared" si="229"/>
        <v>0</v>
      </c>
      <c r="AY93" s="28"/>
      <c r="AZ93" s="238" t="s">
        <v>108</v>
      </c>
      <c r="BA93" s="231"/>
      <c r="BB93" s="231"/>
      <c r="BC93" s="231"/>
      <c r="BD93" s="231"/>
      <c r="BE93" s="231"/>
      <c r="BF93" s="231"/>
      <c r="BG93" s="231"/>
      <c r="BH93" s="231"/>
      <c r="BI93" s="231"/>
      <c r="BJ93" s="231"/>
      <c r="BK93" s="231"/>
      <c r="BL93" s="231"/>
      <c r="BM93" s="231"/>
      <c r="BN93" s="231"/>
      <c r="BO93" s="231"/>
      <c r="BP93" s="231"/>
      <c r="BQ93" s="231"/>
      <c r="BR93" s="231"/>
      <c r="BS93" s="231"/>
      <c r="BT93" s="231"/>
      <c r="BU93" s="231"/>
      <c r="BV93" s="231"/>
      <c r="BW93" s="231"/>
      <c r="BX93" s="231"/>
      <c r="BY93" s="231"/>
      <c r="BZ93" s="231"/>
      <c r="CA93" s="231"/>
      <c r="CB93" s="231"/>
      <c r="CC93" s="231"/>
      <c r="CD93" s="231"/>
      <c r="CE93" s="231"/>
      <c r="CF93" s="231"/>
      <c r="CG93" s="231"/>
      <c r="CH93" s="231"/>
      <c r="CI93" s="231"/>
      <c r="CJ93" s="231"/>
      <c r="CK93" s="231"/>
      <c r="CL93" s="231"/>
      <c r="CM93" s="231"/>
      <c r="CN93" s="231"/>
      <c r="CO93" s="231"/>
      <c r="CP93" s="231"/>
      <c r="CQ93" s="231"/>
      <c r="CR93" s="231"/>
      <c r="CS93" s="231"/>
      <c r="CT93" s="231"/>
      <c r="CU93" s="231"/>
      <c r="CV93" s="231"/>
    </row>
    <row r="94" spans="1:100" ht="14.25" customHeight="1">
      <c r="A94" s="22" t="s">
        <v>115</v>
      </c>
      <c r="B94" s="30">
        <v>0</v>
      </c>
      <c r="C94" s="30">
        <f t="shared" si="230"/>
        <v>0</v>
      </c>
      <c r="D94" s="30">
        <f t="shared" si="183"/>
        <v>0</v>
      </c>
      <c r="E94" s="30">
        <f t="shared" si="184"/>
        <v>0</v>
      </c>
      <c r="F94" s="30">
        <f t="shared" si="185"/>
        <v>0</v>
      </c>
      <c r="G94" s="30">
        <f t="shared" si="186"/>
        <v>0</v>
      </c>
      <c r="H94" s="30">
        <f t="shared" si="187"/>
        <v>0</v>
      </c>
      <c r="I94" s="30">
        <f t="shared" si="188"/>
        <v>0</v>
      </c>
      <c r="J94" s="30">
        <f t="shared" si="189"/>
        <v>0</v>
      </c>
      <c r="K94" s="30">
        <f t="shared" si="190"/>
        <v>0</v>
      </c>
      <c r="L94" s="30">
        <f t="shared" si="191"/>
        <v>0</v>
      </c>
      <c r="M94" s="30">
        <f t="shared" si="192"/>
        <v>0</v>
      </c>
      <c r="N94" s="30">
        <f t="shared" si="193"/>
        <v>0</v>
      </c>
      <c r="O94" s="30">
        <f t="shared" si="194"/>
        <v>0</v>
      </c>
      <c r="P94" s="30">
        <f t="shared" si="195"/>
        <v>0</v>
      </c>
      <c r="Q94" s="30">
        <f t="shared" si="196"/>
        <v>0</v>
      </c>
      <c r="R94" s="30">
        <f t="shared" si="197"/>
        <v>0</v>
      </c>
      <c r="S94" s="30">
        <f t="shared" si="198"/>
        <v>0</v>
      </c>
      <c r="T94" s="30">
        <f t="shared" si="199"/>
        <v>0</v>
      </c>
      <c r="U94" s="30">
        <f t="shared" si="200"/>
        <v>0</v>
      </c>
      <c r="V94" s="30">
        <f t="shared" si="201"/>
        <v>0</v>
      </c>
      <c r="W94" s="30">
        <f t="shared" si="202"/>
        <v>0</v>
      </c>
      <c r="X94" s="30">
        <f t="shared" si="203"/>
        <v>0</v>
      </c>
      <c r="Y94" s="30">
        <f t="shared" si="204"/>
        <v>0</v>
      </c>
      <c r="Z94" s="30">
        <f t="shared" si="205"/>
        <v>0</v>
      </c>
      <c r="AA94" s="30">
        <f t="shared" si="206"/>
        <v>0</v>
      </c>
      <c r="AB94" s="30">
        <f t="shared" si="207"/>
        <v>0</v>
      </c>
      <c r="AC94" s="30">
        <f t="shared" si="208"/>
        <v>0</v>
      </c>
      <c r="AD94" s="30">
        <f t="shared" si="209"/>
        <v>0</v>
      </c>
      <c r="AE94" s="30">
        <f t="shared" si="210"/>
        <v>0</v>
      </c>
      <c r="AF94" s="30">
        <f t="shared" si="211"/>
        <v>0</v>
      </c>
      <c r="AG94" s="30">
        <f t="shared" si="212"/>
        <v>0</v>
      </c>
      <c r="AH94" s="30">
        <f t="shared" si="213"/>
        <v>0</v>
      </c>
      <c r="AI94" s="30">
        <f t="shared" si="214"/>
        <v>0</v>
      </c>
      <c r="AJ94" s="30">
        <f t="shared" si="215"/>
        <v>0</v>
      </c>
      <c r="AK94" s="30">
        <f t="shared" si="216"/>
        <v>0</v>
      </c>
      <c r="AL94" s="30">
        <f t="shared" si="217"/>
        <v>0</v>
      </c>
      <c r="AM94" s="30">
        <f t="shared" si="218"/>
        <v>0</v>
      </c>
      <c r="AN94" s="30">
        <f t="shared" si="219"/>
        <v>0</v>
      </c>
      <c r="AO94" s="30">
        <f t="shared" si="220"/>
        <v>0</v>
      </c>
      <c r="AP94" s="30">
        <f t="shared" si="221"/>
        <v>0</v>
      </c>
      <c r="AQ94" s="30">
        <f t="shared" si="222"/>
        <v>0</v>
      </c>
      <c r="AR94" s="30">
        <f t="shared" si="223"/>
        <v>0</v>
      </c>
      <c r="AS94" s="30">
        <f t="shared" si="224"/>
        <v>0</v>
      </c>
      <c r="AT94" s="30">
        <f t="shared" si="225"/>
        <v>0</v>
      </c>
      <c r="AU94" s="30">
        <f t="shared" si="226"/>
        <v>0</v>
      </c>
      <c r="AV94" s="30">
        <f t="shared" si="227"/>
        <v>0</v>
      </c>
      <c r="AW94" s="30">
        <f t="shared" si="228"/>
        <v>0</v>
      </c>
      <c r="AX94" s="30">
        <f t="shared" si="229"/>
        <v>0</v>
      </c>
      <c r="AY94" s="100"/>
      <c r="AZ94" s="22" t="s">
        <v>115</v>
      </c>
      <c r="BA94" s="256"/>
      <c r="BB94" s="256"/>
      <c r="BC94" s="256"/>
      <c r="BD94" s="256"/>
      <c r="BE94" s="256"/>
      <c r="BF94" s="256"/>
      <c r="BG94" s="256"/>
      <c r="BH94" s="256"/>
      <c r="BI94" s="256"/>
      <c r="BJ94" s="256"/>
      <c r="BK94" s="256"/>
      <c r="BL94" s="256"/>
      <c r="BM94" s="256"/>
      <c r="BN94" s="256"/>
      <c r="BO94" s="256"/>
      <c r="BP94" s="256"/>
      <c r="BQ94" s="256"/>
      <c r="BR94" s="256"/>
      <c r="BS94" s="256"/>
      <c r="BT94" s="256"/>
      <c r="BU94" s="256"/>
      <c r="BV94" s="256"/>
      <c r="BW94" s="256"/>
      <c r="BX94" s="256"/>
      <c r="BY94" s="256"/>
      <c r="BZ94" s="256"/>
      <c r="CA94" s="256"/>
      <c r="CB94" s="256"/>
      <c r="CC94" s="256"/>
      <c r="CD94" s="256"/>
      <c r="CE94" s="256"/>
      <c r="CF94" s="256"/>
      <c r="CG94" s="256"/>
      <c r="CH94" s="256"/>
      <c r="CI94" s="256"/>
      <c r="CJ94" s="256"/>
      <c r="CK94" s="256"/>
      <c r="CL94" s="256"/>
      <c r="CM94" s="256"/>
      <c r="CN94" s="256"/>
      <c r="CO94" s="256"/>
      <c r="CP94" s="256"/>
      <c r="CQ94" s="256"/>
      <c r="CR94" s="256"/>
      <c r="CS94" s="256"/>
      <c r="CT94" s="256"/>
      <c r="CU94" s="256"/>
      <c r="CV94" s="256"/>
    </row>
    <row r="95" spans="1:100" s="137" customFormat="1">
      <c r="A95" s="248" t="s">
        <v>134</v>
      </c>
      <c r="B95" s="36">
        <f t="shared" ref="B95:I95" si="231">SUM(B83:B94)</f>
        <v>5108</v>
      </c>
      <c r="C95" s="36">
        <f t="shared" si="231"/>
        <v>5366</v>
      </c>
      <c r="D95" s="36">
        <f t="shared" si="231"/>
        <v>5367</v>
      </c>
      <c r="E95" s="36">
        <f t="shared" si="231"/>
        <v>5367</v>
      </c>
      <c r="F95" s="36">
        <f t="shared" si="231"/>
        <v>5367</v>
      </c>
      <c r="G95" s="36">
        <f t="shared" si="231"/>
        <v>5367</v>
      </c>
      <c r="H95" s="36">
        <f t="shared" si="231"/>
        <v>5367</v>
      </c>
      <c r="I95" s="36">
        <f t="shared" si="231"/>
        <v>5367</v>
      </c>
      <c r="J95" s="36">
        <f t="shared" ref="J95:AO95" si="232">SUM(J83:J94)</f>
        <v>5367</v>
      </c>
      <c r="K95" s="36">
        <f t="shared" si="232"/>
        <v>5367</v>
      </c>
      <c r="L95" s="36">
        <f t="shared" si="232"/>
        <v>5367</v>
      </c>
      <c r="M95" s="36">
        <f t="shared" si="232"/>
        <v>5381</v>
      </c>
      <c r="N95" s="36">
        <f t="shared" si="232"/>
        <v>5381</v>
      </c>
      <c r="O95" s="36">
        <f t="shared" si="232"/>
        <v>5367</v>
      </c>
      <c r="P95" s="36">
        <f t="shared" si="232"/>
        <v>5367</v>
      </c>
      <c r="Q95" s="36">
        <f t="shared" si="232"/>
        <v>5367</v>
      </c>
      <c r="R95" s="36">
        <f t="shared" si="232"/>
        <v>5367</v>
      </c>
      <c r="S95" s="36">
        <f t="shared" si="232"/>
        <v>5367</v>
      </c>
      <c r="T95" s="36">
        <f t="shared" si="232"/>
        <v>5367</v>
      </c>
      <c r="U95" s="36">
        <f t="shared" si="232"/>
        <v>5367</v>
      </c>
      <c r="V95" s="36">
        <f t="shared" si="232"/>
        <v>5367</v>
      </c>
      <c r="W95" s="36">
        <f t="shared" si="232"/>
        <v>5367</v>
      </c>
      <c r="X95" s="36">
        <f t="shared" si="232"/>
        <v>5367</v>
      </c>
      <c r="Y95" s="36">
        <f t="shared" si="232"/>
        <v>5367</v>
      </c>
      <c r="Z95" s="36">
        <f t="shared" si="232"/>
        <v>5367</v>
      </c>
      <c r="AA95" s="36">
        <f t="shared" si="232"/>
        <v>5366</v>
      </c>
      <c r="AB95" s="36">
        <f t="shared" si="232"/>
        <v>5366</v>
      </c>
      <c r="AC95" s="36">
        <f t="shared" si="232"/>
        <v>5366</v>
      </c>
      <c r="AD95" s="36">
        <f t="shared" si="232"/>
        <v>5366</v>
      </c>
      <c r="AE95" s="36">
        <f t="shared" si="232"/>
        <v>5366</v>
      </c>
      <c r="AF95" s="36">
        <f t="shared" si="232"/>
        <v>5366</v>
      </c>
      <c r="AG95" s="36">
        <f t="shared" si="232"/>
        <v>5366</v>
      </c>
      <c r="AH95" s="36">
        <f t="shared" si="232"/>
        <v>5366</v>
      </c>
      <c r="AI95" s="36">
        <f t="shared" si="232"/>
        <v>5366</v>
      </c>
      <c r="AJ95" s="36">
        <f t="shared" si="232"/>
        <v>5366</v>
      </c>
      <c r="AK95" s="36">
        <f t="shared" si="232"/>
        <v>5366</v>
      </c>
      <c r="AL95" s="36">
        <f t="shared" si="232"/>
        <v>5366</v>
      </c>
      <c r="AM95" s="36">
        <f t="shared" si="232"/>
        <v>5366</v>
      </c>
      <c r="AN95" s="36">
        <f t="shared" si="232"/>
        <v>5366</v>
      </c>
      <c r="AO95" s="36">
        <f t="shared" si="232"/>
        <v>5366</v>
      </c>
      <c r="AP95" s="36">
        <f t="shared" ref="AP95:AX95" si="233">SUM(AP83:AP94)</f>
        <v>5366</v>
      </c>
      <c r="AQ95" s="36">
        <f t="shared" si="233"/>
        <v>5366</v>
      </c>
      <c r="AR95" s="36">
        <f t="shared" si="233"/>
        <v>5366</v>
      </c>
      <c r="AS95" s="36">
        <f t="shared" si="233"/>
        <v>5366</v>
      </c>
      <c r="AT95" s="36">
        <f t="shared" si="233"/>
        <v>5366</v>
      </c>
      <c r="AU95" s="36">
        <f t="shared" si="233"/>
        <v>5366</v>
      </c>
      <c r="AV95" s="36">
        <f t="shared" si="233"/>
        <v>5366</v>
      </c>
      <c r="AW95" s="36">
        <f t="shared" si="233"/>
        <v>5366</v>
      </c>
      <c r="AX95" s="36">
        <f t="shared" si="233"/>
        <v>5366</v>
      </c>
      <c r="AZ95" s="248" t="s">
        <v>134</v>
      </c>
      <c r="BA95" s="249">
        <f t="shared" ref="BA95:CV95" si="234">SUM(BA83:BA94)</f>
        <v>259</v>
      </c>
      <c r="BB95" s="249">
        <f t="shared" si="234"/>
        <v>1</v>
      </c>
      <c r="BC95" s="249">
        <f t="shared" si="234"/>
        <v>0</v>
      </c>
      <c r="BD95" s="249">
        <f t="shared" si="234"/>
        <v>0</v>
      </c>
      <c r="BE95" s="249">
        <f t="shared" si="234"/>
        <v>0</v>
      </c>
      <c r="BF95" s="249">
        <f t="shared" si="234"/>
        <v>0</v>
      </c>
      <c r="BG95" s="249">
        <f t="shared" si="234"/>
        <v>0</v>
      </c>
      <c r="BH95" s="249">
        <f t="shared" si="234"/>
        <v>0</v>
      </c>
      <c r="BI95" s="249">
        <f t="shared" si="234"/>
        <v>0</v>
      </c>
      <c r="BJ95" s="249">
        <f t="shared" si="234"/>
        <v>0</v>
      </c>
      <c r="BK95" s="249">
        <f t="shared" si="234"/>
        <v>14</v>
      </c>
      <c r="BL95" s="249">
        <f t="shared" si="234"/>
        <v>0</v>
      </c>
      <c r="BM95" s="249">
        <f t="shared" si="234"/>
        <v>-14</v>
      </c>
      <c r="BN95" s="249">
        <f t="shared" si="234"/>
        <v>0</v>
      </c>
      <c r="BO95" s="249">
        <f t="shared" si="234"/>
        <v>0</v>
      </c>
      <c r="BP95" s="249">
        <f t="shared" si="234"/>
        <v>0</v>
      </c>
      <c r="BQ95" s="249">
        <f t="shared" si="234"/>
        <v>0</v>
      </c>
      <c r="BR95" s="249">
        <f t="shared" si="234"/>
        <v>0</v>
      </c>
      <c r="BS95" s="249">
        <f t="shared" si="234"/>
        <v>0</v>
      </c>
      <c r="BT95" s="249">
        <f t="shared" si="234"/>
        <v>0</v>
      </c>
      <c r="BU95" s="249">
        <f t="shared" si="234"/>
        <v>0</v>
      </c>
      <c r="BV95" s="249">
        <f t="shared" si="234"/>
        <v>0</v>
      </c>
      <c r="BW95" s="249">
        <f t="shared" si="234"/>
        <v>0</v>
      </c>
      <c r="BX95" s="249">
        <f t="shared" si="234"/>
        <v>0</v>
      </c>
      <c r="BY95" s="249">
        <f t="shared" si="234"/>
        <v>-1</v>
      </c>
      <c r="BZ95" s="249">
        <f t="shared" si="234"/>
        <v>0</v>
      </c>
      <c r="CA95" s="249">
        <f t="shared" si="234"/>
        <v>0</v>
      </c>
      <c r="CB95" s="249">
        <f t="shared" si="234"/>
        <v>0</v>
      </c>
      <c r="CC95" s="249">
        <f t="shared" si="234"/>
        <v>0</v>
      </c>
      <c r="CD95" s="249">
        <f t="shared" si="234"/>
        <v>0</v>
      </c>
      <c r="CE95" s="249">
        <f t="shared" si="234"/>
        <v>0</v>
      </c>
      <c r="CF95" s="249">
        <f t="shared" si="234"/>
        <v>0</v>
      </c>
      <c r="CG95" s="249">
        <f t="shared" si="234"/>
        <v>0</v>
      </c>
      <c r="CH95" s="249">
        <f t="shared" si="234"/>
        <v>0</v>
      </c>
      <c r="CI95" s="249">
        <f t="shared" si="234"/>
        <v>0</v>
      </c>
      <c r="CJ95" s="249">
        <f t="shared" si="234"/>
        <v>0</v>
      </c>
      <c r="CK95" s="249">
        <f t="shared" si="234"/>
        <v>0</v>
      </c>
      <c r="CL95" s="249">
        <f t="shared" si="234"/>
        <v>0</v>
      </c>
      <c r="CM95" s="249">
        <f t="shared" si="234"/>
        <v>0</v>
      </c>
      <c r="CN95" s="249">
        <f t="shared" si="234"/>
        <v>0</v>
      </c>
      <c r="CO95" s="249">
        <f t="shared" si="234"/>
        <v>0</v>
      </c>
      <c r="CP95" s="249">
        <f t="shared" si="234"/>
        <v>0</v>
      </c>
      <c r="CQ95" s="249">
        <f t="shared" si="234"/>
        <v>0</v>
      </c>
      <c r="CR95" s="249">
        <f t="shared" si="234"/>
        <v>0</v>
      </c>
      <c r="CS95" s="249">
        <f t="shared" si="234"/>
        <v>0</v>
      </c>
      <c r="CT95" s="249">
        <f t="shared" si="234"/>
        <v>0</v>
      </c>
      <c r="CU95" s="249">
        <f t="shared" si="234"/>
        <v>0</v>
      </c>
      <c r="CV95" s="249">
        <f t="shared" si="234"/>
        <v>0</v>
      </c>
    </row>
    <row r="96" spans="1:100">
      <c r="A96" s="35"/>
      <c r="B96" s="240"/>
      <c r="C96" s="240"/>
      <c r="D96" s="240"/>
      <c r="E96" s="240"/>
      <c r="F96" s="240"/>
      <c r="G96" s="240"/>
      <c r="H96" s="240"/>
      <c r="I96" s="240"/>
      <c r="J96" s="240"/>
      <c r="K96" s="240"/>
      <c r="L96" s="240"/>
      <c r="M96" s="240"/>
      <c r="N96" s="240"/>
      <c r="O96" s="240"/>
      <c r="P96" s="240"/>
      <c r="Q96" s="240"/>
      <c r="R96" s="240"/>
      <c r="S96" s="240"/>
      <c r="T96" s="240"/>
      <c r="U96" s="240"/>
      <c r="V96" s="240"/>
      <c r="W96" s="240"/>
      <c r="X96" s="240"/>
      <c r="Y96" s="240"/>
      <c r="Z96" s="240"/>
      <c r="AA96" s="240"/>
      <c r="AB96" s="240"/>
      <c r="AC96" s="240"/>
      <c r="AD96" s="240"/>
      <c r="AE96" s="240"/>
      <c r="AF96" s="240"/>
      <c r="AG96" s="240"/>
      <c r="AH96" s="240"/>
      <c r="AI96" s="240"/>
      <c r="AJ96" s="240"/>
      <c r="AK96" s="240"/>
      <c r="AL96" s="240"/>
      <c r="AM96" s="240"/>
      <c r="AN96" s="240"/>
      <c r="AO96" s="240"/>
      <c r="AP96" s="240"/>
      <c r="AQ96" s="240"/>
      <c r="AR96" s="240"/>
      <c r="AS96" s="240"/>
      <c r="AT96" s="240"/>
      <c r="AU96" s="240"/>
      <c r="AV96" s="240"/>
      <c r="AW96" s="240"/>
      <c r="AX96" s="240"/>
      <c r="AY96" s="28"/>
      <c r="AZ96" s="241"/>
      <c r="BA96" s="242"/>
      <c r="BB96" s="242"/>
      <c r="BC96" s="242"/>
      <c r="BD96" s="242"/>
      <c r="BE96" s="242"/>
      <c r="BF96" s="242"/>
      <c r="BG96" s="242"/>
      <c r="BH96" s="242"/>
      <c r="BI96" s="242"/>
      <c r="BJ96" s="242"/>
      <c r="BK96" s="242"/>
      <c r="BL96" s="242"/>
      <c r="BM96" s="242"/>
      <c r="BN96" s="242"/>
      <c r="BO96" s="242"/>
      <c r="BP96" s="242"/>
      <c r="BQ96" s="242"/>
      <c r="BR96" s="231"/>
      <c r="BS96" s="242"/>
      <c r="BT96" s="242"/>
      <c r="BU96" s="242"/>
      <c r="BV96" s="242"/>
      <c r="BW96" s="242"/>
      <c r="BX96" s="242"/>
      <c r="BY96" s="242"/>
      <c r="BZ96" s="242"/>
      <c r="CA96" s="242"/>
      <c r="CB96" s="242"/>
      <c r="CC96" s="242"/>
      <c r="CD96" s="242"/>
      <c r="CE96" s="242"/>
      <c r="CF96" s="242"/>
      <c r="CG96" s="242"/>
      <c r="CH96" s="242"/>
      <c r="CI96" s="242"/>
      <c r="CJ96" s="242"/>
      <c r="CK96" s="242"/>
      <c r="CL96" s="242"/>
      <c r="CM96" s="242"/>
      <c r="CN96" s="242"/>
      <c r="CO96" s="242"/>
      <c r="CP96" s="242"/>
      <c r="CQ96" s="242"/>
      <c r="CR96" s="242"/>
      <c r="CS96" s="242"/>
      <c r="CT96" s="242"/>
      <c r="CU96" s="242"/>
      <c r="CV96" s="242"/>
    </row>
    <row r="97" spans="1:100" s="101" customFormat="1" ht="14.25" customHeight="1">
      <c r="A97" s="99" t="s">
        <v>259</v>
      </c>
      <c r="B97" s="78">
        <v>0</v>
      </c>
      <c r="C97" s="78">
        <f t="shared" ref="C97:L102" si="235">B97+BA97</f>
        <v>0</v>
      </c>
      <c r="D97" s="78">
        <f t="shared" si="235"/>
        <v>0</v>
      </c>
      <c r="E97" s="78">
        <f t="shared" si="235"/>
        <v>0</v>
      </c>
      <c r="F97" s="78">
        <f t="shared" si="235"/>
        <v>0</v>
      </c>
      <c r="G97" s="78">
        <f t="shared" si="235"/>
        <v>0</v>
      </c>
      <c r="H97" s="78">
        <f t="shared" si="235"/>
        <v>0</v>
      </c>
      <c r="I97" s="78">
        <f t="shared" si="235"/>
        <v>0</v>
      </c>
      <c r="J97" s="78">
        <f t="shared" si="235"/>
        <v>0</v>
      </c>
      <c r="K97" s="78">
        <f t="shared" si="235"/>
        <v>0</v>
      </c>
      <c r="L97" s="78">
        <f t="shared" si="235"/>
        <v>0</v>
      </c>
      <c r="M97" s="78">
        <f t="shared" ref="M97:V102" si="236">L97+BK97</f>
        <v>0</v>
      </c>
      <c r="N97" s="78">
        <f t="shared" si="236"/>
        <v>0</v>
      </c>
      <c r="O97" s="78">
        <f t="shared" si="236"/>
        <v>0</v>
      </c>
      <c r="P97" s="78">
        <f t="shared" si="236"/>
        <v>0</v>
      </c>
      <c r="Q97" s="78">
        <f t="shared" si="236"/>
        <v>0</v>
      </c>
      <c r="R97" s="78">
        <f t="shared" si="236"/>
        <v>0</v>
      </c>
      <c r="S97" s="78">
        <f t="shared" si="236"/>
        <v>0</v>
      </c>
      <c r="T97" s="78">
        <f t="shared" si="236"/>
        <v>0</v>
      </c>
      <c r="U97" s="78">
        <f t="shared" si="236"/>
        <v>0</v>
      </c>
      <c r="V97" s="78">
        <f t="shared" si="236"/>
        <v>0</v>
      </c>
      <c r="W97" s="78">
        <f t="shared" ref="W97:AF102" si="237">V97+BU97</f>
        <v>0</v>
      </c>
      <c r="X97" s="78">
        <f t="shared" si="237"/>
        <v>0</v>
      </c>
      <c r="Y97" s="78">
        <f t="shared" si="237"/>
        <v>0</v>
      </c>
      <c r="Z97" s="78">
        <f t="shared" si="237"/>
        <v>0</v>
      </c>
      <c r="AA97" s="78">
        <f t="shared" si="237"/>
        <v>0</v>
      </c>
      <c r="AB97" s="78">
        <f t="shared" si="237"/>
        <v>0</v>
      </c>
      <c r="AC97" s="78">
        <f t="shared" si="237"/>
        <v>0</v>
      </c>
      <c r="AD97" s="78">
        <f t="shared" si="237"/>
        <v>0</v>
      </c>
      <c r="AE97" s="78">
        <f t="shared" si="237"/>
        <v>0</v>
      </c>
      <c r="AF97" s="78">
        <f t="shared" si="237"/>
        <v>0</v>
      </c>
      <c r="AG97" s="78">
        <f t="shared" ref="AG97:AP102" si="238">AF97+CE97</f>
        <v>0</v>
      </c>
      <c r="AH97" s="78">
        <f t="shared" si="238"/>
        <v>0</v>
      </c>
      <c r="AI97" s="78">
        <f t="shared" si="238"/>
        <v>0</v>
      </c>
      <c r="AJ97" s="78">
        <f t="shared" si="238"/>
        <v>0</v>
      </c>
      <c r="AK97" s="78">
        <f t="shared" si="238"/>
        <v>0</v>
      </c>
      <c r="AL97" s="78">
        <f t="shared" si="238"/>
        <v>0</v>
      </c>
      <c r="AM97" s="78">
        <f t="shared" si="238"/>
        <v>21</v>
      </c>
      <c r="AN97" s="78">
        <f t="shared" si="238"/>
        <v>21</v>
      </c>
      <c r="AO97" s="78">
        <f t="shared" si="238"/>
        <v>21</v>
      </c>
      <c r="AP97" s="78">
        <f t="shared" si="238"/>
        <v>21</v>
      </c>
      <c r="AQ97" s="78">
        <f t="shared" ref="AQ97:AZ102" si="239">AP97+CO97</f>
        <v>21</v>
      </c>
      <c r="AR97" s="78">
        <f t="shared" si="239"/>
        <v>21</v>
      </c>
      <c r="AS97" s="78">
        <f t="shared" si="239"/>
        <v>21</v>
      </c>
      <c r="AT97" s="78">
        <f t="shared" si="239"/>
        <v>21</v>
      </c>
      <c r="AU97" s="78">
        <f t="shared" si="239"/>
        <v>21</v>
      </c>
      <c r="AV97" s="78">
        <f t="shared" si="239"/>
        <v>21</v>
      </c>
      <c r="AW97" s="78">
        <f t="shared" si="239"/>
        <v>21</v>
      </c>
      <c r="AX97" s="78">
        <f t="shared" si="239"/>
        <v>21</v>
      </c>
      <c r="AY97" s="100"/>
      <c r="AZ97" s="99" t="str">
        <f t="shared" ref="AZ97:AZ102" si="240">+A97</f>
        <v>New Wind</v>
      </c>
      <c r="BA97" s="231"/>
      <c r="BB97" s="231"/>
      <c r="BC97" s="231"/>
      <c r="BD97" s="231"/>
      <c r="BE97" s="231"/>
      <c r="BF97" s="231"/>
      <c r="BG97" s="231"/>
      <c r="BH97" s="231"/>
      <c r="BI97" s="231"/>
      <c r="BJ97" s="231"/>
      <c r="BK97" s="231"/>
      <c r="BL97" s="231"/>
      <c r="BM97" s="231"/>
      <c r="BN97" s="231"/>
      <c r="BO97" s="231"/>
      <c r="BP97" s="231"/>
      <c r="BQ97" s="231"/>
      <c r="BR97" s="231"/>
      <c r="BS97" s="231"/>
      <c r="BT97" s="231"/>
      <c r="BU97" s="231"/>
      <c r="BV97" s="231"/>
      <c r="BW97" s="231"/>
      <c r="BX97" s="231"/>
      <c r="BY97" s="231"/>
      <c r="BZ97" s="231"/>
      <c r="CA97" s="231"/>
      <c r="CB97" s="231"/>
      <c r="CC97" s="231"/>
      <c r="CD97" s="231"/>
      <c r="CE97" s="231"/>
      <c r="CF97" s="231"/>
      <c r="CG97" s="231"/>
      <c r="CH97" s="231"/>
      <c r="CI97" s="231"/>
      <c r="CJ97" s="231"/>
      <c r="CK97" s="231">
        <v>21</v>
      </c>
      <c r="CL97" s="231"/>
      <c r="CM97" s="231"/>
      <c r="CN97" s="231"/>
      <c r="CO97" s="231"/>
      <c r="CP97" s="231"/>
      <c r="CQ97" s="231"/>
      <c r="CR97" s="231"/>
      <c r="CS97" s="231"/>
      <c r="CT97" s="231"/>
      <c r="CU97" s="231"/>
      <c r="CV97" s="231"/>
    </row>
    <row r="98" spans="1:100" s="101" customFormat="1" ht="14.25" customHeight="1">
      <c r="A98" s="99" t="s">
        <v>251</v>
      </c>
      <c r="B98" s="78">
        <v>34</v>
      </c>
      <c r="C98" s="78">
        <f t="shared" si="235"/>
        <v>32</v>
      </c>
      <c r="D98" s="78">
        <f t="shared" si="235"/>
        <v>32</v>
      </c>
      <c r="E98" s="78">
        <f t="shared" si="235"/>
        <v>32</v>
      </c>
      <c r="F98" s="78">
        <f t="shared" si="235"/>
        <v>32</v>
      </c>
      <c r="G98" s="78">
        <f t="shared" si="235"/>
        <v>32</v>
      </c>
      <c r="H98" s="78">
        <f t="shared" si="235"/>
        <v>32</v>
      </c>
      <c r="I98" s="78">
        <f t="shared" si="235"/>
        <v>32</v>
      </c>
      <c r="J98" s="78">
        <f t="shared" si="235"/>
        <v>32</v>
      </c>
      <c r="K98" s="78">
        <f t="shared" si="235"/>
        <v>32</v>
      </c>
      <c r="L98" s="78">
        <f t="shared" si="235"/>
        <v>32</v>
      </c>
      <c r="M98" s="78">
        <f t="shared" si="236"/>
        <v>32</v>
      </c>
      <c r="N98" s="78">
        <f t="shared" si="236"/>
        <v>32</v>
      </c>
      <c r="O98" s="78">
        <f t="shared" si="236"/>
        <v>32</v>
      </c>
      <c r="P98" s="78">
        <f t="shared" si="236"/>
        <v>32</v>
      </c>
      <c r="Q98" s="78">
        <f t="shared" si="236"/>
        <v>32</v>
      </c>
      <c r="R98" s="78">
        <f t="shared" si="236"/>
        <v>30</v>
      </c>
      <c r="S98" s="78">
        <f t="shared" si="236"/>
        <v>30</v>
      </c>
      <c r="T98" s="78">
        <f t="shared" si="236"/>
        <v>30</v>
      </c>
      <c r="U98" s="78">
        <f t="shared" si="236"/>
        <v>30</v>
      </c>
      <c r="V98" s="78">
        <f t="shared" si="236"/>
        <v>30</v>
      </c>
      <c r="W98" s="78">
        <f t="shared" si="237"/>
        <v>30</v>
      </c>
      <c r="X98" s="78">
        <f t="shared" si="237"/>
        <v>30</v>
      </c>
      <c r="Y98" s="78">
        <f t="shared" si="237"/>
        <v>30</v>
      </c>
      <c r="Z98" s="78">
        <f t="shared" si="237"/>
        <v>30</v>
      </c>
      <c r="AA98" s="78">
        <f t="shared" si="237"/>
        <v>30</v>
      </c>
      <c r="AB98" s="78">
        <f t="shared" si="237"/>
        <v>30</v>
      </c>
      <c r="AC98" s="78">
        <f t="shared" si="237"/>
        <v>30</v>
      </c>
      <c r="AD98" s="78">
        <f t="shared" si="237"/>
        <v>30</v>
      </c>
      <c r="AE98" s="78">
        <f t="shared" si="237"/>
        <v>30</v>
      </c>
      <c r="AF98" s="78">
        <f t="shared" si="237"/>
        <v>30</v>
      </c>
      <c r="AG98" s="78">
        <f t="shared" si="238"/>
        <v>30</v>
      </c>
      <c r="AH98" s="78">
        <f t="shared" si="238"/>
        <v>30</v>
      </c>
      <c r="AI98" s="78">
        <f t="shared" si="238"/>
        <v>30</v>
      </c>
      <c r="AJ98" s="78">
        <f t="shared" si="238"/>
        <v>30</v>
      </c>
      <c r="AK98" s="78">
        <f t="shared" si="238"/>
        <v>30</v>
      </c>
      <c r="AL98" s="78">
        <f t="shared" si="238"/>
        <v>30</v>
      </c>
      <c r="AM98" s="78">
        <f t="shared" si="238"/>
        <v>30</v>
      </c>
      <c r="AN98" s="78">
        <f t="shared" si="238"/>
        <v>30</v>
      </c>
      <c r="AO98" s="78">
        <f t="shared" si="238"/>
        <v>30</v>
      </c>
      <c r="AP98" s="78">
        <f t="shared" si="238"/>
        <v>30</v>
      </c>
      <c r="AQ98" s="78">
        <f t="shared" si="239"/>
        <v>30</v>
      </c>
      <c r="AR98" s="78">
        <f t="shared" si="239"/>
        <v>30</v>
      </c>
      <c r="AS98" s="78">
        <f t="shared" si="239"/>
        <v>30</v>
      </c>
      <c r="AT98" s="78">
        <f t="shared" si="239"/>
        <v>30</v>
      </c>
      <c r="AU98" s="78">
        <f t="shared" si="239"/>
        <v>30</v>
      </c>
      <c r="AV98" s="78">
        <f t="shared" si="239"/>
        <v>30</v>
      </c>
      <c r="AW98" s="78">
        <f t="shared" si="239"/>
        <v>30</v>
      </c>
      <c r="AX98" s="78">
        <f t="shared" si="239"/>
        <v>30</v>
      </c>
      <c r="AY98" s="100"/>
      <c r="AZ98" s="99" t="str">
        <f t="shared" si="240"/>
        <v>Wind Purch. Fowler Ridge</v>
      </c>
      <c r="BA98" s="231">
        <v>-2</v>
      </c>
      <c r="BB98" s="231"/>
      <c r="BC98" s="231"/>
      <c r="BD98" s="231"/>
      <c r="BE98" s="231"/>
      <c r="BF98" s="231"/>
      <c r="BG98" s="231"/>
      <c r="BH98" s="231"/>
      <c r="BI98" s="231"/>
      <c r="BJ98" s="231"/>
      <c r="BK98" s="231"/>
      <c r="BL98" s="231"/>
      <c r="BM98" s="231"/>
      <c r="BN98" s="231"/>
      <c r="BO98" s="231"/>
      <c r="BP98" s="231">
        <v>-2</v>
      </c>
      <c r="BQ98" s="231"/>
      <c r="BR98" s="231"/>
      <c r="BS98" s="231"/>
      <c r="BT98" s="231"/>
      <c r="BU98" s="231"/>
      <c r="BV98" s="231"/>
      <c r="BW98" s="231"/>
      <c r="BX98" s="231"/>
      <c r="BY98" s="231"/>
      <c r="BZ98" s="231"/>
      <c r="CA98" s="231"/>
      <c r="CB98" s="231"/>
      <c r="CC98" s="231"/>
      <c r="CD98" s="231"/>
      <c r="CE98" s="231"/>
      <c r="CF98" s="231"/>
      <c r="CG98" s="231"/>
      <c r="CH98" s="231"/>
      <c r="CI98" s="231"/>
      <c r="CJ98" s="231"/>
      <c r="CK98" s="231"/>
      <c r="CL98" s="231"/>
      <c r="CM98" s="231"/>
      <c r="CN98" s="231"/>
      <c r="CO98" s="231"/>
      <c r="CP98" s="231"/>
      <c r="CQ98" s="231"/>
      <c r="CR98" s="231"/>
      <c r="CS98" s="231"/>
      <c r="CT98" s="231"/>
      <c r="CU98" s="231"/>
      <c r="CV98" s="231"/>
    </row>
    <row r="99" spans="1:100" s="101" customFormat="1" ht="14.25" customHeight="1">
      <c r="A99" s="99" t="s">
        <v>254</v>
      </c>
      <c r="B99" s="78">
        <v>0</v>
      </c>
      <c r="C99" s="78">
        <f t="shared" si="235"/>
        <v>17</v>
      </c>
      <c r="D99" s="78">
        <f t="shared" si="235"/>
        <v>17</v>
      </c>
      <c r="E99" s="78">
        <f t="shared" si="235"/>
        <v>17</v>
      </c>
      <c r="F99" s="78">
        <f t="shared" si="235"/>
        <v>17</v>
      </c>
      <c r="G99" s="78">
        <f t="shared" si="235"/>
        <v>17</v>
      </c>
      <c r="H99" s="78">
        <f t="shared" si="235"/>
        <v>17</v>
      </c>
      <c r="I99" s="78">
        <f t="shared" si="235"/>
        <v>17</v>
      </c>
      <c r="J99" s="78">
        <f t="shared" si="235"/>
        <v>17</v>
      </c>
      <c r="K99" s="78">
        <f t="shared" si="235"/>
        <v>17</v>
      </c>
      <c r="L99" s="78">
        <f t="shared" si="235"/>
        <v>17</v>
      </c>
      <c r="M99" s="78">
        <f t="shared" si="236"/>
        <v>17</v>
      </c>
      <c r="N99" s="78">
        <f t="shared" si="236"/>
        <v>17</v>
      </c>
      <c r="O99" s="78">
        <f t="shared" si="236"/>
        <v>17</v>
      </c>
      <c r="P99" s="78">
        <f t="shared" si="236"/>
        <v>17</v>
      </c>
      <c r="Q99" s="78">
        <f t="shared" si="236"/>
        <v>17</v>
      </c>
      <c r="R99" s="78">
        <f t="shared" si="236"/>
        <v>17</v>
      </c>
      <c r="S99" s="78">
        <f t="shared" si="236"/>
        <v>17</v>
      </c>
      <c r="T99" s="78">
        <f t="shared" si="236"/>
        <v>17</v>
      </c>
      <c r="U99" s="78">
        <f t="shared" si="236"/>
        <v>17</v>
      </c>
      <c r="V99" s="78">
        <f t="shared" si="236"/>
        <v>17</v>
      </c>
      <c r="W99" s="78">
        <f t="shared" si="237"/>
        <v>17</v>
      </c>
      <c r="X99" s="78">
        <f t="shared" si="237"/>
        <v>17</v>
      </c>
      <c r="Y99" s="78">
        <f t="shared" si="237"/>
        <v>17</v>
      </c>
      <c r="Z99" s="78">
        <f t="shared" si="237"/>
        <v>17</v>
      </c>
      <c r="AA99" s="78">
        <f t="shared" si="237"/>
        <v>17</v>
      </c>
      <c r="AB99" s="78">
        <f t="shared" si="237"/>
        <v>17</v>
      </c>
      <c r="AC99" s="78">
        <f t="shared" si="237"/>
        <v>17</v>
      </c>
      <c r="AD99" s="78">
        <f t="shared" si="237"/>
        <v>17</v>
      </c>
      <c r="AE99" s="78">
        <f t="shared" si="237"/>
        <v>17</v>
      </c>
      <c r="AF99" s="78">
        <f t="shared" si="237"/>
        <v>17</v>
      </c>
      <c r="AG99" s="78">
        <f t="shared" si="238"/>
        <v>17</v>
      </c>
      <c r="AH99" s="78">
        <f t="shared" si="238"/>
        <v>17</v>
      </c>
      <c r="AI99" s="78">
        <f t="shared" si="238"/>
        <v>17</v>
      </c>
      <c r="AJ99" s="78">
        <f t="shared" si="238"/>
        <v>17</v>
      </c>
      <c r="AK99" s="78">
        <f t="shared" si="238"/>
        <v>17</v>
      </c>
      <c r="AL99" s="78">
        <f t="shared" si="238"/>
        <v>17</v>
      </c>
      <c r="AM99" s="78">
        <f t="shared" si="238"/>
        <v>17</v>
      </c>
      <c r="AN99" s="78">
        <f t="shared" si="238"/>
        <v>17</v>
      </c>
      <c r="AO99" s="78">
        <f t="shared" si="238"/>
        <v>17</v>
      </c>
      <c r="AP99" s="78">
        <f t="shared" si="238"/>
        <v>17</v>
      </c>
      <c r="AQ99" s="78">
        <f t="shared" si="239"/>
        <v>17</v>
      </c>
      <c r="AR99" s="78">
        <f t="shared" si="239"/>
        <v>17</v>
      </c>
      <c r="AS99" s="78">
        <f t="shared" si="239"/>
        <v>17</v>
      </c>
      <c r="AT99" s="78">
        <f t="shared" si="239"/>
        <v>17</v>
      </c>
      <c r="AU99" s="78">
        <f t="shared" si="239"/>
        <v>17</v>
      </c>
      <c r="AV99" s="78">
        <f t="shared" si="239"/>
        <v>17</v>
      </c>
      <c r="AW99" s="78">
        <f t="shared" si="239"/>
        <v>17</v>
      </c>
      <c r="AX99" s="78">
        <f t="shared" si="239"/>
        <v>17</v>
      </c>
      <c r="AY99" s="100"/>
      <c r="AZ99" s="99" t="str">
        <f t="shared" si="240"/>
        <v>Wind Purch. Fowler Ridge 2</v>
      </c>
      <c r="BA99" s="231">
        <f>50*0.34</f>
        <v>17</v>
      </c>
      <c r="BB99" s="231"/>
      <c r="BC99" s="231"/>
      <c r="BD99" s="231"/>
      <c r="BE99" s="231"/>
      <c r="BF99" s="231"/>
      <c r="BG99" s="231"/>
      <c r="BH99" s="231"/>
      <c r="BI99" s="231"/>
      <c r="BJ99" s="231"/>
      <c r="BK99" s="231"/>
      <c r="BL99" s="231"/>
      <c r="BM99" s="231"/>
      <c r="BN99" s="231"/>
      <c r="BO99" s="231"/>
      <c r="BP99" s="231"/>
      <c r="BQ99" s="231"/>
      <c r="BR99" s="231"/>
      <c r="BS99" s="231"/>
      <c r="BT99" s="231"/>
      <c r="BU99" s="231"/>
      <c r="BV99" s="231"/>
      <c r="BW99" s="231"/>
      <c r="BX99" s="231"/>
      <c r="BY99" s="231"/>
      <c r="BZ99" s="231"/>
      <c r="CA99" s="231"/>
      <c r="CB99" s="231"/>
      <c r="CC99" s="231"/>
      <c r="CD99" s="231"/>
      <c r="CE99" s="231"/>
      <c r="CF99" s="231"/>
      <c r="CG99" s="231"/>
      <c r="CH99" s="231"/>
      <c r="CI99" s="231"/>
      <c r="CJ99" s="231"/>
      <c r="CK99" s="231"/>
      <c r="CL99" s="231"/>
      <c r="CM99" s="231"/>
      <c r="CN99" s="231"/>
      <c r="CO99" s="231"/>
      <c r="CP99" s="231"/>
      <c r="CQ99" s="231"/>
      <c r="CR99" s="231"/>
      <c r="CS99" s="231"/>
      <c r="CT99" s="231"/>
      <c r="CU99" s="231"/>
      <c r="CV99" s="231"/>
    </row>
    <row r="100" spans="1:100" s="101" customFormat="1" ht="14.25" customHeight="1">
      <c r="A100" s="99" t="s">
        <v>279</v>
      </c>
      <c r="B100" s="78">
        <v>0</v>
      </c>
      <c r="C100" s="78">
        <f t="shared" si="235"/>
        <v>0</v>
      </c>
      <c r="D100" s="78">
        <f t="shared" si="235"/>
        <v>0</v>
      </c>
      <c r="E100" s="78">
        <f t="shared" si="235"/>
        <v>0</v>
      </c>
      <c r="F100" s="78">
        <f t="shared" si="235"/>
        <v>0</v>
      </c>
      <c r="G100" s="78">
        <f t="shared" si="235"/>
        <v>0</v>
      </c>
      <c r="H100" s="78">
        <f t="shared" si="235"/>
        <v>0</v>
      </c>
      <c r="I100" s="78">
        <f t="shared" si="235"/>
        <v>0</v>
      </c>
      <c r="J100" s="78">
        <f t="shared" si="235"/>
        <v>0</v>
      </c>
      <c r="K100" s="78">
        <f t="shared" si="235"/>
        <v>0</v>
      </c>
      <c r="L100" s="78">
        <f t="shared" si="235"/>
        <v>0</v>
      </c>
      <c r="M100" s="78">
        <f t="shared" si="236"/>
        <v>0</v>
      </c>
      <c r="N100" s="78">
        <f t="shared" si="236"/>
        <v>0</v>
      </c>
      <c r="O100" s="78">
        <f t="shared" si="236"/>
        <v>0</v>
      </c>
      <c r="P100" s="78">
        <f t="shared" si="236"/>
        <v>0</v>
      </c>
      <c r="Q100" s="78">
        <f t="shared" si="236"/>
        <v>0</v>
      </c>
      <c r="R100" s="78">
        <f t="shared" si="236"/>
        <v>0</v>
      </c>
      <c r="S100" s="78">
        <f t="shared" si="236"/>
        <v>0</v>
      </c>
      <c r="T100" s="78">
        <f t="shared" si="236"/>
        <v>0</v>
      </c>
      <c r="U100" s="78">
        <f t="shared" si="236"/>
        <v>0</v>
      </c>
      <c r="V100" s="78">
        <f t="shared" si="236"/>
        <v>0</v>
      </c>
      <c r="W100" s="78">
        <f t="shared" si="237"/>
        <v>0</v>
      </c>
      <c r="X100" s="78">
        <f t="shared" si="237"/>
        <v>0</v>
      </c>
      <c r="Y100" s="78">
        <f t="shared" si="237"/>
        <v>0</v>
      </c>
      <c r="Z100" s="78">
        <f t="shared" si="237"/>
        <v>0</v>
      </c>
      <c r="AA100" s="78">
        <f t="shared" si="237"/>
        <v>0</v>
      </c>
      <c r="AB100" s="78">
        <f t="shared" si="237"/>
        <v>0</v>
      </c>
      <c r="AC100" s="78">
        <f t="shared" si="237"/>
        <v>0</v>
      </c>
      <c r="AD100" s="78">
        <f t="shared" si="237"/>
        <v>0</v>
      </c>
      <c r="AE100" s="78">
        <f t="shared" si="237"/>
        <v>0</v>
      </c>
      <c r="AF100" s="78">
        <f t="shared" si="237"/>
        <v>0</v>
      </c>
      <c r="AG100" s="78">
        <f t="shared" si="238"/>
        <v>0</v>
      </c>
      <c r="AH100" s="78">
        <f t="shared" si="238"/>
        <v>0</v>
      </c>
      <c r="AI100" s="78">
        <f t="shared" si="238"/>
        <v>0</v>
      </c>
      <c r="AJ100" s="78">
        <f t="shared" si="238"/>
        <v>0</v>
      </c>
      <c r="AK100" s="78">
        <f t="shared" si="238"/>
        <v>0</v>
      </c>
      <c r="AL100" s="78">
        <f t="shared" si="238"/>
        <v>0</v>
      </c>
      <c r="AM100" s="78">
        <f t="shared" si="238"/>
        <v>0</v>
      </c>
      <c r="AN100" s="78">
        <f t="shared" si="238"/>
        <v>0</v>
      </c>
      <c r="AO100" s="78">
        <f t="shared" si="238"/>
        <v>0</v>
      </c>
      <c r="AP100" s="78">
        <f t="shared" si="238"/>
        <v>0</v>
      </c>
      <c r="AQ100" s="78">
        <f t="shared" si="239"/>
        <v>0</v>
      </c>
      <c r="AR100" s="78">
        <f t="shared" si="239"/>
        <v>0</v>
      </c>
      <c r="AS100" s="78">
        <f t="shared" si="239"/>
        <v>0</v>
      </c>
      <c r="AT100" s="78">
        <f t="shared" si="239"/>
        <v>0</v>
      </c>
      <c r="AU100" s="78">
        <f t="shared" si="239"/>
        <v>0</v>
      </c>
      <c r="AV100" s="78">
        <f t="shared" si="239"/>
        <v>0</v>
      </c>
      <c r="AW100" s="78">
        <f t="shared" si="239"/>
        <v>0</v>
      </c>
      <c r="AX100" s="78">
        <f t="shared" si="239"/>
        <v>0</v>
      </c>
      <c r="AY100" s="100"/>
      <c r="AZ100" s="99" t="str">
        <f t="shared" si="240"/>
        <v>Solar</v>
      </c>
      <c r="BA100" s="231"/>
      <c r="BB100" s="231"/>
      <c r="BC100" s="231"/>
      <c r="BD100" s="231"/>
      <c r="BE100" s="231"/>
      <c r="BF100" s="231"/>
      <c r="BG100" s="231"/>
      <c r="BH100" s="231"/>
      <c r="BI100" s="231"/>
      <c r="BJ100" s="231"/>
      <c r="BK100" s="231"/>
      <c r="BL100" s="231"/>
      <c r="BM100" s="231"/>
      <c r="BN100" s="231"/>
      <c r="BO100" s="231"/>
      <c r="BP100" s="231"/>
      <c r="BQ100" s="231"/>
      <c r="BR100" s="231"/>
      <c r="BS100" s="231"/>
      <c r="BT100" s="231"/>
      <c r="BU100" s="231"/>
      <c r="BV100" s="231"/>
      <c r="BW100" s="231"/>
      <c r="BX100" s="231"/>
      <c r="BY100" s="231"/>
      <c r="BZ100" s="231"/>
      <c r="CA100" s="231"/>
      <c r="CB100" s="231"/>
      <c r="CC100" s="231"/>
      <c r="CD100" s="231"/>
      <c r="CE100" s="231"/>
      <c r="CF100" s="231"/>
      <c r="CG100" s="231"/>
      <c r="CH100" s="231"/>
      <c r="CI100" s="231"/>
      <c r="CJ100" s="231"/>
      <c r="CK100" s="231"/>
      <c r="CL100" s="231"/>
      <c r="CM100" s="231"/>
      <c r="CN100" s="231"/>
      <c r="CO100" s="231"/>
      <c r="CP100" s="231"/>
      <c r="CQ100" s="231"/>
      <c r="CR100" s="231"/>
      <c r="CS100" s="231"/>
      <c r="CT100" s="231"/>
      <c r="CU100" s="231"/>
      <c r="CV100" s="231"/>
    </row>
    <row r="101" spans="1:100" s="101" customFormat="1" ht="14.25" customHeight="1">
      <c r="A101" s="99" t="s">
        <v>283</v>
      </c>
      <c r="B101" s="78">
        <v>0</v>
      </c>
      <c r="C101" s="78">
        <f t="shared" si="235"/>
        <v>0</v>
      </c>
      <c r="D101" s="78">
        <f t="shared" si="235"/>
        <v>0</v>
      </c>
      <c r="E101" s="78">
        <f t="shared" si="235"/>
        <v>0</v>
      </c>
      <c r="F101" s="78">
        <f t="shared" si="235"/>
        <v>0</v>
      </c>
      <c r="G101" s="78">
        <f t="shared" si="235"/>
        <v>0</v>
      </c>
      <c r="H101" s="78">
        <f t="shared" si="235"/>
        <v>0</v>
      </c>
      <c r="I101" s="78">
        <f t="shared" si="235"/>
        <v>0</v>
      </c>
      <c r="J101" s="78">
        <f t="shared" si="235"/>
        <v>0</v>
      </c>
      <c r="K101" s="78">
        <f t="shared" si="235"/>
        <v>0</v>
      </c>
      <c r="L101" s="78">
        <f t="shared" si="235"/>
        <v>0</v>
      </c>
      <c r="M101" s="78">
        <f t="shared" si="236"/>
        <v>0</v>
      </c>
      <c r="N101" s="78">
        <f t="shared" si="236"/>
        <v>0</v>
      </c>
      <c r="O101" s="78">
        <f t="shared" si="236"/>
        <v>0</v>
      </c>
      <c r="P101" s="78">
        <f t="shared" si="236"/>
        <v>0</v>
      </c>
      <c r="Q101" s="78">
        <f t="shared" si="236"/>
        <v>0</v>
      </c>
      <c r="R101" s="78">
        <f t="shared" si="236"/>
        <v>0</v>
      </c>
      <c r="S101" s="78">
        <f t="shared" si="236"/>
        <v>0</v>
      </c>
      <c r="T101" s="78">
        <f t="shared" si="236"/>
        <v>0</v>
      </c>
      <c r="U101" s="78">
        <f t="shared" si="236"/>
        <v>0</v>
      </c>
      <c r="V101" s="78">
        <f t="shared" si="236"/>
        <v>0</v>
      </c>
      <c r="W101" s="78">
        <f t="shared" si="237"/>
        <v>0</v>
      </c>
      <c r="X101" s="78">
        <f t="shared" si="237"/>
        <v>0</v>
      </c>
      <c r="Y101" s="78">
        <f t="shared" si="237"/>
        <v>0</v>
      </c>
      <c r="Z101" s="78">
        <f t="shared" si="237"/>
        <v>0</v>
      </c>
      <c r="AA101" s="78">
        <f t="shared" si="237"/>
        <v>0</v>
      </c>
      <c r="AB101" s="78">
        <f t="shared" si="237"/>
        <v>0</v>
      </c>
      <c r="AC101" s="78">
        <f t="shared" si="237"/>
        <v>0</v>
      </c>
      <c r="AD101" s="78">
        <f t="shared" si="237"/>
        <v>0</v>
      </c>
      <c r="AE101" s="78">
        <f t="shared" si="237"/>
        <v>0</v>
      </c>
      <c r="AF101" s="78">
        <f t="shared" si="237"/>
        <v>0</v>
      </c>
      <c r="AG101" s="78">
        <f t="shared" si="238"/>
        <v>0</v>
      </c>
      <c r="AH101" s="78">
        <f t="shared" si="238"/>
        <v>0</v>
      </c>
      <c r="AI101" s="78">
        <f t="shared" si="238"/>
        <v>0</v>
      </c>
      <c r="AJ101" s="78">
        <f t="shared" si="238"/>
        <v>0</v>
      </c>
      <c r="AK101" s="78">
        <f t="shared" si="238"/>
        <v>0</v>
      </c>
      <c r="AL101" s="78">
        <f t="shared" si="238"/>
        <v>0</v>
      </c>
      <c r="AM101" s="78">
        <f t="shared" si="238"/>
        <v>0</v>
      </c>
      <c r="AN101" s="78">
        <f t="shared" si="238"/>
        <v>0</v>
      </c>
      <c r="AO101" s="78">
        <f t="shared" si="238"/>
        <v>0</v>
      </c>
      <c r="AP101" s="78">
        <f t="shared" si="238"/>
        <v>0</v>
      </c>
      <c r="AQ101" s="78">
        <f t="shared" si="239"/>
        <v>0</v>
      </c>
      <c r="AR101" s="78">
        <f t="shared" si="239"/>
        <v>0</v>
      </c>
      <c r="AS101" s="78">
        <f t="shared" si="239"/>
        <v>0</v>
      </c>
      <c r="AT101" s="78">
        <f t="shared" si="239"/>
        <v>0</v>
      </c>
      <c r="AU101" s="78">
        <f t="shared" si="239"/>
        <v>0</v>
      </c>
      <c r="AV101" s="78">
        <f t="shared" si="239"/>
        <v>0</v>
      </c>
      <c r="AW101" s="78">
        <f t="shared" si="239"/>
        <v>0</v>
      </c>
      <c r="AX101" s="78">
        <f t="shared" si="239"/>
        <v>0</v>
      </c>
      <c r="AY101" s="100"/>
      <c r="AZ101" s="99" t="str">
        <f t="shared" si="240"/>
        <v>Biomass PPA 2</v>
      </c>
      <c r="BA101" s="231"/>
      <c r="BB101" s="231"/>
      <c r="BC101" s="231"/>
      <c r="BD101" s="231"/>
      <c r="BE101" s="231"/>
      <c r="BF101" s="231"/>
      <c r="BG101" s="231"/>
      <c r="BH101" s="231"/>
      <c r="BI101" s="231"/>
      <c r="BJ101" s="231"/>
      <c r="BK101" s="231"/>
      <c r="BL101" s="231"/>
      <c r="BM101" s="231"/>
      <c r="BN101" s="231"/>
      <c r="BO101" s="231"/>
      <c r="BP101" s="231"/>
      <c r="BQ101" s="231"/>
      <c r="BR101" s="231"/>
      <c r="BS101" s="231"/>
      <c r="BT101" s="231"/>
      <c r="BU101" s="231"/>
      <c r="BV101" s="231"/>
      <c r="BW101" s="231"/>
      <c r="BX101" s="231"/>
      <c r="BY101" s="231"/>
      <c r="BZ101" s="231"/>
      <c r="CA101" s="231"/>
      <c r="CB101" s="231"/>
      <c r="CC101" s="231"/>
      <c r="CD101" s="231"/>
      <c r="CE101" s="231"/>
      <c r="CF101" s="231"/>
      <c r="CG101" s="231"/>
      <c r="CH101" s="231"/>
      <c r="CI101" s="231"/>
      <c r="CJ101" s="231"/>
      <c r="CK101" s="231"/>
      <c r="CL101" s="231"/>
      <c r="CM101" s="231"/>
      <c r="CN101" s="231"/>
      <c r="CO101" s="231"/>
      <c r="CP101" s="231"/>
      <c r="CQ101" s="231"/>
      <c r="CR101" s="231"/>
      <c r="CS101" s="231"/>
      <c r="CT101" s="231"/>
      <c r="CU101" s="231"/>
      <c r="CV101" s="231"/>
    </row>
    <row r="102" spans="1:100" s="101" customFormat="1" ht="14.25" customHeight="1">
      <c r="A102" s="99" t="s">
        <v>284</v>
      </c>
      <c r="B102" s="78">
        <v>0</v>
      </c>
      <c r="C102" s="78">
        <f t="shared" si="235"/>
        <v>0</v>
      </c>
      <c r="D102" s="78">
        <f t="shared" si="235"/>
        <v>0</v>
      </c>
      <c r="E102" s="78">
        <f t="shared" si="235"/>
        <v>0</v>
      </c>
      <c r="F102" s="78">
        <f t="shared" si="235"/>
        <v>0</v>
      </c>
      <c r="G102" s="78">
        <f t="shared" si="235"/>
        <v>0</v>
      </c>
      <c r="H102" s="78">
        <f t="shared" si="235"/>
        <v>0</v>
      </c>
      <c r="I102" s="78">
        <f t="shared" si="235"/>
        <v>0</v>
      </c>
      <c r="J102" s="78">
        <f t="shared" si="235"/>
        <v>0</v>
      </c>
      <c r="K102" s="78">
        <f t="shared" si="235"/>
        <v>0</v>
      </c>
      <c r="L102" s="78">
        <f t="shared" si="235"/>
        <v>0</v>
      </c>
      <c r="M102" s="78">
        <f t="shared" si="236"/>
        <v>0</v>
      </c>
      <c r="N102" s="78">
        <f t="shared" si="236"/>
        <v>0</v>
      </c>
      <c r="O102" s="78">
        <f t="shared" si="236"/>
        <v>0</v>
      </c>
      <c r="P102" s="78">
        <f t="shared" si="236"/>
        <v>0</v>
      </c>
      <c r="Q102" s="78">
        <f t="shared" si="236"/>
        <v>0</v>
      </c>
      <c r="R102" s="78">
        <f t="shared" si="236"/>
        <v>0</v>
      </c>
      <c r="S102" s="78">
        <f t="shared" si="236"/>
        <v>0</v>
      </c>
      <c r="T102" s="78">
        <f t="shared" si="236"/>
        <v>0</v>
      </c>
      <c r="U102" s="78">
        <f t="shared" si="236"/>
        <v>0</v>
      </c>
      <c r="V102" s="78">
        <f t="shared" si="236"/>
        <v>0</v>
      </c>
      <c r="W102" s="78">
        <f t="shared" si="237"/>
        <v>0</v>
      </c>
      <c r="X102" s="78">
        <f t="shared" si="237"/>
        <v>0</v>
      </c>
      <c r="Y102" s="78">
        <f t="shared" si="237"/>
        <v>0</v>
      </c>
      <c r="Z102" s="78">
        <f t="shared" si="237"/>
        <v>0</v>
      </c>
      <c r="AA102" s="78">
        <f t="shared" si="237"/>
        <v>0</v>
      </c>
      <c r="AB102" s="78">
        <f t="shared" si="237"/>
        <v>0</v>
      </c>
      <c r="AC102" s="78">
        <f t="shared" si="237"/>
        <v>0</v>
      </c>
      <c r="AD102" s="78">
        <f t="shared" si="237"/>
        <v>0</v>
      </c>
      <c r="AE102" s="78">
        <f t="shared" si="237"/>
        <v>0</v>
      </c>
      <c r="AF102" s="78">
        <f t="shared" si="237"/>
        <v>0</v>
      </c>
      <c r="AG102" s="78">
        <f t="shared" si="238"/>
        <v>0</v>
      </c>
      <c r="AH102" s="78">
        <f t="shared" si="238"/>
        <v>0</v>
      </c>
      <c r="AI102" s="78">
        <f t="shared" si="238"/>
        <v>0</v>
      </c>
      <c r="AJ102" s="78">
        <f t="shared" si="238"/>
        <v>0</v>
      </c>
      <c r="AK102" s="78">
        <f t="shared" si="238"/>
        <v>0</v>
      </c>
      <c r="AL102" s="78">
        <f t="shared" si="238"/>
        <v>0</v>
      </c>
      <c r="AM102" s="78">
        <f t="shared" si="238"/>
        <v>0</v>
      </c>
      <c r="AN102" s="78">
        <f t="shared" si="238"/>
        <v>0</v>
      </c>
      <c r="AO102" s="78">
        <f t="shared" si="238"/>
        <v>0</v>
      </c>
      <c r="AP102" s="78">
        <f t="shared" si="238"/>
        <v>0</v>
      </c>
      <c r="AQ102" s="78">
        <f t="shared" si="239"/>
        <v>0</v>
      </c>
      <c r="AR102" s="78">
        <f t="shared" si="239"/>
        <v>0</v>
      </c>
      <c r="AS102" s="78">
        <f t="shared" si="239"/>
        <v>0</v>
      </c>
      <c r="AT102" s="78">
        <f t="shared" si="239"/>
        <v>0</v>
      </c>
      <c r="AU102" s="78">
        <f t="shared" si="239"/>
        <v>0</v>
      </c>
      <c r="AV102" s="78">
        <f t="shared" si="239"/>
        <v>0</v>
      </c>
      <c r="AW102" s="78">
        <f t="shared" si="239"/>
        <v>0</v>
      </c>
      <c r="AX102" s="78">
        <f t="shared" si="239"/>
        <v>0</v>
      </c>
      <c r="AY102" s="100"/>
      <c r="AZ102" s="99" t="str">
        <f t="shared" si="240"/>
        <v>Biomass PPA 3</v>
      </c>
      <c r="BA102" s="231"/>
      <c r="BB102" s="231"/>
      <c r="BC102" s="231"/>
      <c r="BD102" s="231"/>
      <c r="BE102" s="231"/>
      <c r="BF102" s="231"/>
      <c r="BG102" s="231"/>
      <c r="BH102" s="231"/>
      <c r="BI102" s="231"/>
      <c r="BJ102" s="231"/>
      <c r="BK102" s="231"/>
      <c r="BL102" s="231"/>
      <c r="BM102" s="231"/>
      <c r="BN102" s="231"/>
      <c r="BO102" s="231"/>
      <c r="BP102" s="231"/>
      <c r="BQ102" s="231"/>
      <c r="BR102" s="231"/>
      <c r="BS102" s="231"/>
      <c r="BT102" s="231"/>
      <c r="BU102" s="231"/>
      <c r="BV102" s="231"/>
      <c r="BW102" s="231"/>
      <c r="BX102" s="231"/>
      <c r="BY102" s="231"/>
      <c r="BZ102" s="231"/>
      <c r="CA102" s="231"/>
      <c r="CB102" s="231"/>
      <c r="CC102" s="231"/>
      <c r="CD102" s="231"/>
      <c r="CE102" s="231"/>
      <c r="CF102" s="231"/>
      <c r="CG102" s="231"/>
      <c r="CH102" s="231"/>
      <c r="CI102" s="231"/>
      <c r="CJ102" s="231"/>
      <c r="CK102" s="231"/>
      <c r="CL102" s="231"/>
      <c r="CM102" s="231"/>
      <c r="CN102" s="231"/>
      <c r="CO102" s="231"/>
      <c r="CP102" s="231"/>
      <c r="CQ102" s="231"/>
      <c r="CR102" s="231"/>
      <c r="CS102" s="231"/>
      <c r="CT102" s="231"/>
      <c r="CU102" s="231"/>
      <c r="CV102" s="231"/>
    </row>
    <row r="103" spans="1:100">
      <c r="A103" s="99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28"/>
      <c r="AZ103" s="99"/>
      <c r="BA103" s="256"/>
      <c r="BB103" s="256"/>
      <c r="BC103" s="256"/>
      <c r="BD103" s="256"/>
      <c r="BE103" s="256"/>
      <c r="BF103" s="256"/>
      <c r="BG103" s="256"/>
      <c r="BH103" s="256"/>
      <c r="BI103" s="256"/>
      <c r="BJ103" s="256"/>
      <c r="BK103" s="256"/>
      <c r="BL103" s="256"/>
      <c r="BM103" s="256"/>
      <c r="BN103" s="256"/>
      <c r="BO103" s="256"/>
      <c r="BP103" s="256"/>
      <c r="BQ103" s="256"/>
      <c r="BR103" s="256"/>
      <c r="BS103" s="256"/>
      <c r="BT103" s="256"/>
      <c r="BU103" s="256"/>
      <c r="BV103" s="256"/>
      <c r="BW103" s="256"/>
      <c r="BX103" s="256"/>
      <c r="BY103" s="256"/>
      <c r="BZ103" s="256"/>
      <c r="CA103" s="256"/>
      <c r="CB103" s="256"/>
      <c r="CC103" s="256"/>
      <c r="CD103" s="256"/>
      <c r="CE103" s="256"/>
      <c r="CF103" s="256"/>
      <c r="CG103" s="256"/>
      <c r="CH103" s="256"/>
      <c r="CI103" s="256"/>
      <c r="CJ103" s="256"/>
      <c r="CK103" s="256"/>
      <c r="CL103" s="256"/>
      <c r="CM103" s="256"/>
      <c r="CN103" s="256"/>
      <c r="CO103" s="256"/>
      <c r="CP103" s="256"/>
      <c r="CQ103" s="256"/>
      <c r="CR103" s="256"/>
      <c r="CS103" s="256"/>
      <c r="CT103" s="256"/>
      <c r="CU103" s="256"/>
      <c r="CV103" s="256"/>
    </row>
    <row r="104" spans="1:100" s="137" customFormat="1">
      <c r="A104" s="243" t="s">
        <v>134</v>
      </c>
      <c r="B104" s="118">
        <f t="shared" ref="B104:I104" si="241">SUM(B95:B103)</f>
        <v>5142</v>
      </c>
      <c r="C104" s="118">
        <f t="shared" si="241"/>
        <v>5415</v>
      </c>
      <c r="D104" s="118">
        <f t="shared" si="241"/>
        <v>5416</v>
      </c>
      <c r="E104" s="118">
        <f t="shared" si="241"/>
        <v>5416</v>
      </c>
      <c r="F104" s="118">
        <f t="shared" si="241"/>
        <v>5416</v>
      </c>
      <c r="G104" s="118">
        <f t="shared" si="241"/>
        <v>5416</v>
      </c>
      <c r="H104" s="118">
        <f t="shared" si="241"/>
        <v>5416</v>
      </c>
      <c r="I104" s="118">
        <f t="shared" si="241"/>
        <v>5416</v>
      </c>
      <c r="J104" s="118">
        <f t="shared" ref="J104:AO104" si="242">SUM(J95:J103)</f>
        <v>5416</v>
      </c>
      <c r="K104" s="118">
        <f t="shared" si="242"/>
        <v>5416</v>
      </c>
      <c r="L104" s="118">
        <f t="shared" si="242"/>
        <v>5416</v>
      </c>
      <c r="M104" s="118">
        <f t="shared" si="242"/>
        <v>5430</v>
      </c>
      <c r="N104" s="118">
        <f t="shared" si="242"/>
        <v>5430</v>
      </c>
      <c r="O104" s="118">
        <f t="shared" si="242"/>
        <v>5416</v>
      </c>
      <c r="P104" s="118">
        <f t="shared" si="242"/>
        <v>5416</v>
      </c>
      <c r="Q104" s="118">
        <f t="shared" si="242"/>
        <v>5416</v>
      </c>
      <c r="R104" s="118">
        <f t="shared" si="242"/>
        <v>5414</v>
      </c>
      <c r="S104" s="118">
        <f t="shared" si="242"/>
        <v>5414</v>
      </c>
      <c r="T104" s="118">
        <f t="shared" si="242"/>
        <v>5414</v>
      </c>
      <c r="U104" s="118">
        <f t="shared" si="242"/>
        <v>5414</v>
      </c>
      <c r="V104" s="118">
        <f t="shared" si="242"/>
        <v>5414</v>
      </c>
      <c r="W104" s="118">
        <f t="shared" si="242"/>
        <v>5414</v>
      </c>
      <c r="X104" s="118">
        <f t="shared" si="242"/>
        <v>5414</v>
      </c>
      <c r="Y104" s="118">
        <f t="shared" si="242"/>
        <v>5414</v>
      </c>
      <c r="Z104" s="118">
        <f t="shared" si="242"/>
        <v>5414</v>
      </c>
      <c r="AA104" s="118">
        <f t="shared" si="242"/>
        <v>5413</v>
      </c>
      <c r="AB104" s="118">
        <f t="shared" si="242"/>
        <v>5413</v>
      </c>
      <c r="AC104" s="118">
        <f t="shared" si="242"/>
        <v>5413</v>
      </c>
      <c r="AD104" s="118">
        <f t="shared" si="242"/>
        <v>5413</v>
      </c>
      <c r="AE104" s="118">
        <f t="shared" si="242"/>
        <v>5413</v>
      </c>
      <c r="AF104" s="118">
        <f t="shared" si="242"/>
        <v>5413</v>
      </c>
      <c r="AG104" s="118">
        <f t="shared" si="242"/>
        <v>5413</v>
      </c>
      <c r="AH104" s="118">
        <f t="shared" si="242"/>
        <v>5413</v>
      </c>
      <c r="AI104" s="118">
        <f t="shared" si="242"/>
        <v>5413</v>
      </c>
      <c r="AJ104" s="118">
        <f t="shared" si="242"/>
        <v>5413</v>
      </c>
      <c r="AK104" s="118">
        <f t="shared" si="242"/>
        <v>5413</v>
      </c>
      <c r="AL104" s="118">
        <f t="shared" si="242"/>
        <v>5413</v>
      </c>
      <c r="AM104" s="118">
        <f t="shared" si="242"/>
        <v>5434</v>
      </c>
      <c r="AN104" s="118">
        <f t="shared" si="242"/>
        <v>5434</v>
      </c>
      <c r="AO104" s="118">
        <f t="shared" si="242"/>
        <v>5434</v>
      </c>
      <c r="AP104" s="118">
        <f t="shared" ref="AP104:AX104" si="243">SUM(AP95:AP103)</f>
        <v>5434</v>
      </c>
      <c r="AQ104" s="118">
        <f t="shared" si="243"/>
        <v>5434</v>
      </c>
      <c r="AR104" s="118">
        <f t="shared" si="243"/>
        <v>5434</v>
      </c>
      <c r="AS104" s="118">
        <f t="shared" si="243"/>
        <v>5434</v>
      </c>
      <c r="AT104" s="118">
        <f t="shared" si="243"/>
        <v>5434</v>
      </c>
      <c r="AU104" s="118">
        <f t="shared" si="243"/>
        <v>5434</v>
      </c>
      <c r="AV104" s="118">
        <f t="shared" si="243"/>
        <v>5434</v>
      </c>
      <c r="AW104" s="118">
        <f t="shared" si="243"/>
        <v>5434</v>
      </c>
      <c r="AX104" s="118">
        <f t="shared" si="243"/>
        <v>5434</v>
      </c>
      <c r="AZ104" s="243" t="s">
        <v>134</v>
      </c>
      <c r="BA104" s="249">
        <f t="shared" ref="BA104:CV104" si="244">SUM(BA95:BA103)</f>
        <v>274</v>
      </c>
      <c r="BB104" s="249">
        <f t="shared" si="244"/>
        <v>1</v>
      </c>
      <c r="BC104" s="249">
        <f t="shared" si="244"/>
        <v>0</v>
      </c>
      <c r="BD104" s="249">
        <f t="shared" si="244"/>
        <v>0</v>
      </c>
      <c r="BE104" s="249">
        <f t="shared" si="244"/>
        <v>0</v>
      </c>
      <c r="BF104" s="249">
        <f t="shared" si="244"/>
        <v>0</v>
      </c>
      <c r="BG104" s="249">
        <f t="shared" si="244"/>
        <v>0</v>
      </c>
      <c r="BH104" s="249">
        <f t="shared" si="244"/>
        <v>0</v>
      </c>
      <c r="BI104" s="249">
        <f t="shared" si="244"/>
        <v>0</v>
      </c>
      <c r="BJ104" s="249">
        <f t="shared" si="244"/>
        <v>0</v>
      </c>
      <c r="BK104" s="249">
        <f t="shared" si="244"/>
        <v>14</v>
      </c>
      <c r="BL104" s="249">
        <f t="shared" si="244"/>
        <v>0</v>
      </c>
      <c r="BM104" s="249">
        <f t="shared" si="244"/>
        <v>-14</v>
      </c>
      <c r="BN104" s="249">
        <f t="shared" si="244"/>
        <v>0</v>
      </c>
      <c r="BO104" s="249">
        <f t="shared" si="244"/>
        <v>0</v>
      </c>
      <c r="BP104" s="249">
        <f t="shared" si="244"/>
        <v>-2</v>
      </c>
      <c r="BQ104" s="249">
        <f t="shared" si="244"/>
        <v>0</v>
      </c>
      <c r="BR104" s="249">
        <f t="shared" si="244"/>
        <v>0</v>
      </c>
      <c r="BS104" s="249">
        <f t="shared" si="244"/>
        <v>0</v>
      </c>
      <c r="BT104" s="249">
        <f t="shared" si="244"/>
        <v>0</v>
      </c>
      <c r="BU104" s="249">
        <f t="shared" si="244"/>
        <v>0</v>
      </c>
      <c r="BV104" s="249">
        <f t="shared" si="244"/>
        <v>0</v>
      </c>
      <c r="BW104" s="249">
        <f t="shared" si="244"/>
        <v>0</v>
      </c>
      <c r="BX104" s="249">
        <f t="shared" si="244"/>
        <v>0</v>
      </c>
      <c r="BY104" s="249">
        <f t="shared" si="244"/>
        <v>-1</v>
      </c>
      <c r="BZ104" s="249">
        <f t="shared" si="244"/>
        <v>0</v>
      </c>
      <c r="CA104" s="249">
        <f t="shared" si="244"/>
        <v>0</v>
      </c>
      <c r="CB104" s="249">
        <f t="shared" si="244"/>
        <v>0</v>
      </c>
      <c r="CC104" s="249">
        <f t="shared" si="244"/>
        <v>0</v>
      </c>
      <c r="CD104" s="249">
        <f t="shared" si="244"/>
        <v>0</v>
      </c>
      <c r="CE104" s="249">
        <f t="shared" si="244"/>
        <v>0</v>
      </c>
      <c r="CF104" s="249">
        <f t="shared" si="244"/>
        <v>0</v>
      </c>
      <c r="CG104" s="249">
        <f t="shared" si="244"/>
        <v>0</v>
      </c>
      <c r="CH104" s="249">
        <f t="shared" si="244"/>
        <v>0</v>
      </c>
      <c r="CI104" s="249">
        <f t="shared" si="244"/>
        <v>0</v>
      </c>
      <c r="CJ104" s="249">
        <f t="shared" si="244"/>
        <v>0</v>
      </c>
      <c r="CK104" s="249">
        <f t="shared" si="244"/>
        <v>21</v>
      </c>
      <c r="CL104" s="249">
        <f t="shared" si="244"/>
        <v>0</v>
      </c>
      <c r="CM104" s="249">
        <f t="shared" si="244"/>
        <v>0</v>
      </c>
      <c r="CN104" s="249">
        <f t="shared" si="244"/>
        <v>0</v>
      </c>
      <c r="CO104" s="249">
        <f t="shared" si="244"/>
        <v>0</v>
      </c>
      <c r="CP104" s="249">
        <f t="shared" si="244"/>
        <v>0</v>
      </c>
      <c r="CQ104" s="249">
        <f t="shared" si="244"/>
        <v>0</v>
      </c>
      <c r="CR104" s="249">
        <f t="shared" si="244"/>
        <v>0</v>
      </c>
      <c r="CS104" s="249">
        <f t="shared" si="244"/>
        <v>0</v>
      </c>
      <c r="CT104" s="249">
        <f t="shared" si="244"/>
        <v>0</v>
      </c>
      <c r="CU104" s="249">
        <f t="shared" si="244"/>
        <v>0</v>
      </c>
      <c r="CV104" s="249">
        <f t="shared" si="244"/>
        <v>0</v>
      </c>
    </row>
    <row r="105" spans="1:100" s="101" customFormat="1">
      <c r="A105" s="109" t="s">
        <v>215</v>
      </c>
      <c r="B105" s="78">
        <v>14</v>
      </c>
      <c r="C105" s="78">
        <f t="shared" ref="C105:AX105" si="245">B105+BA105</f>
        <v>14</v>
      </c>
      <c r="D105" s="78">
        <f t="shared" si="245"/>
        <v>14</v>
      </c>
      <c r="E105" s="78">
        <f t="shared" si="245"/>
        <v>14</v>
      </c>
      <c r="F105" s="78">
        <f t="shared" si="245"/>
        <v>14</v>
      </c>
      <c r="G105" s="78">
        <f t="shared" si="245"/>
        <v>14</v>
      </c>
      <c r="H105" s="78">
        <f t="shared" si="245"/>
        <v>14</v>
      </c>
      <c r="I105" s="78">
        <f t="shared" si="245"/>
        <v>14</v>
      </c>
      <c r="J105" s="78">
        <f t="shared" si="245"/>
        <v>14</v>
      </c>
      <c r="K105" s="78">
        <f t="shared" si="245"/>
        <v>14</v>
      </c>
      <c r="L105" s="78">
        <f t="shared" si="245"/>
        <v>14</v>
      </c>
      <c r="M105" s="78">
        <f t="shared" si="245"/>
        <v>14</v>
      </c>
      <c r="N105" s="78">
        <f t="shared" si="245"/>
        <v>14</v>
      </c>
      <c r="O105" s="78">
        <f t="shared" si="245"/>
        <v>14</v>
      </c>
      <c r="P105" s="78">
        <f t="shared" si="245"/>
        <v>14</v>
      </c>
      <c r="Q105" s="78">
        <f t="shared" si="245"/>
        <v>14</v>
      </c>
      <c r="R105" s="78">
        <f t="shared" si="245"/>
        <v>14</v>
      </c>
      <c r="S105" s="78">
        <f t="shared" si="245"/>
        <v>14</v>
      </c>
      <c r="T105" s="78">
        <f t="shared" si="245"/>
        <v>14</v>
      </c>
      <c r="U105" s="78">
        <f t="shared" si="245"/>
        <v>14</v>
      </c>
      <c r="V105" s="78">
        <f t="shared" si="245"/>
        <v>14</v>
      </c>
      <c r="W105" s="78">
        <f t="shared" si="245"/>
        <v>14</v>
      </c>
      <c r="X105" s="78">
        <f t="shared" si="245"/>
        <v>14</v>
      </c>
      <c r="Y105" s="78">
        <f t="shared" si="245"/>
        <v>14</v>
      </c>
      <c r="Z105" s="78">
        <f t="shared" si="245"/>
        <v>14</v>
      </c>
      <c r="AA105" s="78">
        <f t="shared" si="245"/>
        <v>14</v>
      </c>
      <c r="AB105" s="78">
        <f t="shared" si="245"/>
        <v>14</v>
      </c>
      <c r="AC105" s="78">
        <f t="shared" si="245"/>
        <v>14</v>
      </c>
      <c r="AD105" s="78">
        <f t="shared" si="245"/>
        <v>14</v>
      </c>
      <c r="AE105" s="78">
        <f t="shared" si="245"/>
        <v>14</v>
      </c>
      <c r="AF105" s="78">
        <f t="shared" si="245"/>
        <v>14</v>
      </c>
      <c r="AG105" s="78">
        <f t="shared" si="245"/>
        <v>14</v>
      </c>
      <c r="AH105" s="78">
        <f t="shared" si="245"/>
        <v>14</v>
      </c>
      <c r="AI105" s="78">
        <f t="shared" si="245"/>
        <v>14</v>
      </c>
      <c r="AJ105" s="78">
        <f t="shared" si="245"/>
        <v>14</v>
      </c>
      <c r="AK105" s="78">
        <f t="shared" si="245"/>
        <v>14</v>
      </c>
      <c r="AL105" s="78">
        <f t="shared" si="245"/>
        <v>14</v>
      </c>
      <c r="AM105" s="78">
        <f t="shared" si="245"/>
        <v>14</v>
      </c>
      <c r="AN105" s="78">
        <f t="shared" si="245"/>
        <v>14</v>
      </c>
      <c r="AO105" s="78">
        <f t="shared" si="245"/>
        <v>14</v>
      </c>
      <c r="AP105" s="78">
        <f t="shared" si="245"/>
        <v>14</v>
      </c>
      <c r="AQ105" s="78">
        <f t="shared" si="245"/>
        <v>14</v>
      </c>
      <c r="AR105" s="78">
        <f t="shared" si="245"/>
        <v>14</v>
      </c>
      <c r="AS105" s="78">
        <f t="shared" si="245"/>
        <v>14</v>
      </c>
      <c r="AT105" s="78">
        <f t="shared" si="245"/>
        <v>14</v>
      </c>
      <c r="AU105" s="78">
        <f t="shared" si="245"/>
        <v>14</v>
      </c>
      <c r="AV105" s="78">
        <f t="shared" si="245"/>
        <v>14</v>
      </c>
      <c r="AW105" s="78">
        <f t="shared" si="245"/>
        <v>14</v>
      </c>
      <c r="AX105" s="78">
        <f t="shared" si="245"/>
        <v>14</v>
      </c>
      <c r="AY105" s="100"/>
      <c r="AZ105" s="250" t="s">
        <v>215</v>
      </c>
      <c r="BA105" s="231"/>
      <c r="BB105" s="231"/>
      <c r="BC105" s="231"/>
      <c r="BD105" s="231"/>
      <c r="BE105" s="231"/>
      <c r="BF105" s="231"/>
      <c r="BG105" s="231"/>
      <c r="BH105" s="231"/>
      <c r="BI105" s="231"/>
      <c r="BJ105" s="231"/>
      <c r="BK105" s="231"/>
      <c r="BL105" s="231"/>
      <c r="BM105" s="231"/>
      <c r="BN105" s="231"/>
      <c r="BO105" s="231"/>
      <c r="BP105" s="231"/>
      <c r="BQ105" s="231"/>
      <c r="BR105" s="231"/>
      <c r="BS105" s="231"/>
      <c r="BT105" s="231"/>
      <c r="BU105" s="231"/>
      <c r="BV105" s="231"/>
      <c r="BW105" s="231"/>
      <c r="BX105" s="231"/>
      <c r="BY105" s="231"/>
      <c r="BZ105" s="231"/>
      <c r="CA105" s="231"/>
      <c r="CB105" s="231"/>
      <c r="CC105" s="231"/>
      <c r="CD105" s="231"/>
      <c r="CE105" s="231"/>
      <c r="CF105" s="231"/>
      <c r="CG105" s="231"/>
      <c r="CH105" s="231"/>
      <c r="CI105" s="231"/>
      <c r="CJ105" s="231"/>
      <c r="CK105" s="231"/>
      <c r="CL105" s="231"/>
      <c r="CM105" s="231"/>
      <c r="CN105" s="231"/>
      <c r="CO105" s="231"/>
      <c r="CP105" s="231"/>
      <c r="CQ105" s="231"/>
      <c r="CR105" s="231"/>
      <c r="CS105" s="231"/>
      <c r="CT105" s="231"/>
      <c r="CU105" s="231"/>
      <c r="CV105" s="231"/>
    </row>
    <row r="106" spans="1:100">
      <c r="A106" s="28" t="s">
        <v>273</v>
      </c>
      <c r="B106" s="240">
        <f t="shared" ref="B106:AX106" si="246">+B104+B105</f>
        <v>5156</v>
      </c>
      <c r="C106" s="240">
        <f t="shared" si="246"/>
        <v>5429</v>
      </c>
      <c r="D106" s="240">
        <f t="shared" si="246"/>
        <v>5430</v>
      </c>
      <c r="E106" s="240">
        <f t="shared" si="246"/>
        <v>5430</v>
      </c>
      <c r="F106" s="240">
        <f t="shared" si="246"/>
        <v>5430</v>
      </c>
      <c r="G106" s="240">
        <f t="shared" si="246"/>
        <v>5430</v>
      </c>
      <c r="H106" s="240">
        <f t="shared" si="246"/>
        <v>5430</v>
      </c>
      <c r="I106" s="240">
        <f t="shared" si="246"/>
        <v>5430</v>
      </c>
      <c r="J106" s="240">
        <f t="shared" si="246"/>
        <v>5430</v>
      </c>
      <c r="K106" s="240">
        <f t="shared" si="246"/>
        <v>5430</v>
      </c>
      <c r="L106" s="240">
        <f t="shared" si="246"/>
        <v>5430</v>
      </c>
      <c r="M106" s="240">
        <f t="shared" si="246"/>
        <v>5444</v>
      </c>
      <c r="N106" s="240">
        <f t="shared" si="246"/>
        <v>5444</v>
      </c>
      <c r="O106" s="240">
        <f t="shared" si="246"/>
        <v>5430</v>
      </c>
      <c r="P106" s="240">
        <f t="shared" si="246"/>
        <v>5430</v>
      </c>
      <c r="Q106" s="240">
        <f t="shared" si="246"/>
        <v>5430</v>
      </c>
      <c r="R106" s="240">
        <f t="shared" si="246"/>
        <v>5428</v>
      </c>
      <c r="S106" s="240">
        <f t="shared" si="246"/>
        <v>5428</v>
      </c>
      <c r="T106" s="240">
        <f t="shared" si="246"/>
        <v>5428</v>
      </c>
      <c r="U106" s="240">
        <f t="shared" si="246"/>
        <v>5428</v>
      </c>
      <c r="V106" s="240">
        <f t="shared" si="246"/>
        <v>5428</v>
      </c>
      <c r="W106" s="240">
        <f t="shared" si="246"/>
        <v>5428</v>
      </c>
      <c r="X106" s="240">
        <f t="shared" si="246"/>
        <v>5428</v>
      </c>
      <c r="Y106" s="240">
        <f t="shared" si="246"/>
        <v>5428</v>
      </c>
      <c r="Z106" s="240">
        <f t="shared" si="246"/>
        <v>5428</v>
      </c>
      <c r="AA106" s="240">
        <f t="shared" si="246"/>
        <v>5427</v>
      </c>
      <c r="AB106" s="240">
        <f t="shared" si="246"/>
        <v>5427</v>
      </c>
      <c r="AC106" s="240">
        <f t="shared" si="246"/>
        <v>5427</v>
      </c>
      <c r="AD106" s="240">
        <f t="shared" si="246"/>
        <v>5427</v>
      </c>
      <c r="AE106" s="240">
        <f t="shared" si="246"/>
        <v>5427</v>
      </c>
      <c r="AF106" s="240">
        <f t="shared" si="246"/>
        <v>5427</v>
      </c>
      <c r="AG106" s="240">
        <f t="shared" si="246"/>
        <v>5427</v>
      </c>
      <c r="AH106" s="240">
        <f t="shared" si="246"/>
        <v>5427</v>
      </c>
      <c r="AI106" s="240">
        <f t="shared" si="246"/>
        <v>5427</v>
      </c>
      <c r="AJ106" s="240">
        <f t="shared" si="246"/>
        <v>5427</v>
      </c>
      <c r="AK106" s="240">
        <f t="shared" si="246"/>
        <v>5427</v>
      </c>
      <c r="AL106" s="240">
        <f t="shared" si="246"/>
        <v>5427</v>
      </c>
      <c r="AM106" s="240">
        <f t="shared" si="246"/>
        <v>5448</v>
      </c>
      <c r="AN106" s="240">
        <f t="shared" si="246"/>
        <v>5448</v>
      </c>
      <c r="AO106" s="240">
        <f t="shared" si="246"/>
        <v>5448</v>
      </c>
      <c r="AP106" s="240">
        <f t="shared" si="246"/>
        <v>5448</v>
      </c>
      <c r="AQ106" s="240">
        <f t="shared" si="246"/>
        <v>5448</v>
      </c>
      <c r="AR106" s="240">
        <f t="shared" si="246"/>
        <v>5448</v>
      </c>
      <c r="AS106" s="240">
        <f t="shared" si="246"/>
        <v>5448</v>
      </c>
      <c r="AT106" s="240">
        <f t="shared" si="246"/>
        <v>5448</v>
      </c>
      <c r="AU106" s="240">
        <f t="shared" si="246"/>
        <v>5448</v>
      </c>
      <c r="AV106" s="240">
        <f t="shared" si="246"/>
        <v>5448</v>
      </c>
      <c r="AW106" s="240">
        <f t="shared" si="246"/>
        <v>5448</v>
      </c>
      <c r="AX106" s="240">
        <f t="shared" si="246"/>
        <v>5448</v>
      </c>
      <c r="AY106" s="28"/>
      <c r="AZ106" s="28"/>
      <c r="BA106" s="242"/>
      <c r="BB106" s="242"/>
      <c r="BC106" s="242"/>
      <c r="BD106" s="242"/>
      <c r="BE106" s="242"/>
      <c r="BF106" s="242"/>
      <c r="BG106" s="242"/>
      <c r="BH106" s="242"/>
      <c r="BI106" s="242"/>
      <c r="BJ106" s="242"/>
      <c r="BK106" s="242"/>
      <c r="BL106" s="242"/>
      <c r="BM106" s="242"/>
      <c r="BN106" s="242"/>
      <c r="BO106" s="242"/>
      <c r="BP106" s="242"/>
      <c r="BQ106" s="242"/>
      <c r="BR106" s="242"/>
      <c r="BS106" s="242"/>
      <c r="BT106" s="242"/>
      <c r="BU106" s="242"/>
      <c r="BV106" s="242"/>
      <c r="BW106" s="242"/>
      <c r="BX106" s="242"/>
      <c r="BY106" s="242"/>
      <c r="BZ106" s="242"/>
      <c r="CA106" s="242"/>
      <c r="CB106" s="242"/>
      <c r="CC106" s="242"/>
      <c r="CD106" s="242"/>
      <c r="CE106" s="242"/>
      <c r="CF106" s="242"/>
      <c r="CG106" s="242"/>
      <c r="CH106" s="242"/>
      <c r="CI106" s="242"/>
      <c r="CJ106" s="242"/>
      <c r="CK106" s="242"/>
      <c r="CL106" s="242"/>
      <c r="CM106" s="242"/>
      <c r="CN106" s="242"/>
      <c r="CO106" s="242"/>
      <c r="CP106" s="242"/>
      <c r="CQ106" s="242"/>
      <c r="CR106" s="242"/>
      <c r="CS106" s="242"/>
      <c r="CT106" s="242"/>
      <c r="CU106" s="242"/>
      <c r="CV106" s="242"/>
    </row>
    <row r="107" spans="1:100">
      <c r="A107" s="28"/>
      <c r="B107" s="240"/>
      <c r="C107" s="240"/>
      <c r="D107" s="240"/>
      <c r="E107" s="240"/>
      <c r="F107" s="240"/>
      <c r="G107" s="240"/>
      <c r="H107" s="240"/>
      <c r="I107" s="240"/>
      <c r="J107" s="240"/>
      <c r="K107" s="240"/>
      <c r="L107" s="240"/>
      <c r="M107" s="240"/>
      <c r="N107" s="240"/>
      <c r="O107" s="240"/>
      <c r="P107" s="240"/>
      <c r="Q107" s="240"/>
      <c r="R107" s="240"/>
      <c r="S107" s="240"/>
      <c r="T107" s="240"/>
      <c r="U107" s="240"/>
      <c r="V107" s="240"/>
      <c r="W107" s="240"/>
      <c r="X107" s="240"/>
      <c r="Y107" s="240"/>
      <c r="Z107" s="240"/>
      <c r="AA107" s="240"/>
      <c r="AB107" s="240"/>
      <c r="AC107" s="240"/>
      <c r="AD107" s="240"/>
      <c r="AE107" s="240"/>
      <c r="AF107" s="240"/>
      <c r="AG107" s="240"/>
      <c r="AH107" s="240"/>
      <c r="AI107" s="240"/>
      <c r="AJ107" s="240"/>
      <c r="AK107" s="240"/>
      <c r="AL107" s="240"/>
      <c r="AM107" s="240"/>
      <c r="AN107" s="240"/>
      <c r="AO107" s="240"/>
      <c r="AP107" s="240"/>
      <c r="AQ107" s="240"/>
      <c r="AR107" s="240"/>
      <c r="AS107" s="240"/>
      <c r="AT107" s="240"/>
      <c r="AU107" s="240"/>
      <c r="AV107" s="240"/>
      <c r="AW107" s="240"/>
      <c r="AX107" s="240"/>
      <c r="AY107" s="28"/>
      <c r="AZ107" s="28"/>
      <c r="BA107" s="242"/>
      <c r="BB107" s="242"/>
      <c r="BC107" s="242"/>
      <c r="BD107" s="242"/>
      <c r="BE107" s="242"/>
      <c r="BF107" s="242"/>
      <c r="BG107" s="242"/>
      <c r="BH107" s="242"/>
      <c r="BI107" s="242"/>
      <c r="BJ107" s="242"/>
      <c r="BK107" s="242"/>
      <c r="BL107" s="242"/>
      <c r="BM107" s="242"/>
      <c r="BN107" s="242"/>
      <c r="BO107" s="242"/>
      <c r="BP107" s="242"/>
      <c r="BQ107" s="242"/>
      <c r="BR107" s="242"/>
      <c r="BS107" s="242"/>
      <c r="BT107" s="242"/>
      <c r="BU107" s="242"/>
      <c r="BV107" s="242"/>
      <c r="BW107" s="242"/>
      <c r="BX107" s="242"/>
      <c r="BY107" s="242"/>
      <c r="BZ107" s="242"/>
      <c r="CA107" s="242"/>
      <c r="CB107" s="242"/>
      <c r="CC107" s="242"/>
      <c r="CD107" s="242"/>
      <c r="CE107" s="242"/>
      <c r="CF107" s="242"/>
      <c r="CG107" s="242"/>
      <c r="CH107" s="242"/>
      <c r="CI107" s="242"/>
      <c r="CJ107" s="242"/>
      <c r="CK107" s="242"/>
      <c r="CL107" s="242"/>
      <c r="CM107" s="242"/>
      <c r="CN107" s="242"/>
      <c r="CO107" s="242"/>
      <c r="CP107" s="242"/>
      <c r="CQ107" s="242"/>
      <c r="CR107" s="242"/>
      <c r="CS107" s="242"/>
      <c r="CT107" s="242"/>
      <c r="CU107" s="242"/>
      <c r="CV107" s="242"/>
    </row>
    <row r="108" spans="1:100">
      <c r="A108" s="23" t="s">
        <v>56</v>
      </c>
      <c r="B108" s="240"/>
      <c r="C108" s="240"/>
      <c r="D108" s="240"/>
      <c r="E108" s="240"/>
      <c r="F108" s="240"/>
      <c r="G108" s="240"/>
      <c r="H108" s="240"/>
      <c r="I108" s="240"/>
      <c r="J108" s="240"/>
      <c r="K108" s="240"/>
      <c r="L108" s="240"/>
      <c r="M108" s="240"/>
      <c r="N108" s="240"/>
      <c r="O108" s="240"/>
      <c r="P108" s="240"/>
      <c r="Q108" s="240"/>
      <c r="R108" s="240"/>
      <c r="S108" s="240"/>
      <c r="T108" s="240"/>
      <c r="U108" s="240"/>
      <c r="V108" s="240"/>
      <c r="W108" s="240"/>
      <c r="X108" s="240"/>
      <c r="Y108" s="240"/>
      <c r="Z108" s="240"/>
      <c r="AA108" s="240"/>
      <c r="AB108" s="240"/>
      <c r="AC108" s="240"/>
      <c r="AD108" s="240"/>
      <c r="AE108" s="240"/>
      <c r="AF108" s="240"/>
      <c r="AG108" s="240"/>
      <c r="AH108" s="240"/>
      <c r="AI108" s="240"/>
      <c r="AJ108" s="240"/>
      <c r="AK108" s="240"/>
      <c r="AL108" s="240"/>
      <c r="AM108" s="240"/>
      <c r="AN108" s="240"/>
      <c r="AO108" s="240"/>
      <c r="AP108" s="240"/>
      <c r="AQ108" s="240"/>
      <c r="AR108" s="240"/>
      <c r="AS108" s="240"/>
      <c r="AT108" s="240"/>
      <c r="AU108" s="240"/>
      <c r="AV108" s="240"/>
      <c r="AW108" s="240"/>
      <c r="AX108" s="240"/>
      <c r="AY108" s="28"/>
      <c r="AZ108" s="244" t="s">
        <v>220</v>
      </c>
      <c r="BA108" s="242"/>
      <c r="BB108" s="242"/>
      <c r="BC108" s="242"/>
      <c r="BD108" s="242"/>
      <c r="BE108" s="242"/>
      <c r="BF108" s="242"/>
      <c r="BG108" s="242"/>
      <c r="BH108" s="242"/>
      <c r="BI108" s="242"/>
      <c r="BJ108" s="242"/>
      <c r="BK108" s="242"/>
      <c r="BL108" s="242"/>
      <c r="BM108" s="242"/>
      <c r="BN108" s="242"/>
      <c r="BO108" s="242"/>
      <c r="BP108" s="242"/>
      <c r="BQ108" s="242"/>
      <c r="BR108" s="242"/>
      <c r="BS108" s="242"/>
      <c r="BT108" s="242"/>
      <c r="BU108" s="242"/>
      <c r="BV108" s="242"/>
      <c r="BW108" s="242"/>
      <c r="BX108" s="242"/>
      <c r="BY108" s="242"/>
      <c r="BZ108" s="242"/>
      <c r="CA108" s="242"/>
      <c r="CB108" s="242"/>
      <c r="CC108" s="242"/>
      <c r="CD108" s="242"/>
      <c r="CE108" s="242"/>
      <c r="CF108" s="242"/>
      <c r="CG108" s="242"/>
      <c r="CH108" s="242"/>
      <c r="CI108" s="242"/>
      <c r="CJ108" s="242"/>
      <c r="CK108" s="242"/>
      <c r="CL108" s="242"/>
      <c r="CM108" s="242"/>
      <c r="CN108" s="242"/>
      <c r="CO108" s="242"/>
      <c r="CP108" s="242"/>
      <c r="CQ108" s="242"/>
      <c r="CR108" s="242"/>
      <c r="CS108" s="242"/>
      <c r="CT108" s="242"/>
      <c r="CU108" s="242"/>
      <c r="CV108" s="242"/>
    </row>
    <row r="109" spans="1:100">
      <c r="A109" s="35"/>
      <c r="B109" s="240"/>
      <c r="C109" s="240"/>
      <c r="D109" s="240"/>
      <c r="E109" s="240"/>
      <c r="F109" s="240"/>
      <c r="G109" s="240"/>
      <c r="H109" s="240"/>
      <c r="I109" s="240"/>
      <c r="J109" s="240"/>
      <c r="K109" s="240"/>
      <c r="L109" s="240"/>
      <c r="M109" s="240"/>
      <c r="N109" s="240"/>
      <c r="O109" s="240"/>
      <c r="P109" s="240"/>
      <c r="Q109" s="240"/>
      <c r="R109" s="240"/>
      <c r="S109" s="240"/>
      <c r="T109" s="240"/>
      <c r="U109" s="240"/>
      <c r="V109" s="240"/>
      <c r="W109" s="240"/>
      <c r="X109" s="240"/>
      <c r="Y109" s="240"/>
      <c r="Z109" s="240"/>
      <c r="AA109" s="240"/>
      <c r="AB109" s="240"/>
      <c r="AC109" s="240"/>
      <c r="AD109" s="240"/>
      <c r="AE109" s="240"/>
      <c r="AF109" s="240"/>
      <c r="AG109" s="240"/>
      <c r="AH109" s="240"/>
      <c r="AI109" s="240"/>
      <c r="AJ109" s="240"/>
      <c r="AK109" s="240"/>
      <c r="AL109" s="240"/>
      <c r="AM109" s="240"/>
      <c r="AN109" s="240"/>
      <c r="AO109" s="240"/>
      <c r="AP109" s="240"/>
      <c r="AQ109" s="240"/>
      <c r="AR109" s="240"/>
      <c r="AS109" s="240"/>
      <c r="AT109" s="240"/>
      <c r="AU109" s="240"/>
      <c r="AV109" s="240"/>
      <c r="AW109" s="240"/>
      <c r="AX109" s="240"/>
      <c r="AY109" s="28"/>
      <c r="AZ109" s="241"/>
      <c r="BA109" s="242"/>
      <c r="BB109" s="242"/>
      <c r="BC109" s="242"/>
      <c r="BD109" s="242"/>
      <c r="BE109" s="242"/>
      <c r="BF109" s="242"/>
      <c r="BG109" s="242"/>
      <c r="BH109" s="242"/>
      <c r="BI109" s="242"/>
      <c r="BJ109" s="242"/>
      <c r="BK109" s="242"/>
      <c r="BL109" s="242"/>
      <c r="BM109" s="242"/>
      <c r="BN109" s="242"/>
      <c r="BO109" s="242"/>
      <c r="BP109" s="242"/>
      <c r="BQ109" s="242"/>
      <c r="BR109" s="242"/>
      <c r="BS109" s="242"/>
      <c r="BT109" s="242"/>
      <c r="BU109" s="242"/>
      <c r="BV109" s="242"/>
      <c r="BW109" s="242"/>
      <c r="BX109" s="242"/>
      <c r="BY109" s="242"/>
      <c r="BZ109" s="242"/>
      <c r="CA109" s="242"/>
      <c r="CB109" s="242"/>
      <c r="CC109" s="242"/>
      <c r="CD109" s="242"/>
      <c r="CE109" s="242"/>
      <c r="CF109" s="242"/>
      <c r="CG109" s="242"/>
      <c r="CH109" s="242"/>
      <c r="CI109" s="242"/>
      <c r="CJ109" s="242"/>
      <c r="CK109" s="242"/>
      <c r="CL109" s="242"/>
      <c r="CM109" s="242"/>
      <c r="CN109" s="242"/>
      <c r="CO109" s="242"/>
      <c r="CP109" s="242"/>
      <c r="CQ109" s="242"/>
      <c r="CR109" s="242"/>
      <c r="CS109" s="242"/>
      <c r="CT109" s="242"/>
      <c r="CU109" s="242"/>
      <c r="CV109" s="242"/>
    </row>
    <row r="110" spans="1:100">
      <c r="A110" s="10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8"/>
      <c r="AZ110" s="29"/>
      <c r="BA110" s="242"/>
      <c r="BB110" s="242"/>
      <c r="BC110" s="242"/>
      <c r="BD110" s="242"/>
      <c r="BE110" s="242"/>
      <c r="BF110" s="242"/>
      <c r="BG110" s="242"/>
      <c r="BH110" s="242"/>
      <c r="BI110" s="242"/>
      <c r="BJ110" s="242"/>
      <c r="BK110" s="242"/>
      <c r="BL110" s="242"/>
      <c r="BM110" s="242"/>
      <c r="BN110" s="242"/>
      <c r="BO110" s="242"/>
      <c r="BP110" s="242"/>
      <c r="BQ110" s="242"/>
      <c r="BR110" s="242"/>
      <c r="BS110" s="242"/>
      <c r="BT110" s="242"/>
      <c r="BU110" s="242"/>
      <c r="BV110" s="242"/>
      <c r="BW110" s="242"/>
      <c r="BX110" s="242"/>
      <c r="BY110" s="242"/>
      <c r="BZ110" s="242"/>
      <c r="CA110" s="242"/>
      <c r="CB110" s="242"/>
      <c r="CC110" s="242"/>
      <c r="CD110" s="242"/>
      <c r="CE110" s="242"/>
      <c r="CF110" s="242"/>
      <c r="CG110" s="242"/>
      <c r="CH110" s="242"/>
      <c r="CI110" s="242"/>
      <c r="CJ110" s="242"/>
      <c r="CK110" s="242"/>
      <c r="CL110" s="242"/>
      <c r="CM110" s="242"/>
      <c r="CN110" s="242"/>
      <c r="CO110" s="242"/>
      <c r="CP110" s="242"/>
      <c r="CQ110" s="242"/>
      <c r="CR110" s="242"/>
      <c r="CS110" s="242"/>
      <c r="CT110" s="242"/>
      <c r="CU110" s="242"/>
      <c r="CV110" s="242"/>
    </row>
    <row r="111" spans="1:100" ht="15">
      <c r="A111" s="218" t="s">
        <v>160</v>
      </c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8"/>
      <c r="AZ111" s="245" t="s">
        <v>160</v>
      </c>
      <c r="BA111" s="242"/>
      <c r="BB111" s="242"/>
      <c r="BC111" s="242"/>
      <c r="BD111" s="242"/>
      <c r="BE111" s="242"/>
      <c r="BF111" s="242"/>
      <c r="BG111" s="242"/>
      <c r="BH111" s="242"/>
      <c r="BI111" s="242"/>
      <c r="BJ111" s="242"/>
      <c r="BK111" s="242"/>
      <c r="BL111" s="242"/>
      <c r="BM111" s="242"/>
      <c r="BN111" s="242"/>
      <c r="BO111" s="242"/>
      <c r="BP111" s="242"/>
      <c r="BQ111" s="242"/>
      <c r="BR111" s="242"/>
      <c r="BS111" s="242"/>
      <c r="BT111" s="242"/>
      <c r="BU111" s="242"/>
      <c r="BV111" s="242"/>
      <c r="BW111" s="242"/>
      <c r="BX111" s="242"/>
      <c r="BY111" s="242"/>
      <c r="BZ111" s="242"/>
      <c r="CA111" s="242"/>
      <c r="CB111" s="242"/>
      <c r="CC111" s="242"/>
      <c r="CD111" s="242"/>
      <c r="CE111" s="242"/>
      <c r="CF111" s="242"/>
      <c r="CG111" s="242"/>
      <c r="CH111" s="242"/>
      <c r="CI111" s="242"/>
      <c r="CJ111" s="242"/>
      <c r="CK111" s="242"/>
      <c r="CL111" s="242"/>
      <c r="CM111" s="242"/>
      <c r="CN111" s="242"/>
      <c r="CO111" s="242"/>
      <c r="CP111" s="242"/>
      <c r="CQ111" s="242"/>
      <c r="CR111" s="242"/>
      <c r="CS111" s="242"/>
      <c r="CT111" s="242"/>
      <c r="CU111" s="242"/>
      <c r="CV111" s="242"/>
    </row>
    <row r="112" spans="1:100">
      <c r="A112" s="10" t="s">
        <v>165</v>
      </c>
      <c r="B112" s="78">
        <f>260</f>
        <v>260</v>
      </c>
      <c r="C112" s="78">
        <f t="shared" ref="C112:L118" si="247">B112+BA112</f>
        <v>260</v>
      </c>
      <c r="D112" s="78">
        <f t="shared" si="247"/>
        <v>277</v>
      </c>
      <c r="E112" s="78">
        <f t="shared" si="247"/>
        <v>277</v>
      </c>
      <c r="F112" s="78">
        <f t="shared" si="247"/>
        <v>277</v>
      </c>
      <c r="G112" s="78">
        <f t="shared" si="247"/>
        <v>277</v>
      </c>
      <c r="H112" s="78">
        <f t="shared" si="247"/>
        <v>277</v>
      </c>
      <c r="I112" s="78">
        <f t="shared" si="247"/>
        <v>277</v>
      </c>
      <c r="J112" s="78">
        <f t="shared" si="247"/>
        <v>277</v>
      </c>
      <c r="K112" s="78">
        <f t="shared" si="247"/>
        <v>277</v>
      </c>
      <c r="L112" s="78">
        <f t="shared" si="247"/>
        <v>277</v>
      </c>
      <c r="M112" s="78">
        <f t="shared" ref="M112:V118" si="248">L112+BK112</f>
        <v>277</v>
      </c>
      <c r="N112" s="78">
        <f t="shared" si="248"/>
        <v>277</v>
      </c>
      <c r="O112" s="78">
        <f t="shared" si="248"/>
        <v>277</v>
      </c>
      <c r="P112" s="78">
        <f t="shared" si="248"/>
        <v>277</v>
      </c>
      <c r="Q112" s="78">
        <f t="shared" si="248"/>
        <v>277</v>
      </c>
      <c r="R112" s="78">
        <f t="shared" si="248"/>
        <v>278</v>
      </c>
      <c r="S112" s="78">
        <f t="shared" si="248"/>
        <v>278</v>
      </c>
      <c r="T112" s="78">
        <f t="shared" si="248"/>
        <v>278</v>
      </c>
      <c r="U112" s="78">
        <f t="shared" si="248"/>
        <v>278</v>
      </c>
      <c r="V112" s="78">
        <f t="shared" si="248"/>
        <v>278</v>
      </c>
      <c r="W112" s="78">
        <f t="shared" ref="W112:AF118" si="249">V112+BU112</f>
        <v>278</v>
      </c>
      <c r="X112" s="78">
        <f t="shared" si="249"/>
        <v>278</v>
      </c>
      <c r="Y112" s="78">
        <f t="shared" si="249"/>
        <v>278</v>
      </c>
      <c r="Z112" s="78">
        <f t="shared" si="249"/>
        <v>278</v>
      </c>
      <c r="AA112" s="78">
        <f t="shared" si="249"/>
        <v>278</v>
      </c>
      <c r="AB112" s="78">
        <f t="shared" si="249"/>
        <v>278</v>
      </c>
      <c r="AC112" s="78">
        <f t="shared" si="249"/>
        <v>278</v>
      </c>
      <c r="AD112" s="78">
        <f t="shared" si="249"/>
        <v>278</v>
      </c>
      <c r="AE112" s="78">
        <f t="shared" si="249"/>
        <v>278</v>
      </c>
      <c r="AF112" s="78">
        <f t="shared" si="249"/>
        <v>278</v>
      </c>
      <c r="AG112" s="78">
        <f t="shared" ref="AG112:AP118" si="250">AF112+CE112</f>
        <v>278</v>
      </c>
      <c r="AH112" s="78">
        <f t="shared" si="250"/>
        <v>278</v>
      </c>
      <c r="AI112" s="78">
        <f t="shared" si="250"/>
        <v>278</v>
      </c>
      <c r="AJ112" s="78">
        <f t="shared" si="250"/>
        <v>278</v>
      </c>
      <c r="AK112" s="78">
        <f t="shared" si="250"/>
        <v>278</v>
      </c>
      <c r="AL112" s="78">
        <f t="shared" si="250"/>
        <v>278</v>
      </c>
      <c r="AM112" s="78">
        <f t="shared" si="250"/>
        <v>278</v>
      </c>
      <c r="AN112" s="78">
        <f t="shared" si="250"/>
        <v>278</v>
      </c>
      <c r="AO112" s="78">
        <f t="shared" si="250"/>
        <v>278</v>
      </c>
      <c r="AP112" s="78">
        <f t="shared" si="250"/>
        <v>278</v>
      </c>
      <c r="AQ112" s="78">
        <f t="shared" ref="AQ112:AZ118" si="251">AP112+CO112</f>
        <v>278</v>
      </c>
      <c r="AR112" s="78">
        <f t="shared" si="251"/>
        <v>278</v>
      </c>
      <c r="AS112" s="78">
        <f t="shared" si="251"/>
        <v>278</v>
      </c>
      <c r="AT112" s="78">
        <f t="shared" si="251"/>
        <v>278</v>
      </c>
      <c r="AU112" s="78">
        <f t="shared" si="251"/>
        <v>278</v>
      </c>
      <c r="AV112" s="78">
        <f t="shared" si="251"/>
        <v>278</v>
      </c>
      <c r="AW112" s="78">
        <f t="shared" si="251"/>
        <v>278</v>
      </c>
      <c r="AX112" s="78">
        <f t="shared" si="251"/>
        <v>278</v>
      </c>
      <c r="AY112" s="28"/>
      <c r="AZ112" s="29" t="s">
        <v>165</v>
      </c>
      <c r="BA112" s="242"/>
      <c r="BB112" s="242">
        <v>17</v>
      </c>
      <c r="BC112" s="242"/>
      <c r="BD112" s="242"/>
      <c r="BE112" s="242"/>
      <c r="BF112" s="242"/>
      <c r="BG112" s="242"/>
      <c r="BH112" s="242"/>
      <c r="BI112" s="242"/>
      <c r="BJ112" s="242"/>
      <c r="BK112" s="242"/>
      <c r="BL112" s="242"/>
      <c r="BM112" s="242"/>
      <c r="BN112" s="242"/>
      <c r="BO112" s="242"/>
      <c r="BP112" s="242">
        <v>1</v>
      </c>
      <c r="BQ112" s="242"/>
      <c r="BR112" s="242"/>
      <c r="BS112" s="242"/>
      <c r="BT112" s="242"/>
      <c r="BU112" s="242"/>
      <c r="BV112" s="242"/>
      <c r="BW112" s="242"/>
      <c r="BX112" s="242"/>
      <c r="BY112" s="242"/>
      <c r="BZ112" s="242"/>
      <c r="CA112" s="242"/>
      <c r="CB112" s="242"/>
      <c r="CC112" s="242"/>
      <c r="CD112" s="242"/>
      <c r="CE112" s="242"/>
      <c r="CF112" s="242"/>
      <c r="CG112" s="242"/>
      <c r="CH112" s="242"/>
      <c r="CI112" s="242"/>
      <c r="CJ112" s="242"/>
      <c r="CK112" s="242"/>
      <c r="CL112" s="242"/>
      <c r="CM112" s="242"/>
      <c r="CN112" s="242"/>
      <c r="CO112" s="242"/>
      <c r="CP112" s="242"/>
      <c r="CQ112" s="242"/>
      <c r="CR112" s="242"/>
      <c r="CS112" s="242"/>
      <c r="CT112" s="242"/>
      <c r="CU112" s="242"/>
      <c r="CV112" s="242"/>
    </row>
    <row r="113" spans="1:100">
      <c r="A113" s="10" t="s">
        <v>166</v>
      </c>
      <c r="B113" s="78">
        <v>800</v>
      </c>
      <c r="C113" s="78">
        <f t="shared" si="247"/>
        <v>800</v>
      </c>
      <c r="D113" s="78">
        <f t="shared" si="247"/>
        <v>800</v>
      </c>
      <c r="E113" s="78">
        <f t="shared" si="247"/>
        <v>800</v>
      </c>
      <c r="F113" s="78">
        <f t="shared" si="247"/>
        <v>800</v>
      </c>
      <c r="G113" s="78">
        <f t="shared" si="247"/>
        <v>800</v>
      </c>
      <c r="H113" s="78">
        <f t="shared" si="247"/>
        <v>800</v>
      </c>
      <c r="I113" s="78">
        <f t="shared" si="247"/>
        <v>800</v>
      </c>
      <c r="J113" s="78">
        <f t="shared" si="247"/>
        <v>800</v>
      </c>
      <c r="K113" s="78">
        <f t="shared" si="247"/>
        <v>800</v>
      </c>
      <c r="L113" s="78">
        <f t="shared" si="247"/>
        <v>800</v>
      </c>
      <c r="M113" s="78">
        <f t="shared" si="248"/>
        <v>800</v>
      </c>
      <c r="N113" s="78">
        <f t="shared" si="248"/>
        <v>800</v>
      </c>
      <c r="O113" s="78">
        <f t="shared" si="248"/>
        <v>800</v>
      </c>
      <c r="P113" s="78">
        <f t="shared" si="248"/>
        <v>800</v>
      </c>
      <c r="Q113" s="78">
        <f t="shared" si="248"/>
        <v>800</v>
      </c>
      <c r="R113" s="78">
        <f t="shared" si="248"/>
        <v>800</v>
      </c>
      <c r="S113" s="78">
        <f t="shared" si="248"/>
        <v>800</v>
      </c>
      <c r="T113" s="78">
        <f t="shared" si="248"/>
        <v>800</v>
      </c>
      <c r="U113" s="78">
        <f t="shared" si="248"/>
        <v>800</v>
      </c>
      <c r="V113" s="78">
        <f t="shared" si="248"/>
        <v>800</v>
      </c>
      <c r="W113" s="78">
        <f t="shared" si="249"/>
        <v>800</v>
      </c>
      <c r="X113" s="78">
        <f t="shared" si="249"/>
        <v>800</v>
      </c>
      <c r="Y113" s="78">
        <f t="shared" si="249"/>
        <v>800</v>
      </c>
      <c r="Z113" s="78">
        <f t="shared" si="249"/>
        <v>800</v>
      </c>
      <c r="AA113" s="78">
        <f t="shared" si="249"/>
        <v>800</v>
      </c>
      <c r="AB113" s="78">
        <f t="shared" si="249"/>
        <v>800</v>
      </c>
      <c r="AC113" s="78">
        <f t="shared" si="249"/>
        <v>800</v>
      </c>
      <c r="AD113" s="78">
        <f t="shared" si="249"/>
        <v>800</v>
      </c>
      <c r="AE113" s="78">
        <f t="shared" si="249"/>
        <v>800</v>
      </c>
      <c r="AF113" s="78">
        <f t="shared" si="249"/>
        <v>800</v>
      </c>
      <c r="AG113" s="78">
        <f t="shared" si="250"/>
        <v>800</v>
      </c>
      <c r="AH113" s="78">
        <f t="shared" si="250"/>
        <v>800</v>
      </c>
      <c r="AI113" s="78">
        <f t="shared" si="250"/>
        <v>800</v>
      </c>
      <c r="AJ113" s="78">
        <f t="shared" si="250"/>
        <v>800</v>
      </c>
      <c r="AK113" s="78">
        <f t="shared" si="250"/>
        <v>800</v>
      </c>
      <c r="AL113" s="78">
        <f t="shared" si="250"/>
        <v>800</v>
      </c>
      <c r="AM113" s="78">
        <f t="shared" si="250"/>
        <v>800</v>
      </c>
      <c r="AN113" s="78">
        <f t="shared" si="250"/>
        <v>800</v>
      </c>
      <c r="AO113" s="78">
        <f t="shared" si="250"/>
        <v>800</v>
      </c>
      <c r="AP113" s="78">
        <f t="shared" si="250"/>
        <v>800</v>
      </c>
      <c r="AQ113" s="78">
        <f t="shared" si="251"/>
        <v>800</v>
      </c>
      <c r="AR113" s="78">
        <f t="shared" si="251"/>
        <v>800</v>
      </c>
      <c r="AS113" s="78">
        <f t="shared" si="251"/>
        <v>800</v>
      </c>
      <c r="AT113" s="78">
        <f t="shared" si="251"/>
        <v>800</v>
      </c>
      <c r="AU113" s="78">
        <f t="shared" si="251"/>
        <v>800</v>
      </c>
      <c r="AV113" s="78">
        <f t="shared" si="251"/>
        <v>800</v>
      </c>
      <c r="AW113" s="78">
        <f t="shared" si="251"/>
        <v>800</v>
      </c>
      <c r="AX113" s="78">
        <f t="shared" si="251"/>
        <v>800</v>
      </c>
      <c r="AY113" s="28"/>
      <c r="AZ113" s="29" t="s">
        <v>166</v>
      </c>
      <c r="BA113" s="242"/>
      <c r="BB113" s="242"/>
      <c r="BC113" s="242"/>
      <c r="BD113" s="242"/>
      <c r="BE113" s="242"/>
      <c r="BF113" s="242"/>
      <c r="BG113" s="242"/>
      <c r="BH113" s="242"/>
      <c r="BI113" s="242"/>
      <c r="BJ113" s="242"/>
      <c r="BK113" s="242"/>
      <c r="BL113" s="242"/>
      <c r="BM113" s="242"/>
      <c r="BN113" s="242"/>
      <c r="BO113" s="242"/>
      <c r="BP113" s="242"/>
      <c r="BQ113" s="242"/>
      <c r="BR113" s="242"/>
      <c r="BS113" s="242"/>
      <c r="BT113" s="242"/>
      <c r="BU113" s="242"/>
      <c r="BV113" s="242"/>
      <c r="BW113" s="242"/>
      <c r="BX113" s="242"/>
      <c r="BY113" s="242"/>
      <c r="BZ113" s="242"/>
      <c r="CA113" s="242"/>
      <c r="CB113" s="242"/>
      <c r="CC113" s="242"/>
      <c r="CD113" s="242"/>
      <c r="CE113" s="242"/>
      <c r="CF113" s="242"/>
      <c r="CG113" s="242"/>
      <c r="CH113" s="242"/>
      <c r="CI113" s="242"/>
      <c r="CJ113" s="242"/>
      <c r="CK113" s="242"/>
      <c r="CL113" s="242"/>
      <c r="CM113" s="242"/>
      <c r="CN113" s="242"/>
      <c r="CO113" s="242"/>
      <c r="CP113" s="242"/>
      <c r="CQ113" s="242"/>
      <c r="CR113" s="242"/>
      <c r="CS113" s="242"/>
      <c r="CT113" s="242"/>
      <c r="CU113" s="242"/>
      <c r="CV113" s="242"/>
    </row>
    <row r="114" spans="1:100">
      <c r="A114" s="10" t="s">
        <v>186</v>
      </c>
      <c r="B114" s="78">
        <v>198</v>
      </c>
      <c r="C114" s="78">
        <f t="shared" si="247"/>
        <v>198</v>
      </c>
      <c r="D114" s="78">
        <f t="shared" si="247"/>
        <v>198</v>
      </c>
      <c r="E114" s="78">
        <f t="shared" si="247"/>
        <v>198</v>
      </c>
      <c r="F114" s="78">
        <f t="shared" si="247"/>
        <v>198</v>
      </c>
      <c r="G114" s="78">
        <f t="shared" si="247"/>
        <v>198</v>
      </c>
      <c r="H114" s="78">
        <f t="shared" si="247"/>
        <v>198</v>
      </c>
      <c r="I114" s="78">
        <f t="shared" si="247"/>
        <v>198</v>
      </c>
      <c r="J114" s="78">
        <f t="shared" si="247"/>
        <v>198</v>
      </c>
      <c r="K114" s="78">
        <f t="shared" si="247"/>
        <v>198</v>
      </c>
      <c r="L114" s="78">
        <f t="shared" si="247"/>
        <v>198</v>
      </c>
      <c r="M114" s="78">
        <f t="shared" si="248"/>
        <v>198</v>
      </c>
      <c r="N114" s="78">
        <f t="shared" si="248"/>
        <v>198</v>
      </c>
      <c r="O114" s="78">
        <f t="shared" si="248"/>
        <v>198</v>
      </c>
      <c r="P114" s="78">
        <f t="shared" si="248"/>
        <v>198</v>
      </c>
      <c r="Q114" s="78">
        <f t="shared" si="248"/>
        <v>198</v>
      </c>
      <c r="R114" s="78">
        <f t="shared" si="248"/>
        <v>198</v>
      </c>
      <c r="S114" s="78">
        <f t="shared" si="248"/>
        <v>198</v>
      </c>
      <c r="T114" s="78">
        <f t="shared" si="248"/>
        <v>198</v>
      </c>
      <c r="U114" s="78">
        <f t="shared" si="248"/>
        <v>198</v>
      </c>
      <c r="V114" s="78">
        <f t="shared" si="248"/>
        <v>198</v>
      </c>
      <c r="W114" s="78">
        <f t="shared" si="249"/>
        <v>198</v>
      </c>
      <c r="X114" s="78">
        <f t="shared" si="249"/>
        <v>198</v>
      </c>
      <c r="Y114" s="78">
        <f t="shared" si="249"/>
        <v>198</v>
      </c>
      <c r="Z114" s="78">
        <f t="shared" si="249"/>
        <v>198</v>
      </c>
      <c r="AA114" s="78">
        <f t="shared" si="249"/>
        <v>198</v>
      </c>
      <c r="AB114" s="78">
        <f t="shared" si="249"/>
        <v>198</v>
      </c>
      <c r="AC114" s="78">
        <f t="shared" si="249"/>
        <v>198</v>
      </c>
      <c r="AD114" s="78">
        <f t="shared" si="249"/>
        <v>198</v>
      </c>
      <c r="AE114" s="78">
        <f t="shared" si="249"/>
        <v>198</v>
      </c>
      <c r="AF114" s="78">
        <f t="shared" si="249"/>
        <v>198</v>
      </c>
      <c r="AG114" s="78">
        <f t="shared" si="250"/>
        <v>198</v>
      </c>
      <c r="AH114" s="78">
        <f t="shared" si="250"/>
        <v>198</v>
      </c>
      <c r="AI114" s="78">
        <f t="shared" si="250"/>
        <v>198</v>
      </c>
      <c r="AJ114" s="78">
        <f t="shared" si="250"/>
        <v>198</v>
      </c>
      <c r="AK114" s="78">
        <f t="shared" si="250"/>
        <v>198</v>
      </c>
      <c r="AL114" s="78">
        <f t="shared" si="250"/>
        <v>198</v>
      </c>
      <c r="AM114" s="78">
        <f t="shared" si="250"/>
        <v>198</v>
      </c>
      <c r="AN114" s="78">
        <f t="shared" si="250"/>
        <v>198</v>
      </c>
      <c r="AO114" s="78">
        <f t="shared" si="250"/>
        <v>198</v>
      </c>
      <c r="AP114" s="78">
        <f t="shared" si="250"/>
        <v>198</v>
      </c>
      <c r="AQ114" s="78">
        <f t="shared" si="251"/>
        <v>198</v>
      </c>
      <c r="AR114" s="78">
        <f t="shared" si="251"/>
        <v>198</v>
      </c>
      <c r="AS114" s="78">
        <f t="shared" si="251"/>
        <v>198</v>
      </c>
      <c r="AT114" s="78">
        <f t="shared" si="251"/>
        <v>198</v>
      </c>
      <c r="AU114" s="78">
        <f t="shared" si="251"/>
        <v>198</v>
      </c>
      <c r="AV114" s="78">
        <f t="shared" si="251"/>
        <v>198</v>
      </c>
      <c r="AW114" s="78">
        <f t="shared" si="251"/>
        <v>198</v>
      </c>
      <c r="AX114" s="78">
        <f t="shared" si="251"/>
        <v>198</v>
      </c>
      <c r="AY114" s="28"/>
      <c r="AZ114" s="29" t="s">
        <v>186</v>
      </c>
      <c r="BA114" s="242"/>
      <c r="BB114" s="242"/>
      <c r="BC114" s="242"/>
      <c r="BD114" s="242"/>
      <c r="BE114" s="242"/>
      <c r="BF114" s="242"/>
      <c r="BG114" s="242"/>
      <c r="BH114" s="242"/>
      <c r="BI114" s="242"/>
      <c r="BJ114" s="242"/>
      <c r="BK114" s="242"/>
      <c r="BL114" s="242"/>
      <c r="BM114" s="242"/>
      <c r="BN114" s="242"/>
      <c r="BO114" s="242"/>
      <c r="BP114" s="242"/>
      <c r="BQ114" s="242"/>
      <c r="BR114" s="242"/>
      <c r="BS114" s="242"/>
      <c r="BT114" s="242"/>
      <c r="BU114" s="242"/>
      <c r="BV114" s="242"/>
      <c r="BW114" s="242"/>
      <c r="BX114" s="242"/>
      <c r="BY114" s="242"/>
      <c r="BZ114" s="242"/>
      <c r="CA114" s="242"/>
      <c r="CB114" s="242"/>
      <c r="CC114" s="242"/>
      <c r="CD114" s="242"/>
      <c r="CE114" s="242"/>
      <c r="CF114" s="242"/>
      <c r="CG114" s="242"/>
      <c r="CH114" s="242"/>
      <c r="CI114" s="242"/>
      <c r="CJ114" s="242"/>
      <c r="CK114" s="242"/>
      <c r="CL114" s="242"/>
      <c r="CM114" s="242"/>
      <c r="CN114" s="242"/>
      <c r="CO114" s="242"/>
      <c r="CP114" s="242"/>
      <c r="CQ114" s="242"/>
      <c r="CR114" s="242"/>
      <c r="CS114" s="242"/>
      <c r="CT114" s="242"/>
      <c r="CU114" s="242"/>
      <c r="CV114" s="242"/>
    </row>
    <row r="115" spans="1:100">
      <c r="A115" s="10" t="s">
        <v>187</v>
      </c>
      <c r="B115" s="78">
        <v>195</v>
      </c>
      <c r="C115" s="78">
        <f t="shared" si="247"/>
        <v>195</v>
      </c>
      <c r="D115" s="78">
        <f t="shared" si="247"/>
        <v>195</v>
      </c>
      <c r="E115" s="78">
        <f t="shared" si="247"/>
        <v>195</v>
      </c>
      <c r="F115" s="78">
        <f t="shared" si="247"/>
        <v>195</v>
      </c>
      <c r="G115" s="78">
        <f t="shared" si="247"/>
        <v>195</v>
      </c>
      <c r="H115" s="78">
        <f t="shared" si="247"/>
        <v>195</v>
      </c>
      <c r="I115" s="78">
        <f t="shared" si="247"/>
        <v>195</v>
      </c>
      <c r="J115" s="78">
        <f t="shared" si="247"/>
        <v>195</v>
      </c>
      <c r="K115" s="78">
        <f t="shared" si="247"/>
        <v>195</v>
      </c>
      <c r="L115" s="78">
        <f t="shared" si="247"/>
        <v>195</v>
      </c>
      <c r="M115" s="78">
        <f t="shared" si="248"/>
        <v>195</v>
      </c>
      <c r="N115" s="78">
        <f t="shared" si="248"/>
        <v>195</v>
      </c>
      <c r="O115" s="78">
        <f t="shared" si="248"/>
        <v>195</v>
      </c>
      <c r="P115" s="78">
        <f t="shared" si="248"/>
        <v>195</v>
      </c>
      <c r="Q115" s="78">
        <f t="shared" si="248"/>
        <v>195</v>
      </c>
      <c r="R115" s="78">
        <f t="shared" si="248"/>
        <v>195</v>
      </c>
      <c r="S115" s="78">
        <f t="shared" si="248"/>
        <v>195</v>
      </c>
      <c r="T115" s="78">
        <f t="shared" si="248"/>
        <v>195</v>
      </c>
      <c r="U115" s="78">
        <f t="shared" si="248"/>
        <v>195</v>
      </c>
      <c r="V115" s="78">
        <f t="shared" si="248"/>
        <v>195</v>
      </c>
      <c r="W115" s="78">
        <f t="shared" si="249"/>
        <v>195</v>
      </c>
      <c r="X115" s="78">
        <f t="shared" si="249"/>
        <v>195</v>
      </c>
      <c r="Y115" s="78">
        <f t="shared" si="249"/>
        <v>195</v>
      </c>
      <c r="Z115" s="78">
        <f t="shared" si="249"/>
        <v>195</v>
      </c>
      <c r="AA115" s="78">
        <f t="shared" si="249"/>
        <v>195</v>
      </c>
      <c r="AB115" s="78">
        <f t="shared" si="249"/>
        <v>195</v>
      </c>
      <c r="AC115" s="78">
        <f t="shared" si="249"/>
        <v>195</v>
      </c>
      <c r="AD115" s="78">
        <f t="shared" si="249"/>
        <v>195</v>
      </c>
      <c r="AE115" s="78">
        <f t="shared" si="249"/>
        <v>195</v>
      </c>
      <c r="AF115" s="78">
        <f t="shared" si="249"/>
        <v>195</v>
      </c>
      <c r="AG115" s="78">
        <f t="shared" si="250"/>
        <v>195</v>
      </c>
      <c r="AH115" s="78">
        <f t="shared" si="250"/>
        <v>195</v>
      </c>
      <c r="AI115" s="78">
        <f t="shared" si="250"/>
        <v>195</v>
      </c>
      <c r="AJ115" s="78">
        <f t="shared" si="250"/>
        <v>195</v>
      </c>
      <c r="AK115" s="78">
        <f t="shared" si="250"/>
        <v>195</v>
      </c>
      <c r="AL115" s="78">
        <f t="shared" si="250"/>
        <v>195</v>
      </c>
      <c r="AM115" s="78">
        <f t="shared" si="250"/>
        <v>195</v>
      </c>
      <c r="AN115" s="78">
        <f t="shared" si="250"/>
        <v>195</v>
      </c>
      <c r="AO115" s="78">
        <f t="shared" si="250"/>
        <v>195</v>
      </c>
      <c r="AP115" s="78">
        <f t="shared" si="250"/>
        <v>195</v>
      </c>
      <c r="AQ115" s="78">
        <f t="shared" si="251"/>
        <v>195</v>
      </c>
      <c r="AR115" s="78">
        <f t="shared" si="251"/>
        <v>195</v>
      </c>
      <c r="AS115" s="78">
        <f t="shared" si="251"/>
        <v>195</v>
      </c>
      <c r="AT115" s="78">
        <f t="shared" si="251"/>
        <v>195</v>
      </c>
      <c r="AU115" s="78">
        <f t="shared" si="251"/>
        <v>195</v>
      </c>
      <c r="AV115" s="78">
        <f t="shared" si="251"/>
        <v>195</v>
      </c>
      <c r="AW115" s="78">
        <f t="shared" si="251"/>
        <v>195</v>
      </c>
      <c r="AX115" s="78">
        <f t="shared" si="251"/>
        <v>195</v>
      </c>
      <c r="AY115" s="28"/>
      <c r="AZ115" s="29" t="s">
        <v>187</v>
      </c>
      <c r="BA115" s="242"/>
      <c r="BB115" s="242"/>
      <c r="BC115" s="242"/>
      <c r="BD115" s="242"/>
      <c r="BE115" s="242"/>
      <c r="BF115" s="242"/>
      <c r="BG115" s="242"/>
      <c r="BH115" s="242"/>
      <c r="BI115" s="242"/>
      <c r="BJ115" s="242"/>
      <c r="BK115" s="242"/>
      <c r="BL115" s="242"/>
      <c r="BM115" s="242"/>
      <c r="BN115" s="242"/>
      <c r="BO115" s="242"/>
      <c r="BP115" s="242"/>
      <c r="BQ115" s="242"/>
      <c r="BR115" s="242"/>
      <c r="BS115" s="242"/>
      <c r="BT115" s="242"/>
      <c r="BU115" s="242"/>
      <c r="BV115" s="242"/>
      <c r="BW115" s="242"/>
      <c r="BX115" s="242"/>
      <c r="BY115" s="242"/>
      <c r="BZ115" s="242"/>
      <c r="CA115" s="242"/>
      <c r="CB115" s="242"/>
      <c r="CC115" s="242"/>
      <c r="CD115" s="242"/>
      <c r="CE115" s="242"/>
      <c r="CF115" s="242"/>
      <c r="CG115" s="242"/>
      <c r="CH115" s="242"/>
      <c r="CI115" s="242"/>
      <c r="CJ115" s="242"/>
      <c r="CK115" s="242"/>
      <c r="CL115" s="242"/>
      <c r="CM115" s="242"/>
      <c r="CN115" s="242"/>
      <c r="CO115" s="242"/>
      <c r="CP115" s="242"/>
      <c r="CQ115" s="242"/>
      <c r="CR115" s="242"/>
      <c r="CS115" s="242"/>
      <c r="CT115" s="242"/>
      <c r="CU115" s="242"/>
      <c r="CV115" s="242"/>
    </row>
    <row r="116" spans="1:100">
      <c r="A116" s="10" t="s">
        <v>114</v>
      </c>
      <c r="B116" s="78">
        <v>0</v>
      </c>
      <c r="C116" s="78">
        <f t="shared" si="247"/>
        <v>0</v>
      </c>
      <c r="D116" s="78">
        <f t="shared" si="247"/>
        <v>0</v>
      </c>
      <c r="E116" s="78">
        <f t="shared" si="247"/>
        <v>0</v>
      </c>
      <c r="F116" s="78">
        <f t="shared" si="247"/>
        <v>0</v>
      </c>
      <c r="G116" s="78">
        <f t="shared" si="247"/>
        <v>0</v>
      </c>
      <c r="H116" s="78">
        <f t="shared" si="247"/>
        <v>0</v>
      </c>
      <c r="I116" s="78">
        <f t="shared" si="247"/>
        <v>0</v>
      </c>
      <c r="J116" s="78">
        <f t="shared" si="247"/>
        <v>0</v>
      </c>
      <c r="K116" s="78">
        <f t="shared" si="247"/>
        <v>0</v>
      </c>
      <c r="L116" s="78">
        <f t="shared" si="247"/>
        <v>0</v>
      </c>
      <c r="M116" s="78">
        <f t="shared" si="248"/>
        <v>0</v>
      </c>
      <c r="N116" s="78">
        <f t="shared" si="248"/>
        <v>0</v>
      </c>
      <c r="O116" s="78">
        <f t="shared" si="248"/>
        <v>0</v>
      </c>
      <c r="P116" s="78">
        <f t="shared" si="248"/>
        <v>0</v>
      </c>
      <c r="Q116" s="78">
        <f t="shared" si="248"/>
        <v>0</v>
      </c>
      <c r="R116" s="78">
        <f t="shared" si="248"/>
        <v>0</v>
      </c>
      <c r="S116" s="78">
        <f t="shared" si="248"/>
        <v>0</v>
      </c>
      <c r="T116" s="78">
        <f t="shared" si="248"/>
        <v>0</v>
      </c>
      <c r="U116" s="78">
        <f t="shared" si="248"/>
        <v>0</v>
      </c>
      <c r="V116" s="78">
        <f t="shared" si="248"/>
        <v>0</v>
      </c>
      <c r="W116" s="78">
        <f t="shared" si="249"/>
        <v>0</v>
      </c>
      <c r="X116" s="78">
        <f t="shared" si="249"/>
        <v>0</v>
      </c>
      <c r="Y116" s="78">
        <f t="shared" si="249"/>
        <v>0</v>
      </c>
      <c r="Z116" s="78">
        <f t="shared" si="249"/>
        <v>0</v>
      </c>
      <c r="AA116" s="78">
        <f t="shared" si="249"/>
        <v>0</v>
      </c>
      <c r="AB116" s="78">
        <f t="shared" si="249"/>
        <v>0</v>
      </c>
      <c r="AC116" s="78">
        <f t="shared" si="249"/>
        <v>0</v>
      </c>
      <c r="AD116" s="78">
        <f t="shared" si="249"/>
        <v>0</v>
      </c>
      <c r="AE116" s="78">
        <f t="shared" si="249"/>
        <v>0</v>
      </c>
      <c r="AF116" s="78">
        <f t="shared" si="249"/>
        <v>0</v>
      </c>
      <c r="AG116" s="78">
        <f t="shared" si="250"/>
        <v>0</v>
      </c>
      <c r="AH116" s="78">
        <f t="shared" si="250"/>
        <v>0</v>
      </c>
      <c r="AI116" s="78">
        <f t="shared" si="250"/>
        <v>0</v>
      </c>
      <c r="AJ116" s="78">
        <f t="shared" si="250"/>
        <v>0</v>
      </c>
      <c r="AK116" s="78">
        <f t="shared" si="250"/>
        <v>0</v>
      </c>
      <c r="AL116" s="78">
        <f t="shared" si="250"/>
        <v>0</v>
      </c>
      <c r="AM116" s="78">
        <f t="shared" si="250"/>
        <v>0</v>
      </c>
      <c r="AN116" s="78">
        <f t="shared" si="250"/>
        <v>0</v>
      </c>
      <c r="AO116" s="78">
        <f t="shared" si="250"/>
        <v>0</v>
      </c>
      <c r="AP116" s="78">
        <f t="shared" si="250"/>
        <v>0</v>
      </c>
      <c r="AQ116" s="78">
        <f t="shared" si="251"/>
        <v>0</v>
      </c>
      <c r="AR116" s="78">
        <f t="shared" si="251"/>
        <v>0</v>
      </c>
      <c r="AS116" s="78">
        <f t="shared" si="251"/>
        <v>0</v>
      </c>
      <c r="AT116" s="78">
        <f t="shared" si="251"/>
        <v>0</v>
      </c>
      <c r="AU116" s="78">
        <f t="shared" si="251"/>
        <v>0</v>
      </c>
      <c r="AV116" s="78">
        <f t="shared" si="251"/>
        <v>0</v>
      </c>
      <c r="AW116" s="78">
        <f t="shared" si="251"/>
        <v>0</v>
      </c>
      <c r="AX116" s="78">
        <f t="shared" si="251"/>
        <v>0</v>
      </c>
      <c r="AY116" s="28"/>
      <c r="AZ116" s="29" t="s">
        <v>114</v>
      </c>
      <c r="BA116" s="242"/>
      <c r="BB116" s="242"/>
      <c r="BC116" s="242"/>
      <c r="BD116" s="242"/>
      <c r="BE116" s="242"/>
      <c r="BF116" s="242"/>
      <c r="BG116" s="242"/>
      <c r="BH116" s="242"/>
      <c r="BI116" s="242"/>
      <c r="BJ116" s="242"/>
      <c r="BK116" s="242"/>
      <c r="BL116" s="242"/>
      <c r="BM116" s="242"/>
      <c r="BN116" s="242"/>
      <c r="BO116" s="242"/>
      <c r="BP116" s="242"/>
      <c r="BQ116" s="242"/>
      <c r="BR116" s="242"/>
      <c r="BS116" s="242"/>
      <c r="BT116" s="242"/>
      <c r="BU116" s="242"/>
      <c r="BV116" s="242"/>
      <c r="BW116" s="242"/>
      <c r="BX116" s="242"/>
      <c r="BY116" s="242"/>
      <c r="BZ116" s="242"/>
      <c r="CA116" s="242"/>
      <c r="CB116" s="242"/>
      <c r="CC116" s="242"/>
      <c r="CD116" s="242"/>
      <c r="CE116" s="242"/>
      <c r="CF116" s="242"/>
      <c r="CG116" s="242"/>
      <c r="CH116" s="242"/>
      <c r="CI116" s="242"/>
      <c r="CJ116" s="242"/>
      <c r="CK116" s="242"/>
      <c r="CL116" s="242"/>
      <c r="CM116" s="242"/>
      <c r="CN116" s="242"/>
      <c r="CO116" s="242"/>
      <c r="CP116" s="242"/>
      <c r="CQ116" s="242"/>
      <c r="CR116" s="242"/>
      <c r="CS116" s="242"/>
      <c r="CT116" s="242"/>
      <c r="CU116" s="242"/>
      <c r="CV116" s="242"/>
    </row>
    <row r="117" spans="1:100">
      <c r="A117" s="10" t="s">
        <v>115</v>
      </c>
      <c r="B117" s="78">
        <v>0</v>
      </c>
      <c r="C117" s="78">
        <f t="shared" si="247"/>
        <v>0</v>
      </c>
      <c r="D117" s="78">
        <f t="shared" si="247"/>
        <v>0</v>
      </c>
      <c r="E117" s="78">
        <f t="shared" si="247"/>
        <v>0</v>
      </c>
      <c r="F117" s="78">
        <f t="shared" si="247"/>
        <v>0</v>
      </c>
      <c r="G117" s="78">
        <f t="shared" si="247"/>
        <v>0</v>
      </c>
      <c r="H117" s="78">
        <f t="shared" si="247"/>
        <v>0</v>
      </c>
      <c r="I117" s="78">
        <f t="shared" si="247"/>
        <v>0</v>
      </c>
      <c r="J117" s="78">
        <f t="shared" si="247"/>
        <v>0</v>
      </c>
      <c r="K117" s="78">
        <f t="shared" si="247"/>
        <v>0</v>
      </c>
      <c r="L117" s="78">
        <f t="shared" si="247"/>
        <v>0</v>
      </c>
      <c r="M117" s="78">
        <f t="shared" si="248"/>
        <v>0</v>
      </c>
      <c r="N117" s="78">
        <f t="shared" si="248"/>
        <v>0</v>
      </c>
      <c r="O117" s="78">
        <f t="shared" si="248"/>
        <v>0</v>
      </c>
      <c r="P117" s="78">
        <f t="shared" si="248"/>
        <v>0</v>
      </c>
      <c r="Q117" s="78">
        <f t="shared" si="248"/>
        <v>0</v>
      </c>
      <c r="R117" s="78">
        <f t="shared" si="248"/>
        <v>0</v>
      </c>
      <c r="S117" s="78">
        <f t="shared" si="248"/>
        <v>0</v>
      </c>
      <c r="T117" s="78">
        <f t="shared" si="248"/>
        <v>0</v>
      </c>
      <c r="U117" s="78">
        <f t="shared" si="248"/>
        <v>0</v>
      </c>
      <c r="V117" s="78">
        <f t="shared" si="248"/>
        <v>0</v>
      </c>
      <c r="W117" s="78">
        <f t="shared" si="249"/>
        <v>0</v>
      </c>
      <c r="X117" s="78">
        <f t="shared" si="249"/>
        <v>0</v>
      </c>
      <c r="Y117" s="78">
        <f t="shared" si="249"/>
        <v>0</v>
      </c>
      <c r="Z117" s="78">
        <f t="shared" si="249"/>
        <v>0</v>
      </c>
      <c r="AA117" s="78">
        <f t="shared" si="249"/>
        <v>0</v>
      </c>
      <c r="AB117" s="78">
        <f t="shared" si="249"/>
        <v>0</v>
      </c>
      <c r="AC117" s="78">
        <f t="shared" si="249"/>
        <v>0</v>
      </c>
      <c r="AD117" s="78">
        <f t="shared" si="249"/>
        <v>0</v>
      </c>
      <c r="AE117" s="78">
        <f t="shared" si="249"/>
        <v>0</v>
      </c>
      <c r="AF117" s="78">
        <f t="shared" si="249"/>
        <v>0</v>
      </c>
      <c r="AG117" s="78">
        <f t="shared" si="250"/>
        <v>0</v>
      </c>
      <c r="AH117" s="78">
        <f t="shared" si="250"/>
        <v>0</v>
      </c>
      <c r="AI117" s="78">
        <f t="shared" si="250"/>
        <v>0</v>
      </c>
      <c r="AJ117" s="78">
        <f t="shared" si="250"/>
        <v>0</v>
      </c>
      <c r="AK117" s="78">
        <f t="shared" si="250"/>
        <v>0</v>
      </c>
      <c r="AL117" s="78">
        <f t="shared" si="250"/>
        <v>0</v>
      </c>
      <c r="AM117" s="78">
        <f t="shared" si="250"/>
        <v>0</v>
      </c>
      <c r="AN117" s="78">
        <f t="shared" si="250"/>
        <v>0</v>
      </c>
      <c r="AO117" s="78">
        <f t="shared" si="250"/>
        <v>0</v>
      </c>
      <c r="AP117" s="78">
        <f t="shared" si="250"/>
        <v>0</v>
      </c>
      <c r="AQ117" s="78">
        <f t="shared" si="251"/>
        <v>0</v>
      </c>
      <c r="AR117" s="78">
        <f t="shared" si="251"/>
        <v>0</v>
      </c>
      <c r="AS117" s="78">
        <f t="shared" si="251"/>
        <v>0</v>
      </c>
      <c r="AT117" s="78">
        <f t="shared" si="251"/>
        <v>0</v>
      </c>
      <c r="AU117" s="78">
        <f t="shared" si="251"/>
        <v>0</v>
      </c>
      <c r="AV117" s="78">
        <f t="shared" si="251"/>
        <v>0</v>
      </c>
      <c r="AW117" s="78">
        <f t="shared" si="251"/>
        <v>0</v>
      </c>
      <c r="AX117" s="78">
        <f t="shared" si="251"/>
        <v>0</v>
      </c>
      <c r="AY117" s="28"/>
      <c r="AZ117" s="29" t="s">
        <v>115</v>
      </c>
      <c r="BA117" s="242"/>
      <c r="BB117" s="242"/>
      <c r="BC117" s="242"/>
      <c r="BD117" s="242"/>
      <c r="BE117" s="242"/>
      <c r="BF117" s="242"/>
      <c r="BG117" s="242"/>
      <c r="BH117" s="242"/>
      <c r="BI117" s="242"/>
      <c r="BJ117" s="242"/>
      <c r="BK117" s="242"/>
      <c r="BL117" s="242"/>
      <c r="BM117" s="242"/>
      <c r="BN117" s="242"/>
      <c r="BO117" s="242"/>
      <c r="BP117" s="242"/>
      <c r="BQ117" s="242"/>
      <c r="BR117" s="242"/>
      <c r="BS117" s="242"/>
      <c r="BT117" s="242"/>
      <c r="BU117" s="242"/>
      <c r="BV117" s="242"/>
      <c r="BW117" s="242"/>
      <c r="BX117" s="242"/>
      <c r="BY117" s="242"/>
      <c r="BZ117" s="242"/>
      <c r="CA117" s="242"/>
      <c r="CB117" s="242"/>
      <c r="CC117" s="242"/>
      <c r="CD117" s="242"/>
      <c r="CE117" s="242"/>
      <c r="CF117" s="242"/>
      <c r="CG117" s="242"/>
      <c r="CH117" s="242"/>
      <c r="CI117" s="242"/>
      <c r="CJ117" s="242"/>
      <c r="CK117" s="242"/>
      <c r="CL117" s="242"/>
      <c r="CM117" s="242"/>
      <c r="CN117" s="242"/>
      <c r="CO117" s="242"/>
      <c r="CP117" s="242"/>
      <c r="CQ117" s="242"/>
      <c r="CR117" s="242"/>
      <c r="CS117" s="242"/>
      <c r="CT117" s="242"/>
      <c r="CU117" s="242"/>
      <c r="CV117" s="242"/>
    </row>
    <row r="118" spans="1:100">
      <c r="A118" s="10" t="s">
        <v>116</v>
      </c>
      <c r="B118" s="30">
        <v>0</v>
      </c>
      <c r="C118" s="30">
        <f t="shared" si="247"/>
        <v>0</v>
      </c>
      <c r="D118" s="30">
        <f t="shared" si="247"/>
        <v>0</v>
      </c>
      <c r="E118" s="30">
        <f t="shared" si="247"/>
        <v>0</v>
      </c>
      <c r="F118" s="30">
        <f t="shared" si="247"/>
        <v>0</v>
      </c>
      <c r="G118" s="30">
        <f t="shared" si="247"/>
        <v>0</v>
      </c>
      <c r="H118" s="30">
        <f t="shared" si="247"/>
        <v>0</v>
      </c>
      <c r="I118" s="30">
        <f t="shared" si="247"/>
        <v>0</v>
      </c>
      <c r="J118" s="30">
        <f t="shared" si="247"/>
        <v>0</v>
      </c>
      <c r="K118" s="30">
        <f t="shared" si="247"/>
        <v>0</v>
      </c>
      <c r="L118" s="30">
        <f t="shared" si="247"/>
        <v>0</v>
      </c>
      <c r="M118" s="30">
        <f t="shared" si="248"/>
        <v>0</v>
      </c>
      <c r="N118" s="30">
        <f t="shared" si="248"/>
        <v>0</v>
      </c>
      <c r="O118" s="30">
        <f t="shared" si="248"/>
        <v>0</v>
      </c>
      <c r="P118" s="30">
        <f t="shared" si="248"/>
        <v>0</v>
      </c>
      <c r="Q118" s="30">
        <f t="shared" si="248"/>
        <v>0</v>
      </c>
      <c r="R118" s="30">
        <f t="shared" si="248"/>
        <v>0</v>
      </c>
      <c r="S118" s="30">
        <f t="shared" si="248"/>
        <v>0</v>
      </c>
      <c r="T118" s="30">
        <f t="shared" si="248"/>
        <v>0</v>
      </c>
      <c r="U118" s="30">
        <f t="shared" si="248"/>
        <v>0</v>
      </c>
      <c r="V118" s="30">
        <f t="shared" si="248"/>
        <v>0</v>
      </c>
      <c r="W118" s="30">
        <f t="shared" si="249"/>
        <v>0</v>
      </c>
      <c r="X118" s="30">
        <f t="shared" si="249"/>
        <v>0</v>
      </c>
      <c r="Y118" s="30">
        <f t="shared" si="249"/>
        <v>0</v>
      </c>
      <c r="Z118" s="30">
        <f t="shared" si="249"/>
        <v>0</v>
      </c>
      <c r="AA118" s="30">
        <f t="shared" si="249"/>
        <v>0</v>
      </c>
      <c r="AB118" s="30">
        <f t="shared" si="249"/>
        <v>0</v>
      </c>
      <c r="AC118" s="30">
        <f t="shared" si="249"/>
        <v>0</v>
      </c>
      <c r="AD118" s="30">
        <f t="shared" si="249"/>
        <v>0</v>
      </c>
      <c r="AE118" s="30">
        <f t="shared" si="249"/>
        <v>0</v>
      </c>
      <c r="AF118" s="30">
        <f t="shared" si="249"/>
        <v>0</v>
      </c>
      <c r="AG118" s="30">
        <f t="shared" si="250"/>
        <v>0</v>
      </c>
      <c r="AH118" s="30">
        <f t="shared" si="250"/>
        <v>0</v>
      </c>
      <c r="AI118" s="30">
        <f t="shared" si="250"/>
        <v>0</v>
      </c>
      <c r="AJ118" s="30">
        <f t="shared" si="250"/>
        <v>0</v>
      </c>
      <c r="AK118" s="30">
        <f t="shared" si="250"/>
        <v>0</v>
      </c>
      <c r="AL118" s="30">
        <f t="shared" si="250"/>
        <v>0</v>
      </c>
      <c r="AM118" s="30">
        <f t="shared" si="250"/>
        <v>0</v>
      </c>
      <c r="AN118" s="30">
        <f t="shared" si="250"/>
        <v>0</v>
      </c>
      <c r="AO118" s="30">
        <f t="shared" si="250"/>
        <v>0</v>
      </c>
      <c r="AP118" s="30">
        <f t="shared" si="250"/>
        <v>0</v>
      </c>
      <c r="AQ118" s="30">
        <f t="shared" si="251"/>
        <v>0</v>
      </c>
      <c r="AR118" s="30">
        <f t="shared" si="251"/>
        <v>0</v>
      </c>
      <c r="AS118" s="30">
        <f t="shared" si="251"/>
        <v>0</v>
      </c>
      <c r="AT118" s="30">
        <f t="shared" si="251"/>
        <v>0</v>
      </c>
      <c r="AU118" s="30">
        <f t="shared" si="251"/>
        <v>0</v>
      </c>
      <c r="AV118" s="30">
        <f t="shared" si="251"/>
        <v>0</v>
      </c>
      <c r="AW118" s="30">
        <f t="shared" si="251"/>
        <v>0</v>
      </c>
      <c r="AX118" s="30">
        <f t="shared" si="251"/>
        <v>0</v>
      </c>
      <c r="AY118" s="28"/>
      <c r="AZ118" s="29" t="s">
        <v>116</v>
      </c>
      <c r="BA118" s="256"/>
      <c r="BB118" s="256"/>
      <c r="BC118" s="256"/>
      <c r="BD118" s="256"/>
      <c r="BE118" s="256"/>
      <c r="BF118" s="256"/>
      <c r="BG118" s="256"/>
      <c r="BH118" s="256"/>
      <c r="BI118" s="256"/>
      <c r="BJ118" s="256"/>
      <c r="BK118" s="256"/>
      <c r="BL118" s="256"/>
      <c r="BM118" s="256"/>
      <c r="BN118" s="256"/>
      <c r="BO118" s="256"/>
      <c r="BP118" s="256"/>
      <c r="BQ118" s="256"/>
      <c r="BR118" s="256"/>
      <c r="BS118" s="256"/>
      <c r="BT118" s="256"/>
      <c r="BU118" s="256"/>
      <c r="BV118" s="256"/>
      <c r="BW118" s="256"/>
      <c r="BX118" s="256"/>
      <c r="BY118" s="256"/>
      <c r="BZ118" s="256"/>
      <c r="CA118" s="256"/>
      <c r="CB118" s="256"/>
      <c r="CC118" s="256"/>
      <c r="CD118" s="256"/>
      <c r="CE118" s="256"/>
      <c r="CF118" s="256"/>
      <c r="CG118" s="256"/>
      <c r="CH118" s="256"/>
      <c r="CI118" s="256"/>
      <c r="CJ118" s="256"/>
      <c r="CK118" s="256"/>
      <c r="CL118" s="256"/>
      <c r="CM118" s="256"/>
      <c r="CN118" s="256"/>
      <c r="CO118" s="256"/>
      <c r="CP118" s="256"/>
      <c r="CQ118" s="256"/>
      <c r="CR118" s="256"/>
      <c r="CS118" s="256"/>
      <c r="CT118" s="256"/>
      <c r="CU118" s="256"/>
      <c r="CV118" s="256"/>
    </row>
    <row r="119" spans="1:100" s="137" customFormat="1">
      <c r="A119" s="243" t="s">
        <v>134</v>
      </c>
      <c r="B119" s="118">
        <f t="shared" ref="B119:I119" si="252">SUM(B112:B118)</f>
        <v>1453</v>
      </c>
      <c r="C119" s="118">
        <f t="shared" si="252"/>
        <v>1453</v>
      </c>
      <c r="D119" s="118">
        <f t="shared" si="252"/>
        <v>1470</v>
      </c>
      <c r="E119" s="118">
        <f t="shared" si="252"/>
        <v>1470</v>
      </c>
      <c r="F119" s="118">
        <f t="shared" si="252"/>
        <v>1470</v>
      </c>
      <c r="G119" s="118">
        <f t="shared" si="252"/>
        <v>1470</v>
      </c>
      <c r="H119" s="118">
        <f t="shared" si="252"/>
        <v>1470</v>
      </c>
      <c r="I119" s="118">
        <f t="shared" si="252"/>
        <v>1470</v>
      </c>
      <c r="J119" s="118">
        <f t="shared" ref="J119:AO119" si="253">SUM(J112:J118)</f>
        <v>1470</v>
      </c>
      <c r="K119" s="118">
        <f t="shared" si="253"/>
        <v>1470</v>
      </c>
      <c r="L119" s="118">
        <f t="shared" si="253"/>
        <v>1470</v>
      </c>
      <c r="M119" s="118">
        <f t="shared" si="253"/>
        <v>1470</v>
      </c>
      <c r="N119" s="118">
        <f t="shared" si="253"/>
        <v>1470</v>
      </c>
      <c r="O119" s="118">
        <f t="shared" si="253"/>
        <v>1470</v>
      </c>
      <c r="P119" s="118">
        <f t="shared" si="253"/>
        <v>1470</v>
      </c>
      <c r="Q119" s="118">
        <f t="shared" si="253"/>
        <v>1470</v>
      </c>
      <c r="R119" s="118">
        <f t="shared" si="253"/>
        <v>1471</v>
      </c>
      <c r="S119" s="118">
        <f t="shared" si="253"/>
        <v>1471</v>
      </c>
      <c r="T119" s="118">
        <f t="shared" si="253"/>
        <v>1471</v>
      </c>
      <c r="U119" s="118">
        <f t="shared" si="253"/>
        <v>1471</v>
      </c>
      <c r="V119" s="118">
        <f t="shared" si="253"/>
        <v>1471</v>
      </c>
      <c r="W119" s="118">
        <f t="shared" si="253"/>
        <v>1471</v>
      </c>
      <c r="X119" s="118">
        <f t="shared" si="253"/>
        <v>1471</v>
      </c>
      <c r="Y119" s="118">
        <f t="shared" si="253"/>
        <v>1471</v>
      </c>
      <c r="Z119" s="118">
        <f t="shared" si="253"/>
        <v>1471</v>
      </c>
      <c r="AA119" s="118">
        <f t="shared" si="253"/>
        <v>1471</v>
      </c>
      <c r="AB119" s="118">
        <f t="shared" si="253"/>
        <v>1471</v>
      </c>
      <c r="AC119" s="118">
        <f t="shared" si="253"/>
        <v>1471</v>
      </c>
      <c r="AD119" s="118">
        <f t="shared" si="253"/>
        <v>1471</v>
      </c>
      <c r="AE119" s="118">
        <f t="shared" si="253"/>
        <v>1471</v>
      </c>
      <c r="AF119" s="118">
        <f t="shared" si="253"/>
        <v>1471</v>
      </c>
      <c r="AG119" s="118">
        <f t="shared" si="253"/>
        <v>1471</v>
      </c>
      <c r="AH119" s="118">
        <f t="shared" si="253"/>
        <v>1471</v>
      </c>
      <c r="AI119" s="118">
        <f t="shared" si="253"/>
        <v>1471</v>
      </c>
      <c r="AJ119" s="118">
        <f t="shared" si="253"/>
        <v>1471</v>
      </c>
      <c r="AK119" s="118">
        <f t="shared" si="253"/>
        <v>1471</v>
      </c>
      <c r="AL119" s="118">
        <f t="shared" si="253"/>
        <v>1471</v>
      </c>
      <c r="AM119" s="118">
        <f t="shared" si="253"/>
        <v>1471</v>
      </c>
      <c r="AN119" s="118">
        <f t="shared" si="253"/>
        <v>1471</v>
      </c>
      <c r="AO119" s="118">
        <f t="shared" si="253"/>
        <v>1471</v>
      </c>
      <c r="AP119" s="118">
        <f t="shared" ref="AP119:AX119" si="254">SUM(AP112:AP118)</f>
        <v>1471</v>
      </c>
      <c r="AQ119" s="118">
        <f t="shared" si="254"/>
        <v>1471</v>
      </c>
      <c r="AR119" s="118">
        <f t="shared" si="254"/>
        <v>1471</v>
      </c>
      <c r="AS119" s="118">
        <f t="shared" si="254"/>
        <v>1471</v>
      </c>
      <c r="AT119" s="118">
        <f t="shared" si="254"/>
        <v>1471</v>
      </c>
      <c r="AU119" s="118">
        <f t="shared" si="254"/>
        <v>1471</v>
      </c>
      <c r="AV119" s="118">
        <f t="shared" si="254"/>
        <v>1471</v>
      </c>
      <c r="AW119" s="118">
        <f t="shared" si="254"/>
        <v>1471</v>
      </c>
      <c r="AX119" s="118">
        <f t="shared" si="254"/>
        <v>1471</v>
      </c>
      <c r="AZ119" s="243" t="s">
        <v>134</v>
      </c>
      <c r="BA119" s="249">
        <f t="shared" ref="BA119:CV119" si="255">SUM(BA112:BA118)</f>
        <v>0</v>
      </c>
      <c r="BB119" s="249">
        <f t="shared" si="255"/>
        <v>17</v>
      </c>
      <c r="BC119" s="249">
        <f t="shared" si="255"/>
        <v>0</v>
      </c>
      <c r="BD119" s="249">
        <f t="shared" si="255"/>
        <v>0</v>
      </c>
      <c r="BE119" s="249">
        <f t="shared" si="255"/>
        <v>0</v>
      </c>
      <c r="BF119" s="249">
        <f t="shared" si="255"/>
        <v>0</v>
      </c>
      <c r="BG119" s="249">
        <f t="shared" si="255"/>
        <v>0</v>
      </c>
      <c r="BH119" s="249">
        <f t="shared" si="255"/>
        <v>0</v>
      </c>
      <c r="BI119" s="249">
        <f t="shared" si="255"/>
        <v>0</v>
      </c>
      <c r="BJ119" s="249">
        <f t="shared" si="255"/>
        <v>0</v>
      </c>
      <c r="BK119" s="249">
        <f t="shared" si="255"/>
        <v>0</v>
      </c>
      <c r="BL119" s="249">
        <f t="shared" si="255"/>
        <v>0</v>
      </c>
      <c r="BM119" s="249">
        <f t="shared" si="255"/>
        <v>0</v>
      </c>
      <c r="BN119" s="249">
        <f t="shared" si="255"/>
        <v>0</v>
      </c>
      <c r="BO119" s="249">
        <f t="shared" si="255"/>
        <v>0</v>
      </c>
      <c r="BP119" s="249">
        <f t="shared" si="255"/>
        <v>1</v>
      </c>
      <c r="BQ119" s="249">
        <f t="shared" si="255"/>
        <v>0</v>
      </c>
      <c r="BR119" s="249">
        <f t="shared" si="255"/>
        <v>0</v>
      </c>
      <c r="BS119" s="249">
        <f t="shared" si="255"/>
        <v>0</v>
      </c>
      <c r="BT119" s="249">
        <f t="shared" si="255"/>
        <v>0</v>
      </c>
      <c r="BU119" s="249">
        <f t="shared" si="255"/>
        <v>0</v>
      </c>
      <c r="BV119" s="249">
        <f t="shared" si="255"/>
        <v>0</v>
      </c>
      <c r="BW119" s="249">
        <f t="shared" si="255"/>
        <v>0</v>
      </c>
      <c r="BX119" s="249">
        <f t="shared" si="255"/>
        <v>0</v>
      </c>
      <c r="BY119" s="249">
        <f t="shared" si="255"/>
        <v>0</v>
      </c>
      <c r="BZ119" s="249">
        <f t="shared" si="255"/>
        <v>0</v>
      </c>
      <c r="CA119" s="249">
        <f t="shared" si="255"/>
        <v>0</v>
      </c>
      <c r="CB119" s="249">
        <f t="shared" si="255"/>
        <v>0</v>
      </c>
      <c r="CC119" s="249">
        <f t="shared" si="255"/>
        <v>0</v>
      </c>
      <c r="CD119" s="249">
        <f t="shared" si="255"/>
        <v>0</v>
      </c>
      <c r="CE119" s="249">
        <f t="shared" si="255"/>
        <v>0</v>
      </c>
      <c r="CF119" s="249">
        <f t="shared" si="255"/>
        <v>0</v>
      </c>
      <c r="CG119" s="249">
        <f t="shared" si="255"/>
        <v>0</v>
      </c>
      <c r="CH119" s="249">
        <f t="shared" si="255"/>
        <v>0</v>
      </c>
      <c r="CI119" s="249">
        <f t="shared" si="255"/>
        <v>0</v>
      </c>
      <c r="CJ119" s="249">
        <f t="shared" si="255"/>
        <v>0</v>
      </c>
      <c r="CK119" s="249">
        <f t="shared" si="255"/>
        <v>0</v>
      </c>
      <c r="CL119" s="249">
        <f t="shared" si="255"/>
        <v>0</v>
      </c>
      <c r="CM119" s="249">
        <f t="shared" si="255"/>
        <v>0</v>
      </c>
      <c r="CN119" s="249">
        <f t="shared" si="255"/>
        <v>0</v>
      </c>
      <c r="CO119" s="249">
        <f t="shared" si="255"/>
        <v>0</v>
      </c>
      <c r="CP119" s="249">
        <f t="shared" si="255"/>
        <v>0</v>
      </c>
      <c r="CQ119" s="249">
        <f t="shared" si="255"/>
        <v>0</v>
      </c>
      <c r="CR119" s="249">
        <f t="shared" si="255"/>
        <v>0</v>
      </c>
      <c r="CS119" s="249">
        <f t="shared" si="255"/>
        <v>0</v>
      </c>
      <c r="CT119" s="249">
        <f t="shared" si="255"/>
        <v>0</v>
      </c>
      <c r="CU119" s="249">
        <f t="shared" si="255"/>
        <v>0</v>
      </c>
      <c r="CV119" s="249">
        <f t="shared" si="255"/>
        <v>0</v>
      </c>
    </row>
    <row r="120" spans="1:100">
      <c r="A120" s="35"/>
      <c r="B120" s="240"/>
      <c r="C120" s="240"/>
      <c r="D120" s="240"/>
      <c r="E120" s="240"/>
      <c r="F120" s="240"/>
      <c r="G120" s="240"/>
      <c r="H120" s="240"/>
      <c r="I120" s="240"/>
      <c r="J120" s="240"/>
      <c r="K120" s="240"/>
      <c r="L120" s="240"/>
      <c r="M120" s="240"/>
      <c r="N120" s="240"/>
      <c r="O120" s="240"/>
      <c r="P120" s="240"/>
      <c r="Q120" s="240"/>
      <c r="R120" s="240"/>
      <c r="S120" s="240"/>
      <c r="T120" s="240"/>
      <c r="U120" s="240"/>
      <c r="V120" s="240"/>
      <c r="W120" s="240"/>
      <c r="X120" s="240"/>
      <c r="Y120" s="240"/>
      <c r="Z120" s="240"/>
      <c r="AA120" s="240"/>
      <c r="AB120" s="240"/>
      <c r="AC120" s="240"/>
      <c r="AD120" s="240"/>
      <c r="AE120" s="240"/>
      <c r="AF120" s="240"/>
      <c r="AG120" s="240"/>
      <c r="AH120" s="240"/>
      <c r="AI120" s="240"/>
      <c r="AJ120" s="240"/>
      <c r="AK120" s="240"/>
      <c r="AL120" s="240"/>
      <c r="AM120" s="240"/>
      <c r="AN120" s="240"/>
      <c r="AO120" s="240"/>
      <c r="AP120" s="240"/>
      <c r="AQ120" s="240"/>
      <c r="AR120" s="240"/>
      <c r="AS120" s="240"/>
      <c r="AT120" s="240"/>
      <c r="AU120" s="240"/>
      <c r="AV120" s="240"/>
      <c r="AW120" s="240"/>
      <c r="AX120" s="240"/>
      <c r="AY120" s="28"/>
      <c r="AZ120" s="241"/>
      <c r="BA120" s="231"/>
      <c r="BB120" s="231"/>
      <c r="BC120" s="231"/>
      <c r="BD120" s="231"/>
      <c r="BE120" s="231"/>
      <c r="BF120" s="231"/>
      <c r="BG120" s="231"/>
      <c r="BH120" s="231"/>
      <c r="BI120" s="231"/>
      <c r="BJ120" s="231"/>
      <c r="BK120" s="231"/>
      <c r="BL120" s="231"/>
      <c r="BM120" s="231"/>
      <c r="BN120" s="231"/>
      <c r="BO120" s="231"/>
      <c r="BP120" s="231"/>
      <c r="BQ120" s="231"/>
      <c r="BR120" s="231"/>
      <c r="BS120" s="231"/>
      <c r="BT120" s="231"/>
      <c r="BU120" s="231"/>
      <c r="BV120" s="231"/>
      <c r="BW120" s="231"/>
      <c r="BX120" s="231"/>
      <c r="BY120" s="231"/>
      <c r="BZ120" s="231"/>
      <c r="CA120" s="231"/>
      <c r="CB120" s="231"/>
      <c r="CC120" s="231"/>
      <c r="CD120" s="231"/>
      <c r="CE120" s="231"/>
      <c r="CF120" s="231"/>
      <c r="CG120" s="231"/>
      <c r="CH120" s="231"/>
      <c r="CI120" s="231"/>
      <c r="CJ120" s="231"/>
      <c r="CK120" s="231"/>
      <c r="CL120" s="231"/>
      <c r="CM120" s="231"/>
      <c r="CN120" s="231"/>
      <c r="CO120" s="231"/>
      <c r="CP120" s="231"/>
      <c r="CQ120" s="231"/>
      <c r="CR120" s="231"/>
      <c r="CS120" s="231"/>
      <c r="CT120" s="231"/>
      <c r="CU120" s="231"/>
      <c r="CV120" s="231"/>
    </row>
    <row r="121" spans="1:100" s="101" customFormat="1">
      <c r="A121" s="99" t="s">
        <v>276</v>
      </c>
      <c r="B121" s="78">
        <v>0</v>
      </c>
      <c r="C121" s="78">
        <f t="shared" ref="C121:L123" si="256">B121+BA121</f>
        <v>0</v>
      </c>
      <c r="D121" s="78">
        <f t="shared" si="256"/>
        <v>0</v>
      </c>
      <c r="E121" s="78">
        <f t="shared" si="256"/>
        <v>0</v>
      </c>
      <c r="F121" s="78">
        <f t="shared" si="256"/>
        <v>0</v>
      </c>
      <c r="G121" s="78">
        <f t="shared" si="256"/>
        <v>0</v>
      </c>
      <c r="H121" s="78">
        <f t="shared" si="256"/>
        <v>0</v>
      </c>
      <c r="I121" s="78">
        <f t="shared" si="256"/>
        <v>0</v>
      </c>
      <c r="J121" s="78">
        <f t="shared" si="256"/>
        <v>0</v>
      </c>
      <c r="K121" s="78">
        <f t="shared" si="256"/>
        <v>0</v>
      </c>
      <c r="L121" s="78">
        <f t="shared" si="256"/>
        <v>0</v>
      </c>
      <c r="M121" s="78">
        <f t="shared" ref="M121:V123" si="257">L121+BK121</f>
        <v>0</v>
      </c>
      <c r="N121" s="78">
        <f t="shared" si="257"/>
        <v>0</v>
      </c>
      <c r="O121" s="78">
        <f t="shared" si="257"/>
        <v>0</v>
      </c>
      <c r="P121" s="78">
        <f t="shared" si="257"/>
        <v>0</v>
      </c>
      <c r="Q121" s="78">
        <f t="shared" si="257"/>
        <v>0</v>
      </c>
      <c r="R121" s="78">
        <f t="shared" si="257"/>
        <v>0</v>
      </c>
      <c r="S121" s="78">
        <f t="shared" si="257"/>
        <v>0</v>
      </c>
      <c r="T121" s="78">
        <f t="shared" si="257"/>
        <v>0</v>
      </c>
      <c r="U121" s="78">
        <f t="shared" si="257"/>
        <v>0</v>
      </c>
      <c r="V121" s="78">
        <f t="shared" si="257"/>
        <v>0</v>
      </c>
      <c r="W121" s="78">
        <f t="shared" ref="W121:AF123" si="258">V121+BU121</f>
        <v>0</v>
      </c>
      <c r="X121" s="78">
        <f t="shared" si="258"/>
        <v>0</v>
      </c>
      <c r="Y121" s="78">
        <f t="shared" si="258"/>
        <v>0</v>
      </c>
      <c r="Z121" s="78">
        <f t="shared" si="258"/>
        <v>0</v>
      </c>
      <c r="AA121" s="78">
        <f t="shared" si="258"/>
        <v>0</v>
      </c>
      <c r="AB121" s="78">
        <f t="shared" si="258"/>
        <v>0</v>
      </c>
      <c r="AC121" s="78">
        <f t="shared" si="258"/>
        <v>0</v>
      </c>
      <c r="AD121" s="78">
        <f t="shared" si="258"/>
        <v>0</v>
      </c>
      <c r="AE121" s="78">
        <f t="shared" si="258"/>
        <v>0</v>
      </c>
      <c r="AF121" s="78">
        <f t="shared" si="258"/>
        <v>0</v>
      </c>
      <c r="AG121" s="78">
        <f t="shared" ref="AG121:AP123" si="259">AF121+CE121</f>
        <v>0</v>
      </c>
      <c r="AH121" s="78">
        <f t="shared" si="259"/>
        <v>0</v>
      </c>
      <c r="AI121" s="78">
        <f t="shared" si="259"/>
        <v>0</v>
      </c>
      <c r="AJ121" s="78">
        <f t="shared" si="259"/>
        <v>0</v>
      </c>
      <c r="AK121" s="78">
        <f t="shared" si="259"/>
        <v>0</v>
      </c>
      <c r="AL121" s="78">
        <f t="shared" si="259"/>
        <v>0</v>
      </c>
      <c r="AM121" s="78">
        <f t="shared" si="259"/>
        <v>0</v>
      </c>
      <c r="AN121" s="78">
        <f t="shared" si="259"/>
        <v>0</v>
      </c>
      <c r="AO121" s="78">
        <f t="shared" si="259"/>
        <v>0</v>
      </c>
      <c r="AP121" s="78">
        <f t="shared" si="259"/>
        <v>0</v>
      </c>
      <c r="AQ121" s="78">
        <f t="shared" ref="AQ121:AZ123" si="260">AP121+CO121</f>
        <v>0</v>
      </c>
      <c r="AR121" s="78">
        <f t="shared" si="260"/>
        <v>0</v>
      </c>
      <c r="AS121" s="78">
        <f t="shared" si="260"/>
        <v>0</v>
      </c>
      <c r="AT121" s="78">
        <f t="shared" si="260"/>
        <v>0</v>
      </c>
      <c r="AU121" s="78">
        <f t="shared" si="260"/>
        <v>0</v>
      </c>
      <c r="AV121" s="78">
        <f t="shared" si="260"/>
        <v>0</v>
      </c>
      <c r="AW121" s="78">
        <f t="shared" si="260"/>
        <v>0</v>
      </c>
      <c r="AX121" s="78">
        <f t="shared" si="260"/>
        <v>0</v>
      </c>
      <c r="AY121" s="28"/>
      <c r="AZ121" s="29" t="str">
        <f>+A121</f>
        <v>Lee Dekalb</v>
      </c>
      <c r="BA121" s="231"/>
      <c r="BB121" s="231"/>
      <c r="BC121" s="231"/>
      <c r="BD121" s="231"/>
      <c r="BE121" s="231"/>
      <c r="BF121" s="231"/>
      <c r="BG121" s="231"/>
      <c r="BH121" s="231"/>
      <c r="BI121" s="231"/>
      <c r="BJ121" s="231"/>
      <c r="BK121" s="231"/>
      <c r="BL121" s="231"/>
      <c r="BM121" s="231"/>
      <c r="BN121" s="231"/>
      <c r="BO121" s="231"/>
      <c r="BP121" s="231"/>
      <c r="BQ121" s="231"/>
      <c r="BR121" s="231"/>
      <c r="BS121" s="231"/>
      <c r="BT121" s="231"/>
      <c r="BU121" s="231"/>
      <c r="BV121" s="231"/>
      <c r="BW121" s="231"/>
      <c r="BX121" s="231"/>
      <c r="BY121" s="231"/>
      <c r="BZ121" s="231"/>
      <c r="CA121" s="231"/>
      <c r="CB121" s="231"/>
      <c r="CC121" s="231"/>
      <c r="CD121" s="231"/>
      <c r="CE121" s="231"/>
      <c r="CF121" s="231"/>
      <c r="CG121" s="231"/>
      <c r="CH121" s="231"/>
      <c r="CI121" s="231"/>
      <c r="CJ121" s="231"/>
      <c r="CK121" s="231"/>
      <c r="CL121" s="231"/>
      <c r="CM121" s="231"/>
      <c r="CN121" s="231"/>
      <c r="CO121" s="231"/>
      <c r="CP121" s="231"/>
      <c r="CQ121" s="231"/>
      <c r="CR121" s="231"/>
      <c r="CS121" s="231"/>
      <c r="CT121" s="231"/>
      <c r="CU121" s="231"/>
      <c r="CV121" s="231"/>
    </row>
    <row r="122" spans="1:100">
      <c r="A122" s="99" t="s">
        <v>54</v>
      </c>
      <c r="B122" s="78">
        <v>0</v>
      </c>
      <c r="C122" s="78">
        <f t="shared" si="256"/>
        <v>0</v>
      </c>
      <c r="D122" s="78">
        <f t="shared" si="256"/>
        <v>0</v>
      </c>
      <c r="E122" s="78">
        <f t="shared" si="256"/>
        <v>0</v>
      </c>
      <c r="F122" s="78">
        <f t="shared" si="256"/>
        <v>0</v>
      </c>
      <c r="G122" s="78">
        <f t="shared" si="256"/>
        <v>0</v>
      </c>
      <c r="H122" s="78">
        <f t="shared" si="256"/>
        <v>0</v>
      </c>
      <c r="I122" s="78">
        <f t="shared" si="256"/>
        <v>0</v>
      </c>
      <c r="J122" s="78">
        <f t="shared" si="256"/>
        <v>0</v>
      </c>
      <c r="K122" s="78">
        <f t="shared" si="256"/>
        <v>0</v>
      </c>
      <c r="L122" s="78">
        <f t="shared" si="256"/>
        <v>0</v>
      </c>
      <c r="M122" s="78">
        <f t="shared" si="257"/>
        <v>0</v>
      </c>
      <c r="N122" s="78">
        <f t="shared" si="257"/>
        <v>0</v>
      </c>
      <c r="O122" s="78">
        <f t="shared" si="257"/>
        <v>0</v>
      </c>
      <c r="P122" s="78">
        <f t="shared" si="257"/>
        <v>0</v>
      </c>
      <c r="Q122" s="78">
        <f t="shared" si="257"/>
        <v>0</v>
      </c>
      <c r="R122" s="78">
        <f t="shared" si="257"/>
        <v>0</v>
      </c>
      <c r="S122" s="78">
        <f t="shared" si="257"/>
        <v>0</v>
      </c>
      <c r="T122" s="78">
        <f t="shared" si="257"/>
        <v>0</v>
      </c>
      <c r="U122" s="78">
        <f t="shared" si="257"/>
        <v>0</v>
      </c>
      <c r="V122" s="78">
        <f t="shared" si="257"/>
        <v>0</v>
      </c>
      <c r="W122" s="78">
        <f t="shared" si="258"/>
        <v>0</v>
      </c>
      <c r="X122" s="78">
        <f t="shared" si="258"/>
        <v>0</v>
      </c>
      <c r="Y122" s="78">
        <f t="shared" si="258"/>
        <v>0</v>
      </c>
      <c r="Z122" s="78">
        <f t="shared" si="258"/>
        <v>0</v>
      </c>
      <c r="AA122" s="78">
        <f t="shared" si="258"/>
        <v>0</v>
      </c>
      <c r="AB122" s="78">
        <f t="shared" si="258"/>
        <v>0</v>
      </c>
      <c r="AC122" s="78">
        <f t="shared" si="258"/>
        <v>0</v>
      </c>
      <c r="AD122" s="78">
        <f t="shared" si="258"/>
        <v>0</v>
      </c>
      <c r="AE122" s="78">
        <f t="shared" si="258"/>
        <v>0</v>
      </c>
      <c r="AF122" s="78">
        <f t="shared" si="258"/>
        <v>0</v>
      </c>
      <c r="AG122" s="78">
        <f t="shared" si="259"/>
        <v>0</v>
      </c>
      <c r="AH122" s="78">
        <f t="shared" si="259"/>
        <v>0</v>
      </c>
      <c r="AI122" s="78">
        <f t="shared" si="259"/>
        <v>0</v>
      </c>
      <c r="AJ122" s="78">
        <f t="shared" si="259"/>
        <v>0</v>
      </c>
      <c r="AK122" s="78">
        <f t="shared" si="259"/>
        <v>0</v>
      </c>
      <c r="AL122" s="78">
        <f t="shared" si="259"/>
        <v>0</v>
      </c>
      <c r="AM122" s="78">
        <f t="shared" si="259"/>
        <v>0</v>
      </c>
      <c r="AN122" s="78">
        <f t="shared" si="259"/>
        <v>0</v>
      </c>
      <c r="AO122" s="78">
        <f t="shared" si="259"/>
        <v>0</v>
      </c>
      <c r="AP122" s="78">
        <f t="shared" si="259"/>
        <v>0</v>
      </c>
      <c r="AQ122" s="78">
        <f t="shared" si="260"/>
        <v>0</v>
      </c>
      <c r="AR122" s="78">
        <f t="shared" si="260"/>
        <v>0</v>
      </c>
      <c r="AS122" s="78">
        <f t="shared" si="260"/>
        <v>0</v>
      </c>
      <c r="AT122" s="78">
        <f t="shared" si="260"/>
        <v>0</v>
      </c>
      <c r="AU122" s="78">
        <f t="shared" si="260"/>
        <v>0</v>
      </c>
      <c r="AV122" s="78">
        <f t="shared" si="260"/>
        <v>0</v>
      </c>
      <c r="AW122" s="78">
        <f t="shared" si="260"/>
        <v>0</v>
      </c>
      <c r="AX122" s="78">
        <f t="shared" si="260"/>
        <v>0</v>
      </c>
      <c r="AY122" s="28"/>
      <c r="AZ122" s="29" t="str">
        <f>+A122</f>
        <v>Wind Purch.</v>
      </c>
      <c r="BA122" s="256"/>
      <c r="BB122" s="256"/>
      <c r="BC122" s="256"/>
      <c r="BD122" s="256"/>
      <c r="BE122" s="256"/>
      <c r="BF122" s="256"/>
      <c r="BG122" s="256"/>
      <c r="BH122" s="256"/>
      <c r="BI122" s="256"/>
      <c r="BJ122" s="256"/>
      <c r="BK122" s="256"/>
      <c r="BL122" s="256"/>
      <c r="BM122" s="256"/>
      <c r="BN122" s="256"/>
      <c r="BO122" s="256"/>
      <c r="BP122" s="256"/>
      <c r="BQ122" s="256"/>
      <c r="BR122" s="256"/>
      <c r="BS122" s="256"/>
      <c r="BT122" s="256"/>
      <c r="BU122" s="256"/>
      <c r="BV122" s="256"/>
      <c r="BW122" s="256"/>
      <c r="BX122" s="256"/>
      <c r="BY122" s="256"/>
      <c r="BZ122" s="256"/>
      <c r="CA122" s="256"/>
      <c r="CB122" s="256"/>
      <c r="CC122" s="256"/>
      <c r="CD122" s="256"/>
      <c r="CE122" s="256"/>
      <c r="CF122" s="256"/>
      <c r="CG122" s="256"/>
      <c r="CH122" s="256"/>
      <c r="CI122" s="256"/>
      <c r="CJ122" s="256"/>
      <c r="CK122" s="256"/>
      <c r="CL122" s="256"/>
      <c r="CM122" s="256"/>
      <c r="CN122" s="256"/>
      <c r="CO122" s="256"/>
      <c r="CP122" s="256"/>
      <c r="CQ122" s="256"/>
      <c r="CR122" s="256"/>
      <c r="CS122" s="256"/>
      <c r="CT122" s="256"/>
      <c r="CU122" s="256"/>
      <c r="CV122" s="256"/>
    </row>
    <row r="123" spans="1:100">
      <c r="A123" s="10" t="s">
        <v>23</v>
      </c>
      <c r="B123" s="30">
        <v>0</v>
      </c>
      <c r="C123" s="30">
        <f t="shared" si="256"/>
        <v>0</v>
      </c>
      <c r="D123" s="30">
        <f t="shared" si="256"/>
        <v>0</v>
      </c>
      <c r="E123" s="30">
        <f t="shared" si="256"/>
        <v>0</v>
      </c>
      <c r="F123" s="30">
        <f t="shared" si="256"/>
        <v>0</v>
      </c>
      <c r="G123" s="30">
        <f t="shared" si="256"/>
        <v>0</v>
      </c>
      <c r="H123" s="30">
        <f t="shared" si="256"/>
        <v>0</v>
      </c>
      <c r="I123" s="30">
        <f t="shared" si="256"/>
        <v>0</v>
      </c>
      <c r="J123" s="30">
        <f t="shared" si="256"/>
        <v>0</v>
      </c>
      <c r="K123" s="30">
        <f t="shared" si="256"/>
        <v>0</v>
      </c>
      <c r="L123" s="30">
        <f t="shared" si="256"/>
        <v>0</v>
      </c>
      <c r="M123" s="30">
        <f t="shared" si="257"/>
        <v>0</v>
      </c>
      <c r="N123" s="30">
        <f t="shared" si="257"/>
        <v>0</v>
      </c>
      <c r="O123" s="30">
        <f t="shared" si="257"/>
        <v>0</v>
      </c>
      <c r="P123" s="30">
        <f t="shared" si="257"/>
        <v>0</v>
      </c>
      <c r="Q123" s="30">
        <f t="shared" si="257"/>
        <v>0</v>
      </c>
      <c r="R123" s="30">
        <f t="shared" si="257"/>
        <v>0</v>
      </c>
      <c r="S123" s="30">
        <f t="shared" si="257"/>
        <v>0</v>
      </c>
      <c r="T123" s="30">
        <f t="shared" si="257"/>
        <v>0</v>
      </c>
      <c r="U123" s="30">
        <f t="shared" si="257"/>
        <v>0</v>
      </c>
      <c r="V123" s="30">
        <f t="shared" si="257"/>
        <v>0</v>
      </c>
      <c r="W123" s="30">
        <f t="shared" si="258"/>
        <v>0</v>
      </c>
      <c r="X123" s="30">
        <f t="shared" si="258"/>
        <v>0</v>
      </c>
      <c r="Y123" s="30">
        <f t="shared" si="258"/>
        <v>0</v>
      </c>
      <c r="Z123" s="30">
        <f t="shared" si="258"/>
        <v>0</v>
      </c>
      <c r="AA123" s="30">
        <f t="shared" si="258"/>
        <v>0</v>
      </c>
      <c r="AB123" s="30">
        <f t="shared" si="258"/>
        <v>0</v>
      </c>
      <c r="AC123" s="30">
        <f t="shared" si="258"/>
        <v>0</v>
      </c>
      <c r="AD123" s="30">
        <f t="shared" si="258"/>
        <v>0</v>
      </c>
      <c r="AE123" s="30">
        <f t="shared" si="258"/>
        <v>0</v>
      </c>
      <c r="AF123" s="30">
        <f t="shared" si="258"/>
        <v>0</v>
      </c>
      <c r="AG123" s="30">
        <f t="shared" si="259"/>
        <v>0</v>
      </c>
      <c r="AH123" s="30">
        <f t="shared" si="259"/>
        <v>0</v>
      </c>
      <c r="AI123" s="30">
        <f t="shared" si="259"/>
        <v>0</v>
      </c>
      <c r="AJ123" s="30">
        <f t="shared" si="259"/>
        <v>0</v>
      </c>
      <c r="AK123" s="30">
        <f t="shared" si="259"/>
        <v>0</v>
      </c>
      <c r="AL123" s="30">
        <f t="shared" si="259"/>
        <v>0</v>
      </c>
      <c r="AM123" s="30">
        <f t="shared" si="259"/>
        <v>0</v>
      </c>
      <c r="AN123" s="30">
        <f t="shared" si="259"/>
        <v>0</v>
      </c>
      <c r="AO123" s="30">
        <f t="shared" si="259"/>
        <v>0</v>
      </c>
      <c r="AP123" s="30">
        <f t="shared" si="259"/>
        <v>0</v>
      </c>
      <c r="AQ123" s="30">
        <f t="shared" si="260"/>
        <v>0</v>
      </c>
      <c r="AR123" s="30">
        <f t="shared" si="260"/>
        <v>0</v>
      </c>
      <c r="AS123" s="30">
        <f t="shared" si="260"/>
        <v>0</v>
      </c>
      <c r="AT123" s="30">
        <f t="shared" si="260"/>
        <v>0</v>
      </c>
      <c r="AU123" s="30">
        <f t="shared" si="260"/>
        <v>0</v>
      </c>
      <c r="AV123" s="30">
        <f t="shared" si="260"/>
        <v>0</v>
      </c>
      <c r="AW123" s="30">
        <f t="shared" si="260"/>
        <v>0</v>
      </c>
      <c r="AX123" s="30">
        <f t="shared" si="260"/>
        <v>0</v>
      </c>
      <c r="AY123" s="28"/>
      <c r="AZ123" s="29" t="s">
        <v>23</v>
      </c>
      <c r="BA123" s="256"/>
      <c r="BB123" s="256"/>
      <c r="BC123" s="256"/>
      <c r="BD123" s="256"/>
      <c r="BE123" s="256"/>
      <c r="BF123" s="256"/>
      <c r="BG123" s="256"/>
      <c r="BH123" s="256"/>
      <c r="BI123" s="256"/>
      <c r="BJ123" s="256"/>
      <c r="BK123" s="256"/>
      <c r="BL123" s="256"/>
      <c r="BM123" s="256"/>
      <c r="BN123" s="256"/>
      <c r="BO123" s="256"/>
      <c r="BP123" s="256"/>
      <c r="BQ123" s="256"/>
      <c r="BR123" s="256"/>
      <c r="BS123" s="256"/>
      <c r="BT123" s="256"/>
      <c r="BU123" s="256"/>
      <c r="BV123" s="256"/>
      <c r="BW123" s="256"/>
      <c r="BX123" s="256"/>
      <c r="BY123" s="256"/>
      <c r="BZ123" s="256"/>
      <c r="CA123" s="256"/>
      <c r="CB123" s="256"/>
      <c r="CC123" s="256"/>
      <c r="CD123" s="256"/>
      <c r="CE123" s="256"/>
      <c r="CF123" s="256"/>
      <c r="CG123" s="256"/>
      <c r="CH123" s="256"/>
      <c r="CI123" s="256"/>
      <c r="CJ123" s="256"/>
      <c r="CK123" s="256"/>
      <c r="CL123" s="256"/>
      <c r="CM123" s="256"/>
      <c r="CN123" s="256"/>
      <c r="CO123" s="256"/>
      <c r="CP123" s="256"/>
      <c r="CQ123" s="256"/>
      <c r="CR123" s="256"/>
      <c r="CS123" s="256"/>
      <c r="CT123" s="256"/>
      <c r="CU123" s="256"/>
      <c r="CV123" s="256"/>
    </row>
    <row r="124" spans="1:100" s="120" customFormat="1">
      <c r="A124" s="35" t="s">
        <v>134</v>
      </c>
      <c r="B124" s="118">
        <f t="shared" ref="B124:AP124" si="261">SUM(B119:B123)</f>
        <v>1453</v>
      </c>
      <c r="C124" s="118">
        <f t="shared" si="261"/>
        <v>1453</v>
      </c>
      <c r="D124" s="118">
        <f t="shared" si="261"/>
        <v>1470</v>
      </c>
      <c r="E124" s="118">
        <f t="shared" si="261"/>
        <v>1470</v>
      </c>
      <c r="F124" s="118">
        <f t="shared" si="261"/>
        <v>1470</v>
      </c>
      <c r="G124" s="118">
        <f t="shared" si="261"/>
        <v>1470</v>
      </c>
      <c r="H124" s="118">
        <f t="shared" si="261"/>
        <v>1470</v>
      </c>
      <c r="I124" s="118">
        <f t="shared" si="261"/>
        <v>1470</v>
      </c>
      <c r="J124" s="118">
        <f t="shared" si="261"/>
        <v>1470</v>
      </c>
      <c r="K124" s="118">
        <f t="shared" si="261"/>
        <v>1470</v>
      </c>
      <c r="L124" s="118">
        <f t="shared" si="261"/>
        <v>1470</v>
      </c>
      <c r="M124" s="118">
        <f t="shared" si="261"/>
        <v>1470</v>
      </c>
      <c r="N124" s="118">
        <f t="shared" si="261"/>
        <v>1470</v>
      </c>
      <c r="O124" s="118">
        <f t="shared" si="261"/>
        <v>1470</v>
      </c>
      <c r="P124" s="118">
        <f t="shared" si="261"/>
        <v>1470</v>
      </c>
      <c r="Q124" s="118">
        <f t="shared" si="261"/>
        <v>1470</v>
      </c>
      <c r="R124" s="118">
        <f t="shared" si="261"/>
        <v>1471</v>
      </c>
      <c r="S124" s="118">
        <f t="shared" si="261"/>
        <v>1471</v>
      </c>
      <c r="T124" s="118">
        <f t="shared" si="261"/>
        <v>1471</v>
      </c>
      <c r="U124" s="118">
        <f t="shared" si="261"/>
        <v>1471</v>
      </c>
      <c r="V124" s="118">
        <f t="shared" si="261"/>
        <v>1471</v>
      </c>
      <c r="W124" s="118">
        <f t="shared" si="261"/>
        <v>1471</v>
      </c>
      <c r="X124" s="118">
        <f t="shared" si="261"/>
        <v>1471</v>
      </c>
      <c r="Y124" s="118">
        <f t="shared" si="261"/>
        <v>1471</v>
      </c>
      <c r="Z124" s="118">
        <f t="shared" si="261"/>
        <v>1471</v>
      </c>
      <c r="AA124" s="118">
        <f t="shared" si="261"/>
        <v>1471</v>
      </c>
      <c r="AB124" s="118">
        <f t="shared" si="261"/>
        <v>1471</v>
      </c>
      <c r="AC124" s="118">
        <f t="shared" si="261"/>
        <v>1471</v>
      </c>
      <c r="AD124" s="118">
        <f t="shared" si="261"/>
        <v>1471</v>
      </c>
      <c r="AE124" s="118">
        <f t="shared" si="261"/>
        <v>1471</v>
      </c>
      <c r="AF124" s="118">
        <f t="shared" si="261"/>
        <v>1471</v>
      </c>
      <c r="AG124" s="118">
        <f t="shared" si="261"/>
        <v>1471</v>
      </c>
      <c r="AH124" s="118">
        <f t="shared" si="261"/>
        <v>1471</v>
      </c>
      <c r="AI124" s="118">
        <f t="shared" si="261"/>
        <v>1471</v>
      </c>
      <c r="AJ124" s="118">
        <f t="shared" si="261"/>
        <v>1471</v>
      </c>
      <c r="AK124" s="118">
        <f t="shared" si="261"/>
        <v>1471</v>
      </c>
      <c r="AL124" s="118">
        <f t="shared" si="261"/>
        <v>1471</v>
      </c>
      <c r="AM124" s="118">
        <f t="shared" si="261"/>
        <v>1471</v>
      </c>
      <c r="AN124" s="118">
        <f t="shared" si="261"/>
        <v>1471</v>
      </c>
      <c r="AO124" s="118">
        <f t="shared" si="261"/>
        <v>1471</v>
      </c>
      <c r="AP124" s="118">
        <f t="shared" si="261"/>
        <v>1471</v>
      </c>
      <c r="AQ124" s="118">
        <f t="shared" ref="AQ124:AX124" si="262">SUM(AQ119:AQ123)</f>
        <v>1471</v>
      </c>
      <c r="AR124" s="118">
        <f t="shared" si="262"/>
        <v>1471</v>
      </c>
      <c r="AS124" s="118">
        <f t="shared" si="262"/>
        <v>1471</v>
      </c>
      <c r="AT124" s="118">
        <f t="shared" si="262"/>
        <v>1471</v>
      </c>
      <c r="AU124" s="118">
        <f t="shared" si="262"/>
        <v>1471</v>
      </c>
      <c r="AV124" s="118">
        <f t="shared" si="262"/>
        <v>1471</v>
      </c>
      <c r="AW124" s="118">
        <f t="shared" si="262"/>
        <v>1471</v>
      </c>
      <c r="AX124" s="118">
        <f t="shared" si="262"/>
        <v>1471</v>
      </c>
      <c r="AY124" s="246"/>
      <c r="AZ124" s="241" t="s">
        <v>134</v>
      </c>
      <c r="BA124" s="247">
        <f t="shared" ref="BA124:CV124" si="263">SUM(BA119:BA123)</f>
        <v>0</v>
      </c>
      <c r="BB124" s="247">
        <f t="shared" si="263"/>
        <v>17</v>
      </c>
      <c r="BC124" s="247">
        <f t="shared" si="263"/>
        <v>0</v>
      </c>
      <c r="BD124" s="247">
        <f t="shared" si="263"/>
        <v>0</v>
      </c>
      <c r="BE124" s="247">
        <f t="shared" si="263"/>
        <v>0</v>
      </c>
      <c r="BF124" s="247">
        <f t="shared" si="263"/>
        <v>0</v>
      </c>
      <c r="BG124" s="247">
        <f t="shared" si="263"/>
        <v>0</v>
      </c>
      <c r="BH124" s="247">
        <f t="shared" si="263"/>
        <v>0</v>
      </c>
      <c r="BI124" s="247">
        <f t="shared" si="263"/>
        <v>0</v>
      </c>
      <c r="BJ124" s="247">
        <f t="shared" si="263"/>
        <v>0</v>
      </c>
      <c r="BK124" s="247">
        <f t="shared" si="263"/>
        <v>0</v>
      </c>
      <c r="BL124" s="247">
        <f t="shared" si="263"/>
        <v>0</v>
      </c>
      <c r="BM124" s="247">
        <f t="shared" si="263"/>
        <v>0</v>
      </c>
      <c r="BN124" s="247">
        <f t="shared" si="263"/>
        <v>0</v>
      </c>
      <c r="BO124" s="247">
        <f t="shared" si="263"/>
        <v>0</v>
      </c>
      <c r="BP124" s="247">
        <f t="shared" si="263"/>
        <v>1</v>
      </c>
      <c r="BQ124" s="247">
        <f t="shared" si="263"/>
        <v>0</v>
      </c>
      <c r="BR124" s="247">
        <f t="shared" si="263"/>
        <v>0</v>
      </c>
      <c r="BS124" s="247">
        <f t="shared" si="263"/>
        <v>0</v>
      </c>
      <c r="BT124" s="247">
        <f t="shared" si="263"/>
        <v>0</v>
      </c>
      <c r="BU124" s="247">
        <f t="shared" si="263"/>
        <v>0</v>
      </c>
      <c r="BV124" s="247">
        <f t="shared" si="263"/>
        <v>0</v>
      </c>
      <c r="BW124" s="247">
        <f t="shared" si="263"/>
        <v>0</v>
      </c>
      <c r="BX124" s="247">
        <f t="shared" si="263"/>
        <v>0</v>
      </c>
      <c r="BY124" s="247">
        <f t="shared" si="263"/>
        <v>0</v>
      </c>
      <c r="BZ124" s="247">
        <f t="shared" si="263"/>
        <v>0</v>
      </c>
      <c r="CA124" s="247">
        <f t="shared" si="263"/>
        <v>0</v>
      </c>
      <c r="CB124" s="247">
        <f t="shared" si="263"/>
        <v>0</v>
      </c>
      <c r="CC124" s="247">
        <f t="shared" si="263"/>
        <v>0</v>
      </c>
      <c r="CD124" s="247">
        <f t="shared" si="263"/>
        <v>0</v>
      </c>
      <c r="CE124" s="247">
        <f t="shared" si="263"/>
        <v>0</v>
      </c>
      <c r="CF124" s="247">
        <f t="shared" si="263"/>
        <v>0</v>
      </c>
      <c r="CG124" s="247">
        <f t="shared" si="263"/>
        <v>0</v>
      </c>
      <c r="CH124" s="247">
        <f t="shared" si="263"/>
        <v>0</v>
      </c>
      <c r="CI124" s="247">
        <f t="shared" si="263"/>
        <v>0</v>
      </c>
      <c r="CJ124" s="247">
        <f t="shared" si="263"/>
        <v>0</v>
      </c>
      <c r="CK124" s="247">
        <f t="shared" si="263"/>
        <v>0</v>
      </c>
      <c r="CL124" s="247">
        <f t="shared" si="263"/>
        <v>0</v>
      </c>
      <c r="CM124" s="247">
        <f t="shared" si="263"/>
        <v>0</v>
      </c>
      <c r="CN124" s="247">
        <f t="shared" si="263"/>
        <v>0</v>
      </c>
      <c r="CO124" s="247">
        <f t="shared" si="263"/>
        <v>0</v>
      </c>
      <c r="CP124" s="247">
        <f t="shared" si="263"/>
        <v>0</v>
      </c>
      <c r="CQ124" s="247">
        <f t="shared" si="263"/>
        <v>0</v>
      </c>
      <c r="CR124" s="247">
        <f t="shared" si="263"/>
        <v>0</v>
      </c>
      <c r="CS124" s="247">
        <f t="shared" si="263"/>
        <v>0</v>
      </c>
      <c r="CT124" s="247">
        <f t="shared" si="263"/>
        <v>0</v>
      </c>
      <c r="CU124" s="247">
        <f t="shared" si="263"/>
        <v>0</v>
      </c>
      <c r="CV124" s="247">
        <f t="shared" si="263"/>
        <v>0</v>
      </c>
    </row>
    <row r="125" spans="1:100">
      <c r="A125" s="10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8"/>
      <c r="AZ125" s="29"/>
      <c r="BA125" s="242"/>
      <c r="BB125" s="242"/>
      <c r="BC125" s="242"/>
      <c r="BD125" s="242"/>
      <c r="BE125" s="242"/>
      <c r="BF125" s="242"/>
      <c r="BG125" s="242"/>
      <c r="BH125" s="242"/>
      <c r="BI125" s="242"/>
      <c r="BJ125" s="242"/>
      <c r="BK125" s="242"/>
      <c r="BL125" s="242"/>
      <c r="BM125" s="242"/>
      <c r="BN125" s="242"/>
      <c r="BO125" s="242"/>
      <c r="BP125" s="242"/>
      <c r="BQ125" s="242"/>
      <c r="BR125" s="242"/>
      <c r="BS125" s="242"/>
      <c r="BT125" s="242"/>
      <c r="BU125" s="242"/>
      <c r="BV125" s="242"/>
      <c r="BW125" s="242"/>
      <c r="BX125" s="242"/>
      <c r="BY125" s="242"/>
      <c r="BZ125" s="242"/>
      <c r="CA125" s="242"/>
      <c r="CB125" s="242"/>
      <c r="CC125" s="242"/>
      <c r="CD125" s="242"/>
      <c r="CE125" s="242"/>
      <c r="CF125" s="242"/>
      <c r="CG125" s="242"/>
      <c r="CH125" s="242"/>
      <c r="CI125" s="242"/>
      <c r="CJ125" s="242"/>
      <c r="CK125" s="242"/>
      <c r="CL125" s="242"/>
      <c r="CM125" s="242"/>
      <c r="CN125" s="242"/>
      <c r="CO125" s="242"/>
      <c r="CP125" s="242"/>
      <c r="CQ125" s="242"/>
      <c r="CR125" s="242"/>
      <c r="CS125" s="242"/>
      <c r="CT125" s="242"/>
      <c r="CU125" s="242"/>
      <c r="CV125" s="242"/>
    </row>
    <row r="126" spans="1:100">
      <c r="A126" s="10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8"/>
      <c r="AZ126" s="29"/>
      <c r="BA126" s="242"/>
      <c r="BB126" s="242"/>
      <c r="BC126" s="242"/>
      <c r="BD126" s="242"/>
      <c r="BE126" s="242"/>
      <c r="BF126" s="242"/>
      <c r="BG126" s="242"/>
      <c r="BH126" s="242"/>
      <c r="BI126" s="242"/>
      <c r="BJ126" s="242"/>
      <c r="BK126" s="242"/>
      <c r="BL126" s="242"/>
      <c r="BM126" s="242"/>
      <c r="BN126" s="242"/>
      <c r="BO126" s="242"/>
      <c r="BP126" s="242"/>
      <c r="BQ126" s="242"/>
      <c r="BR126" s="242"/>
      <c r="BS126" s="242"/>
      <c r="BT126" s="242"/>
      <c r="BU126" s="242"/>
      <c r="BV126" s="242"/>
      <c r="BW126" s="242"/>
      <c r="BX126" s="242"/>
      <c r="BY126" s="242"/>
      <c r="BZ126" s="242"/>
      <c r="CA126" s="242"/>
      <c r="CB126" s="242"/>
      <c r="CC126" s="242"/>
      <c r="CD126" s="242"/>
      <c r="CE126" s="242"/>
      <c r="CF126" s="242"/>
      <c r="CG126" s="242"/>
      <c r="CH126" s="242"/>
      <c r="CI126" s="242"/>
      <c r="CJ126" s="242"/>
      <c r="CK126" s="242"/>
      <c r="CL126" s="242"/>
      <c r="CM126" s="242"/>
      <c r="CN126" s="242"/>
      <c r="CO126" s="242"/>
      <c r="CP126" s="242"/>
      <c r="CQ126" s="242"/>
      <c r="CR126" s="242"/>
      <c r="CS126" s="242"/>
      <c r="CT126" s="242"/>
      <c r="CU126" s="242"/>
      <c r="CV126" s="242"/>
    </row>
    <row r="127" spans="1:100" ht="15">
      <c r="A127" s="218" t="s">
        <v>125</v>
      </c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8"/>
      <c r="AZ127" s="245" t="s">
        <v>125</v>
      </c>
      <c r="BA127" s="242"/>
      <c r="BB127" s="242"/>
      <c r="BC127" s="242"/>
      <c r="BD127" s="242"/>
      <c r="BE127" s="242"/>
      <c r="BF127" s="242"/>
      <c r="BG127" s="242"/>
      <c r="BH127" s="242"/>
      <c r="BI127" s="242"/>
      <c r="BJ127" s="242"/>
      <c r="BK127" s="242"/>
      <c r="BL127" s="242"/>
      <c r="BM127" s="242"/>
      <c r="BN127" s="242"/>
      <c r="BO127" s="242"/>
      <c r="BP127" s="242"/>
      <c r="BQ127" s="242"/>
      <c r="BR127" s="242"/>
      <c r="BS127" s="242"/>
      <c r="BT127" s="242"/>
      <c r="BU127" s="242"/>
      <c r="BV127" s="242"/>
      <c r="BW127" s="242"/>
      <c r="BX127" s="242"/>
      <c r="BY127" s="242"/>
      <c r="BZ127" s="242"/>
      <c r="CA127" s="242"/>
      <c r="CB127" s="242"/>
      <c r="CC127" s="242"/>
      <c r="CD127" s="242"/>
      <c r="CE127" s="242"/>
      <c r="CF127" s="242"/>
      <c r="CG127" s="242"/>
      <c r="CH127" s="242"/>
      <c r="CI127" s="242"/>
      <c r="CJ127" s="242"/>
      <c r="CK127" s="242"/>
      <c r="CL127" s="242"/>
      <c r="CM127" s="242"/>
      <c r="CN127" s="242"/>
      <c r="CO127" s="242"/>
      <c r="CP127" s="242"/>
      <c r="CQ127" s="242"/>
      <c r="CR127" s="242"/>
      <c r="CS127" s="242"/>
      <c r="CT127" s="242"/>
      <c r="CU127" s="242"/>
      <c r="CV127" s="242"/>
    </row>
    <row r="128" spans="1:100">
      <c r="A128" s="10" t="s">
        <v>163</v>
      </c>
      <c r="B128" s="78">
        <v>865</v>
      </c>
      <c r="C128" s="78">
        <f t="shared" ref="C128:C144" si="264">B128+BA128</f>
        <v>865</v>
      </c>
      <c r="D128" s="78">
        <f t="shared" ref="D128:D144" si="265">C128+BB128</f>
        <v>865</v>
      </c>
      <c r="E128" s="78">
        <f t="shared" ref="E128:E144" si="266">D128+BC128</f>
        <v>865</v>
      </c>
      <c r="F128" s="78">
        <f t="shared" ref="F128:F144" si="267">E128+BD128</f>
        <v>865</v>
      </c>
      <c r="G128" s="78">
        <f t="shared" ref="G128:G144" si="268">F128+BE128</f>
        <v>865</v>
      </c>
      <c r="H128" s="78">
        <f t="shared" ref="H128:H144" si="269">G128+BF128</f>
        <v>865</v>
      </c>
      <c r="I128" s="78">
        <f t="shared" ref="I128:I144" si="270">H128+BG128</f>
        <v>865</v>
      </c>
      <c r="J128" s="78">
        <f t="shared" ref="J128:J144" si="271">I128+BH128</f>
        <v>865</v>
      </c>
      <c r="K128" s="78">
        <f t="shared" ref="K128:K144" si="272">J128+BI128</f>
        <v>865</v>
      </c>
      <c r="L128" s="78">
        <f t="shared" ref="L128:L144" si="273">K128+BJ128</f>
        <v>865</v>
      </c>
      <c r="M128" s="78">
        <f t="shared" ref="M128:M144" si="274">L128+BK128</f>
        <v>865</v>
      </c>
      <c r="N128" s="78">
        <f t="shared" ref="N128:N144" si="275">M128+BL128</f>
        <v>865</v>
      </c>
      <c r="O128" s="78">
        <f t="shared" ref="O128:O144" si="276">N128+BM128</f>
        <v>865</v>
      </c>
      <c r="P128" s="78">
        <f t="shared" ref="P128:P144" si="277">O128+BN128</f>
        <v>865</v>
      </c>
      <c r="Q128" s="78">
        <f t="shared" ref="Q128:Q144" si="278">P128+BO128</f>
        <v>865</v>
      </c>
      <c r="R128" s="78">
        <f t="shared" ref="R128:R144" si="279">Q128+BP128</f>
        <v>864</v>
      </c>
      <c r="S128" s="78">
        <f t="shared" ref="S128:S144" si="280">R128+BQ128</f>
        <v>864</v>
      </c>
      <c r="T128" s="78">
        <f t="shared" ref="T128:T144" si="281">S128+BR128</f>
        <v>864</v>
      </c>
      <c r="U128" s="78">
        <f t="shared" ref="U128:U144" si="282">T128+BS128</f>
        <v>864</v>
      </c>
      <c r="V128" s="78">
        <f t="shared" ref="V128:V144" si="283">U128+BT128</f>
        <v>864</v>
      </c>
      <c r="W128" s="78">
        <f t="shared" ref="W128:W144" si="284">V128+BU128</f>
        <v>864</v>
      </c>
      <c r="X128" s="78">
        <f t="shared" ref="X128:X144" si="285">W128+BV128</f>
        <v>864</v>
      </c>
      <c r="Y128" s="78">
        <f t="shared" ref="Y128:Y144" si="286">X128+BW128</f>
        <v>864</v>
      </c>
      <c r="Z128" s="78">
        <f t="shared" ref="Z128:Z144" si="287">Y128+BX128</f>
        <v>864</v>
      </c>
      <c r="AA128" s="78">
        <f t="shared" ref="AA128:AA144" si="288">Z128+BY128</f>
        <v>866.6</v>
      </c>
      <c r="AB128" s="78">
        <f t="shared" ref="AB128:AB144" si="289">AA128+BZ128</f>
        <v>866.6</v>
      </c>
      <c r="AC128" s="78">
        <f t="shared" ref="AC128:AC144" si="290">AB128+CA128</f>
        <v>866.6</v>
      </c>
      <c r="AD128" s="78">
        <f t="shared" ref="AD128:AD144" si="291">AC128+CB128</f>
        <v>866.6</v>
      </c>
      <c r="AE128" s="78">
        <f t="shared" ref="AE128:AE144" si="292">AD128+CC128</f>
        <v>866.6</v>
      </c>
      <c r="AF128" s="78">
        <f t="shared" ref="AF128:AF144" si="293">AE128+CD128</f>
        <v>866.6</v>
      </c>
      <c r="AG128" s="78">
        <f t="shared" ref="AG128:AG144" si="294">AF128+CE128</f>
        <v>866.6</v>
      </c>
      <c r="AH128" s="78">
        <f t="shared" ref="AH128:AH144" si="295">AG128+CF128</f>
        <v>866.6</v>
      </c>
      <c r="AI128" s="78">
        <f t="shared" ref="AI128:AI144" si="296">AH128+CG128</f>
        <v>866.6</v>
      </c>
      <c r="AJ128" s="78">
        <f t="shared" ref="AJ128:AJ144" si="297">AI128+CH128</f>
        <v>866.6</v>
      </c>
      <c r="AK128" s="78">
        <f t="shared" ref="AK128:AK144" si="298">AJ128+CI128</f>
        <v>866.6</v>
      </c>
      <c r="AL128" s="78">
        <f t="shared" ref="AL128:AL144" si="299">AK128+CJ128</f>
        <v>866.6</v>
      </c>
      <c r="AM128" s="78">
        <f t="shared" ref="AM128:AM144" si="300">AL128+CK128</f>
        <v>867</v>
      </c>
      <c r="AN128" s="78">
        <f t="shared" ref="AN128:AN144" si="301">AM128+CL128</f>
        <v>867</v>
      </c>
      <c r="AO128" s="78">
        <f t="shared" ref="AO128:AO144" si="302">AN128+CM128</f>
        <v>867</v>
      </c>
      <c r="AP128" s="78">
        <f t="shared" ref="AP128:AP144" si="303">AO128+CN128</f>
        <v>867</v>
      </c>
      <c r="AQ128" s="78">
        <f t="shared" ref="AQ128:AQ144" si="304">AP128+CO128</f>
        <v>867</v>
      </c>
      <c r="AR128" s="78">
        <f t="shared" ref="AR128:AR144" si="305">AQ128+CP128</f>
        <v>867</v>
      </c>
      <c r="AS128" s="78">
        <f t="shared" ref="AS128:AS144" si="306">AR128+CQ128</f>
        <v>867</v>
      </c>
      <c r="AT128" s="78">
        <f t="shared" ref="AT128:AT144" si="307">AS128+CR128</f>
        <v>867</v>
      </c>
      <c r="AU128" s="78">
        <f t="shared" ref="AU128:AU144" si="308">AT128+CS128</f>
        <v>867</v>
      </c>
      <c r="AV128" s="78">
        <f t="shared" ref="AV128:AV144" si="309">AU128+CT128</f>
        <v>867</v>
      </c>
      <c r="AW128" s="78">
        <f t="shared" ref="AW128:AW144" si="310">AV128+CU128</f>
        <v>867</v>
      </c>
      <c r="AX128" s="78">
        <f t="shared" ref="AX128:AX144" si="311">AW128+CV128</f>
        <v>867</v>
      </c>
      <c r="AY128" s="28"/>
      <c r="AZ128" s="29" t="s">
        <v>163</v>
      </c>
      <c r="BA128" s="242"/>
      <c r="BB128" s="242"/>
      <c r="BC128" s="242"/>
      <c r="BD128" s="242"/>
      <c r="BE128" s="242"/>
      <c r="BF128" s="242"/>
      <c r="BG128" s="242"/>
      <c r="BH128" s="242"/>
      <c r="BI128" s="242"/>
      <c r="BJ128" s="242"/>
      <c r="BK128" s="242"/>
      <c r="BL128" s="242"/>
      <c r="BM128" s="242"/>
      <c r="BN128" s="242"/>
      <c r="BO128" s="242"/>
      <c r="BP128" s="242">
        <v>-1</v>
      </c>
      <c r="BQ128" s="242"/>
      <c r="BR128" s="242"/>
      <c r="BS128" s="242"/>
      <c r="BT128" s="242"/>
      <c r="BU128" s="242"/>
      <c r="BV128" s="242"/>
      <c r="BW128" s="242"/>
      <c r="BX128" s="242"/>
      <c r="BY128" s="242">
        <v>2.6</v>
      </c>
      <c r="BZ128" s="242"/>
      <c r="CA128" s="242"/>
      <c r="CB128" s="242"/>
      <c r="CC128" s="242"/>
      <c r="CD128" s="242"/>
      <c r="CE128" s="242"/>
      <c r="CF128" s="242"/>
      <c r="CG128" s="242"/>
      <c r="CH128" s="242"/>
      <c r="CI128" s="242"/>
      <c r="CJ128" s="242"/>
      <c r="CK128" s="242">
        <v>0.4</v>
      </c>
      <c r="CL128" s="242"/>
      <c r="CM128" s="242"/>
      <c r="CN128" s="242"/>
      <c r="CO128" s="242"/>
      <c r="CP128" s="242"/>
      <c r="CQ128" s="242"/>
      <c r="CR128" s="242"/>
      <c r="CS128" s="242"/>
      <c r="CT128" s="242"/>
      <c r="CU128" s="242"/>
      <c r="CV128" s="242"/>
    </row>
    <row r="129" spans="1:100">
      <c r="A129" s="10" t="s">
        <v>197</v>
      </c>
      <c r="B129" s="78">
        <v>592</v>
      </c>
      <c r="C129" s="78">
        <f t="shared" si="264"/>
        <v>580</v>
      </c>
      <c r="D129" s="78">
        <f t="shared" si="265"/>
        <v>592</v>
      </c>
      <c r="E129" s="78">
        <f t="shared" si="266"/>
        <v>592</v>
      </c>
      <c r="F129" s="78">
        <f t="shared" si="267"/>
        <v>592</v>
      </c>
      <c r="G129" s="78">
        <f t="shared" si="268"/>
        <v>592</v>
      </c>
      <c r="H129" s="78">
        <f t="shared" si="269"/>
        <v>592</v>
      </c>
      <c r="I129" s="78">
        <f t="shared" si="270"/>
        <v>592</v>
      </c>
      <c r="J129" s="78">
        <f t="shared" si="271"/>
        <v>592</v>
      </c>
      <c r="K129" s="78">
        <f t="shared" si="272"/>
        <v>592</v>
      </c>
      <c r="L129" s="78">
        <f t="shared" si="273"/>
        <v>592</v>
      </c>
      <c r="M129" s="78">
        <f t="shared" si="274"/>
        <v>592</v>
      </c>
      <c r="N129" s="78">
        <f t="shared" si="275"/>
        <v>592</v>
      </c>
      <c r="O129" s="78">
        <f t="shared" si="276"/>
        <v>592</v>
      </c>
      <c r="P129" s="78">
        <f t="shared" si="277"/>
        <v>592</v>
      </c>
      <c r="Q129" s="78">
        <f t="shared" si="278"/>
        <v>592</v>
      </c>
      <c r="R129" s="78">
        <f t="shared" si="279"/>
        <v>592</v>
      </c>
      <c r="S129" s="78">
        <f t="shared" si="280"/>
        <v>592</v>
      </c>
      <c r="T129" s="78">
        <f t="shared" si="281"/>
        <v>592</v>
      </c>
      <c r="U129" s="78">
        <f t="shared" si="282"/>
        <v>592</v>
      </c>
      <c r="V129" s="78">
        <f t="shared" si="283"/>
        <v>592</v>
      </c>
      <c r="W129" s="78">
        <f t="shared" si="284"/>
        <v>592</v>
      </c>
      <c r="X129" s="78">
        <f t="shared" si="285"/>
        <v>592</v>
      </c>
      <c r="Y129" s="78">
        <f t="shared" si="286"/>
        <v>592</v>
      </c>
      <c r="Z129" s="78">
        <f t="shared" si="287"/>
        <v>592</v>
      </c>
      <c r="AA129" s="78">
        <f t="shared" si="288"/>
        <v>592</v>
      </c>
      <c r="AB129" s="78">
        <f t="shared" si="289"/>
        <v>592</v>
      </c>
      <c r="AC129" s="78">
        <f t="shared" si="290"/>
        <v>592</v>
      </c>
      <c r="AD129" s="78">
        <f t="shared" si="291"/>
        <v>592</v>
      </c>
      <c r="AE129" s="78">
        <f t="shared" si="292"/>
        <v>592</v>
      </c>
      <c r="AF129" s="78">
        <f t="shared" si="293"/>
        <v>592</v>
      </c>
      <c r="AG129" s="78">
        <f t="shared" si="294"/>
        <v>592</v>
      </c>
      <c r="AH129" s="78">
        <f t="shared" si="295"/>
        <v>592</v>
      </c>
      <c r="AI129" s="78">
        <f t="shared" si="296"/>
        <v>592</v>
      </c>
      <c r="AJ129" s="78">
        <f t="shared" si="297"/>
        <v>592</v>
      </c>
      <c r="AK129" s="78">
        <f t="shared" si="298"/>
        <v>592</v>
      </c>
      <c r="AL129" s="78">
        <f t="shared" si="299"/>
        <v>592</v>
      </c>
      <c r="AM129" s="78">
        <f t="shared" si="300"/>
        <v>592</v>
      </c>
      <c r="AN129" s="78">
        <f t="shared" si="301"/>
        <v>592</v>
      </c>
      <c r="AO129" s="78">
        <f t="shared" si="302"/>
        <v>592</v>
      </c>
      <c r="AP129" s="78">
        <f t="shared" si="303"/>
        <v>592</v>
      </c>
      <c r="AQ129" s="78">
        <f t="shared" si="304"/>
        <v>592</v>
      </c>
      <c r="AR129" s="78">
        <f t="shared" si="305"/>
        <v>592</v>
      </c>
      <c r="AS129" s="78">
        <f t="shared" si="306"/>
        <v>592</v>
      </c>
      <c r="AT129" s="78">
        <f t="shared" si="307"/>
        <v>592</v>
      </c>
      <c r="AU129" s="78">
        <f t="shared" si="308"/>
        <v>592</v>
      </c>
      <c r="AV129" s="78">
        <f t="shared" si="309"/>
        <v>592</v>
      </c>
      <c r="AW129" s="78">
        <f t="shared" si="310"/>
        <v>592</v>
      </c>
      <c r="AX129" s="78">
        <f t="shared" si="311"/>
        <v>592</v>
      </c>
      <c r="AY129" s="28"/>
      <c r="AZ129" s="29" t="s">
        <v>197</v>
      </c>
      <c r="BA129" s="242">
        <v>-12</v>
      </c>
      <c r="BB129" s="242">
        <v>12</v>
      </c>
      <c r="BC129" s="242"/>
      <c r="BD129" s="242"/>
      <c r="BE129" s="242"/>
      <c r="BF129" s="242"/>
      <c r="BG129" s="242"/>
      <c r="BH129" s="242"/>
      <c r="BI129" s="242"/>
      <c r="BJ129" s="242"/>
      <c r="BK129" s="242"/>
      <c r="BL129" s="242"/>
      <c r="BM129" s="242"/>
      <c r="BN129" s="242"/>
      <c r="BO129" s="242"/>
      <c r="BP129" s="242"/>
      <c r="BQ129" s="242"/>
      <c r="BR129" s="242"/>
      <c r="BS129" s="242"/>
      <c r="BT129" s="242"/>
      <c r="BU129" s="242"/>
      <c r="BV129" s="242"/>
      <c r="BW129" s="242"/>
      <c r="BX129" s="242"/>
      <c r="BY129" s="242"/>
      <c r="BZ129" s="242"/>
      <c r="CA129" s="242"/>
      <c r="CB129" s="242"/>
      <c r="CC129" s="242"/>
      <c r="CD129" s="242"/>
      <c r="CE129" s="242"/>
      <c r="CF129" s="242"/>
      <c r="CG129" s="242"/>
      <c r="CH129" s="242"/>
      <c r="CI129" s="242"/>
      <c r="CJ129" s="242"/>
      <c r="CK129" s="242"/>
      <c r="CL129" s="242"/>
      <c r="CM129" s="242"/>
      <c r="CN129" s="242"/>
      <c r="CO129" s="242"/>
      <c r="CP129" s="242"/>
      <c r="CQ129" s="242"/>
      <c r="CR129" s="242"/>
      <c r="CS129" s="242"/>
      <c r="CT129" s="242"/>
      <c r="CU129" s="242"/>
      <c r="CV129" s="242"/>
    </row>
    <row r="130" spans="1:100">
      <c r="A130" s="10" t="s">
        <v>198</v>
      </c>
      <c r="B130" s="78">
        <v>1319</v>
      </c>
      <c r="C130" s="78">
        <f t="shared" si="264"/>
        <v>1319</v>
      </c>
      <c r="D130" s="78">
        <f t="shared" si="265"/>
        <v>1319</v>
      </c>
      <c r="E130" s="78">
        <f t="shared" si="266"/>
        <v>1319</v>
      </c>
      <c r="F130" s="78">
        <f t="shared" si="267"/>
        <v>1319</v>
      </c>
      <c r="G130" s="78">
        <f t="shared" si="268"/>
        <v>1319</v>
      </c>
      <c r="H130" s="78">
        <f t="shared" si="269"/>
        <v>1319</v>
      </c>
      <c r="I130" s="78">
        <f t="shared" si="270"/>
        <v>1319</v>
      </c>
      <c r="J130" s="78">
        <f t="shared" si="271"/>
        <v>1319</v>
      </c>
      <c r="K130" s="78">
        <f t="shared" si="272"/>
        <v>1319</v>
      </c>
      <c r="L130" s="78">
        <f t="shared" si="273"/>
        <v>1319</v>
      </c>
      <c r="M130" s="78">
        <f t="shared" si="274"/>
        <v>1319</v>
      </c>
      <c r="N130" s="78">
        <f t="shared" si="275"/>
        <v>1319</v>
      </c>
      <c r="O130" s="78">
        <f t="shared" si="276"/>
        <v>1319</v>
      </c>
      <c r="P130" s="78">
        <f t="shared" si="277"/>
        <v>1319</v>
      </c>
      <c r="Q130" s="78">
        <f t="shared" si="278"/>
        <v>1319</v>
      </c>
      <c r="R130" s="78">
        <f t="shared" si="279"/>
        <v>1319</v>
      </c>
      <c r="S130" s="78">
        <f t="shared" si="280"/>
        <v>1319</v>
      </c>
      <c r="T130" s="78">
        <f t="shared" si="281"/>
        <v>1319</v>
      </c>
      <c r="U130" s="78">
        <f t="shared" si="282"/>
        <v>1319</v>
      </c>
      <c r="V130" s="78">
        <f t="shared" si="283"/>
        <v>1319</v>
      </c>
      <c r="W130" s="78">
        <f t="shared" si="284"/>
        <v>1319</v>
      </c>
      <c r="X130" s="78">
        <f t="shared" si="285"/>
        <v>1319</v>
      </c>
      <c r="Y130" s="78">
        <f t="shared" si="286"/>
        <v>1319</v>
      </c>
      <c r="Z130" s="78">
        <f t="shared" si="287"/>
        <v>1319</v>
      </c>
      <c r="AA130" s="78">
        <f t="shared" si="288"/>
        <v>1319</v>
      </c>
      <c r="AB130" s="78">
        <f t="shared" si="289"/>
        <v>1319</v>
      </c>
      <c r="AC130" s="78">
        <f t="shared" si="290"/>
        <v>1319</v>
      </c>
      <c r="AD130" s="78">
        <f t="shared" si="291"/>
        <v>1319</v>
      </c>
      <c r="AE130" s="78">
        <f t="shared" si="292"/>
        <v>1319</v>
      </c>
      <c r="AF130" s="78">
        <f t="shared" si="293"/>
        <v>1319</v>
      </c>
      <c r="AG130" s="78">
        <f t="shared" si="294"/>
        <v>1319</v>
      </c>
      <c r="AH130" s="78">
        <f t="shared" si="295"/>
        <v>1319</v>
      </c>
      <c r="AI130" s="78">
        <f t="shared" si="296"/>
        <v>1319</v>
      </c>
      <c r="AJ130" s="78">
        <f t="shared" si="297"/>
        <v>1319</v>
      </c>
      <c r="AK130" s="78">
        <f t="shared" si="298"/>
        <v>1319</v>
      </c>
      <c r="AL130" s="78">
        <f t="shared" si="299"/>
        <v>1319</v>
      </c>
      <c r="AM130" s="78">
        <f t="shared" si="300"/>
        <v>1320</v>
      </c>
      <c r="AN130" s="78">
        <f t="shared" si="301"/>
        <v>1320</v>
      </c>
      <c r="AO130" s="78">
        <f t="shared" si="302"/>
        <v>1320</v>
      </c>
      <c r="AP130" s="78">
        <f t="shared" si="303"/>
        <v>1320</v>
      </c>
      <c r="AQ130" s="78">
        <f t="shared" si="304"/>
        <v>1320</v>
      </c>
      <c r="AR130" s="78">
        <f t="shared" si="305"/>
        <v>1320</v>
      </c>
      <c r="AS130" s="78">
        <f t="shared" si="306"/>
        <v>1320</v>
      </c>
      <c r="AT130" s="78">
        <f t="shared" si="307"/>
        <v>1320</v>
      </c>
      <c r="AU130" s="78">
        <f t="shared" si="308"/>
        <v>1320</v>
      </c>
      <c r="AV130" s="78">
        <f t="shared" si="309"/>
        <v>1320</v>
      </c>
      <c r="AW130" s="78">
        <f t="shared" si="310"/>
        <v>1320</v>
      </c>
      <c r="AX130" s="78">
        <f t="shared" si="311"/>
        <v>1320</v>
      </c>
      <c r="AY130" s="28"/>
      <c r="AZ130" s="29" t="s">
        <v>198</v>
      </c>
      <c r="BA130" s="242"/>
      <c r="BB130" s="242"/>
      <c r="BC130" s="242"/>
      <c r="BD130" s="242"/>
      <c r="BE130" s="242"/>
      <c r="BF130" s="242"/>
      <c r="BG130" s="242"/>
      <c r="BH130" s="242"/>
      <c r="BI130" s="242"/>
      <c r="BJ130" s="242"/>
      <c r="BK130" s="242"/>
      <c r="BL130" s="242"/>
      <c r="BM130" s="242"/>
      <c r="BN130" s="242"/>
      <c r="BO130" s="242"/>
      <c r="BP130" s="242"/>
      <c r="BQ130" s="242"/>
      <c r="BR130" s="242"/>
      <c r="BS130" s="242"/>
      <c r="BT130" s="242"/>
      <c r="BU130" s="242"/>
      <c r="BV130" s="242"/>
      <c r="BW130" s="242"/>
      <c r="BX130" s="242"/>
      <c r="BY130" s="242"/>
      <c r="BZ130" s="242"/>
      <c r="CA130" s="242"/>
      <c r="CB130" s="242"/>
      <c r="CC130" s="242"/>
      <c r="CD130" s="242"/>
      <c r="CE130" s="242"/>
      <c r="CF130" s="242"/>
      <c r="CG130" s="242"/>
      <c r="CH130" s="242"/>
      <c r="CI130" s="242"/>
      <c r="CJ130" s="242"/>
      <c r="CK130" s="242">
        <v>1</v>
      </c>
      <c r="CL130" s="242"/>
      <c r="CM130" s="242"/>
      <c r="CN130" s="242"/>
      <c r="CO130" s="242"/>
      <c r="CP130" s="242"/>
      <c r="CQ130" s="242"/>
      <c r="CR130" s="242"/>
      <c r="CS130" s="242"/>
      <c r="CT130" s="242"/>
      <c r="CU130" s="242"/>
      <c r="CV130" s="242"/>
    </row>
    <row r="131" spans="1:100">
      <c r="A131" s="10" t="s">
        <v>199</v>
      </c>
      <c r="B131" s="78">
        <v>1319</v>
      </c>
      <c r="C131" s="78">
        <f t="shared" si="264"/>
        <v>1319</v>
      </c>
      <c r="D131" s="78">
        <f t="shared" si="265"/>
        <v>1319</v>
      </c>
      <c r="E131" s="78">
        <f t="shared" si="266"/>
        <v>1319</v>
      </c>
      <c r="F131" s="78">
        <f t="shared" si="267"/>
        <v>1319</v>
      </c>
      <c r="G131" s="78">
        <f t="shared" si="268"/>
        <v>1319</v>
      </c>
      <c r="H131" s="78">
        <f t="shared" si="269"/>
        <v>1319</v>
      </c>
      <c r="I131" s="78">
        <f t="shared" si="270"/>
        <v>1319</v>
      </c>
      <c r="J131" s="78">
        <f t="shared" si="271"/>
        <v>1319</v>
      </c>
      <c r="K131" s="78">
        <f t="shared" si="272"/>
        <v>1319</v>
      </c>
      <c r="L131" s="78">
        <f t="shared" si="273"/>
        <v>1319</v>
      </c>
      <c r="M131" s="78">
        <f t="shared" si="274"/>
        <v>1319</v>
      </c>
      <c r="N131" s="78">
        <f t="shared" si="275"/>
        <v>1319</v>
      </c>
      <c r="O131" s="78">
        <f t="shared" si="276"/>
        <v>1319</v>
      </c>
      <c r="P131" s="78">
        <f t="shared" si="277"/>
        <v>1319</v>
      </c>
      <c r="Q131" s="78">
        <f t="shared" si="278"/>
        <v>1319</v>
      </c>
      <c r="R131" s="78">
        <f t="shared" si="279"/>
        <v>1319</v>
      </c>
      <c r="S131" s="78">
        <f t="shared" si="280"/>
        <v>1319</v>
      </c>
      <c r="T131" s="78">
        <f t="shared" si="281"/>
        <v>1319</v>
      </c>
      <c r="U131" s="78">
        <f t="shared" si="282"/>
        <v>1319</v>
      </c>
      <c r="V131" s="78">
        <f t="shared" si="283"/>
        <v>1319</v>
      </c>
      <c r="W131" s="78">
        <f t="shared" si="284"/>
        <v>1319</v>
      </c>
      <c r="X131" s="78">
        <f t="shared" si="285"/>
        <v>1319</v>
      </c>
      <c r="Y131" s="78">
        <f t="shared" si="286"/>
        <v>1319</v>
      </c>
      <c r="Z131" s="78">
        <f t="shared" si="287"/>
        <v>1319</v>
      </c>
      <c r="AA131" s="78">
        <f t="shared" si="288"/>
        <v>1319</v>
      </c>
      <c r="AB131" s="78">
        <f t="shared" si="289"/>
        <v>1319</v>
      </c>
      <c r="AC131" s="78">
        <f t="shared" si="290"/>
        <v>1319</v>
      </c>
      <c r="AD131" s="78">
        <f t="shared" si="291"/>
        <v>1319</v>
      </c>
      <c r="AE131" s="78">
        <f t="shared" si="292"/>
        <v>1319</v>
      </c>
      <c r="AF131" s="78">
        <f t="shared" si="293"/>
        <v>1319</v>
      </c>
      <c r="AG131" s="78">
        <f t="shared" si="294"/>
        <v>1319</v>
      </c>
      <c r="AH131" s="78">
        <f t="shared" si="295"/>
        <v>1319</v>
      </c>
      <c r="AI131" s="78">
        <f t="shared" si="296"/>
        <v>1319</v>
      </c>
      <c r="AJ131" s="78">
        <f t="shared" si="297"/>
        <v>1319</v>
      </c>
      <c r="AK131" s="78">
        <f t="shared" si="298"/>
        <v>1319</v>
      </c>
      <c r="AL131" s="78">
        <f t="shared" si="299"/>
        <v>1319</v>
      </c>
      <c r="AM131" s="78">
        <f t="shared" si="300"/>
        <v>1320</v>
      </c>
      <c r="AN131" s="78">
        <f t="shared" si="301"/>
        <v>1320</v>
      </c>
      <c r="AO131" s="78">
        <f t="shared" si="302"/>
        <v>1320</v>
      </c>
      <c r="AP131" s="78">
        <f t="shared" si="303"/>
        <v>1320</v>
      </c>
      <c r="AQ131" s="78">
        <f t="shared" si="304"/>
        <v>1320</v>
      </c>
      <c r="AR131" s="78">
        <f t="shared" si="305"/>
        <v>1320</v>
      </c>
      <c r="AS131" s="78">
        <f t="shared" si="306"/>
        <v>1320</v>
      </c>
      <c r="AT131" s="78">
        <f t="shared" si="307"/>
        <v>1320</v>
      </c>
      <c r="AU131" s="78">
        <f t="shared" si="308"/>
        <v>1320</v>
      </c>
      <c r="AV131" s="78">
        <f t="shared" si="309"/>
        <v>1320</v>
      </c>
      <c r="AW131" s="78">
        <f t="shared" si="310"/>
        <v>1356</v>
      </c>
      <c r="AX131" s="78">
        <f t="shared" si="311"/>
        <v>1356</v>
      </c>
      <c r="AY131" s="28"/>
      <c r="AZ131" s="29" t="s">
        <v>199</v>
      </c>
      <c r="BA131" s="242"/>
      <c r="BB131" s="242"/>
      <c r="BC131" s="242"/>
      <c r="BD131" s="242"/>
      <c r="BE131" s="242"/>
      <c r="BF131" s="242"/>
      <c r="BG131" s="242"/>
      <c r="BH131" s="242"/>
      <c r="BI131" s="242"/>
      <c r="BJ131" s="242"/>
      <c r="BK131" s="242"/>
      <c r="BL131" s="242"/>
      <c r="BM131" s="242"/>
      <c r="BN131" s="242"/>
      <c r="BO131" s="242"/>
      <c r="BP131" s="242"/>
      <c r="BQ131" s="242"/>
      <c r="BR131" s="242"/>
      <c r="BS131" s="242"/>
      <c r="BT131" s="242"/>
      <c r="BU131" s="242"/>
      <c r="BV131" s="242"/>
      <c r="BW131" s="242"/>
      <c r="BX131" s="242"/>
      <c r="BY131" s="242"/>
      <c r="BZ131" s="242"/>
      <c r="CA131" s="242"/>
      <c r="CB131" s="242"/>
      <c r="CC131" s="242"/>
      <c r="CD131" s="242"/>
      <c r="CE131" s="242"/>
      <c r="CF131" s="242"/>
      <c r="CG131" s="242"/>
      <c r="CH131" s="242"/>
      <c r="CI131" s="242"/>
      <c r="CJ131" s="242"/>
      <c r="CK131" s="242">
        <v>1</v>
      </c>
      <c r="CL131" s="242"/>
      <c r="CM131" s="242"/>
      <c r="CN131" s="242"/>
      <c r="CO131" s="242"/>
      <c r="CP131" s="242"/>
      <c r="CQ131" s="242"/>
      <c r="CR131" s="242"/>
      <c r="CS131" s="242"/>
      <c r="CT131" s="242"/>
      <c r="CU131" s="242">
        <v>36</v>
      </c>
      <c r="CV131" s="242"/>
    </row>
    <row r="132" spans="1:100">
      <c r="A132" s="10" t="s">
        <v>200</v>
      </c>
      <c r="B132" s="78">
        <v>200</v>
      </c>
      <c r="C132" s="78">
        <f t="shared" si="264"/>
        <v>200</v>
      </c>
      <c r="D132" s="78">
        <f t="shared" si="265"/>
        <v>200</v>
      </c>
      <c r="E132" s="78">
        <f t="shared" si="266"/>
        <v>200</v>
      </c>
      <c r="F132" s="78">
        <f t="shared" si="267"/>
        <v>200</v>
      </c>
      <c r="G132" s="78">
        <f t="shared" si="268"/>
        <v>200</v>
      </c>
      <c r="H132" s="78">
        <f t="shared" si="269"/>
        <v>200</v>
      </c>
      <c r="I132" s="78">
        <f t="shared" si="270"/>
        <v>200</v>
      </c>
      <c r="J132" s="78">
        <f t="shared" si="271"/>
        <v>200</v>
      </c>
      <c r="K132" s="78">
        <f t="shared" si="272"/>
        <v>200</v>
      </c>
      <c r="L132" s="78">
        <f t="shared" si="273"/>
        <v>200</v>
      </c>
      <c r="M132" s="78">
        <f t="shared" si="274"/>
        <v>200</v>
      </c>
      <c r="N132" s="78">
        <f t="shared" si="275"/>
        <v>200</v>
      </c>
      <c r="O132" s="78">
        <f t="shared" si="276"/>
        <v>200</v>
      </c>
      <c r="P132" s="78">
        <f t="shared" si="277"/>
        <v>200</v>
      </c>
      <c r="Q132" s="78">
        <f t="shared" si="278"/>
        <v>200</v>
      </c>
      <c r="R132" s="78">
        <f t="shared" si="279"/>
        <v>206.666</v>
      </c>
      <c r="S132" s="78">
        <f t="shared" si="280"/>
        <v>206.666</v>
      </c>
      <c r="T132" s="78">
        <f t="shared" si="281"/>
        <v>206.666</v>
      </c>
      <c r="U132" s="78">
        <f t="shared" si="282"/>
        <v>206.666</v>
      </c>
      <c r="V132" s="78">
        <f t="shared" si="283"/>
        <v>206.666</v>
      </c>
      <c r="W132" s="78">
        <f t="shared" si="284"/>
        <v>206.666</v>
      </c>
      <c r="X132" s="78">
        <f t="shared" si="285"/>
        <v>206.666</v>
      </c>
      <c r="Y132" s="78">
        <f t="shared" si="286"/>
        <v>206.666</v>
      </c>
      <c r="Z132" s="78">
        <f t="shared" si="287"/>
        <v>206.666</v>
      </c>
      <c r="AA132" s="78">
        <f t="shared" si="288"/>
        <v>206.666</v>
      </c>
      <c r="AB132" s="78">
        <f t="shared" si="289"/>
        <v>206.666</v>
      </c>
      <c r="AC132" s="78">
        <f t="shared" si="290"/>
        <v>206.666</v>
      </c>
      <c r="AD132" s="78">
        <f t="shared" si="291"/>
        <v>206.666</v>
      </c>
      <c r="AE132" s="78">
        <f t="shared" si="292"/>
        <v>206.666</v>
      </c>
      <c r="AF132" s="78">
        <f t="shared" si="293"/>
        <v>206.666</v>
      </c>
      <c r="AG132" s="78">
        <f t="shared" si="294"/>
        <v>206.666</v>
      </c>
      <c r="AH132" s="78">
        <f t="shared" si="295"/>
        <v>206.666</v>
      </c>
      <c r="AI132" s="78">
        <f t="shared" si="296"/>
        <v>206.666</v>
      </c>
      <c r="AJ132" s="78">
        <f t="shared" si="297"/>
        <v>206.666</v>
      </c>
      <c r="AK132" s="78">
        <f t="shared" si="298"/>
        <v>206.666</v>
      </c>
      <c r="AL132" s="78">
        <f t="shared" si="299"/>
        <v>206.666</v>
      </c>
      <c r="AM132" s="78">
        <f t="shared" si="300"/>
        <v>204.96600000000001</v>
      </c>
      <c r="AN132" s="78">
        <f t="shared" si="301"/>
        <v>204.96600000000001</v>
      </c>
      <c r="AO132" s="78">
        <f t="shared" si="302"/>
        <v>204.96600000000001</v>
      </c>
      <c r="AP132" s="78">
        <f t="shared" si="303"/>
        <v>204.96600000000001</v>
      </c>
      <c r="AQ132" s="78">
        <f t="shared" si="304"/>
        <v>204.96600000000001</v>
      </c>
      <c r="AR132" s="78">
        <f t="shared" si="305"/>
        <v>204.96600000000001</v>
      </c>
      <c r="AS132" s="78">
        <f t="shared" si="306"/>
        <v>204.96600000000001</v>
      </c>
      <c r="AT132" s="78">
        <f t="shared" si="307"/>
        <v>204.96600000000001</v>
      </c>
      <c r="AU132" s="78">
        <f t="shared" si="308"/>
        <v>204.96600000000001</v>
      </c>
      <c r="AV132" s="78">
        <f t="shared" si="309"/>
        <v>204.96600000000001</v>
      </c>
      <c r="AW132" s="78">
        <f t="shared" si="310"/>
        <v>204.96600000000001</v>
      </c>
      <c r="AX132" s="78">
        <f t="shared" si="311"/>
        <v>204.96600000000001</v>
      </c>
      <c r="AY132" s="28"/>
      <c r="AZ132" s="29" t="s">
        <v>200</v>
      </c>
      <c r="BA132" s="242"/>
      <c r="BB132" s="242"/>
      <c r="BC132" s="242"/>
      <c r="BD132" s="242"/>
      <c r="BE132" s="242"/>
      <c r="BF132" s="242"/>
      <c r="BG132" s="242"/>
      <c r="BH132" s="242"/>
      <c r="BI132" s="242"/>
      <c r="BJ132" s="242"/>
      <c r="BK132" s="242"/>
      <c r="BL132" s="242"/>
      <c r="BM132" s="242"/>
      <c r="BN132" s="242"/>
      <c r="BO132" s="242"/>
      <c r="BP132" s="242">
        <v>6.6660000000000004</v>
      </c>
      <c r="BQ132" s="242"/>
      <c r="BR132" s="242"/>
      <c r="BS132" s="242"/>
      <c r="BT132" s="242"/>
      <c r="BU132" s="242"/>
      <c r="BV132" s="242"/>
      <c r="BW132" s="242"/>
      <c r="BX132" s="242"/>
      <c r="BY132" s="242"/>
      <c r="BZ132" s="242"/>
      <c r="CA132" s="242"/>
      <c r="CB132" s="242"/>
      <c r="CC132" s="242"/>
      <c r="CD132" s="242"/>
      <c r="CE132" s="242"/>
      <c r="CF132" s="242"/>
      <c r="CG132" s="242"/>
      <c r="CH132" s="242"/>
      <c r="CI132" s="242"/>
      <c r="CJ132" s="242"/>
      <c r="CK132" s="242">
        <v>-1.7</v>
      </c>
      <c r="CL132" s="242"/>
      <c r="CM132" s="242"/>
      <c r="CN132" s="242"/>
      <c r="CO132" s="242"/>
      <c r="CP132" s="242"/>
      <c r="CQ132" s="242"/>
      <c r="CR132" s="242"/>
      <c r="CS132" s="242"/>
      <c r="CT132" s="242"/>
      <c r="CU132" s="242"/>
      <c r="CV132" s="242"/>
    </row>
    <row r="133" spans="1:100">
      <c r="A133" s="10" t="s">
        <v>201</v>
      </c>
      <c r="B133" s="78">
        <v>210</v>
      </c>
      <c r="C133" s="78">
        <f t="shared" si="264"/>
        <v>210</v>
      </c>
      <c r="D133" s="78">
        <f t="shared" si="265"/>
        <v>210</v>
      </c>
      <c r="E133" s="78">
        <f t="shared" si="266"/>
        <v>210</v>
      </c>
      <c r="F133" s="78">
        <f t="shared" si="267"/>
        <v>210</v>
      </c>
      <c r="G133" s="78">
        <f t="shared" si="268"/>
        <v>210</v>
      </c>
      <c r="H133" s="78">
        <f t="shared" si="269"/>
        <v>210</v>
      </c>
      <c r="I133" s="78">
        <f t="shared" si="270"/>
        <v>210</v>
      </c>
      <c r="J133" s="78">
        <f t="shared" si="271"/>
        <v>210</v>
      </c>
      <c r="K133" s="78">
        <f t="shared" si="272"/>
        <v>210</v>
      </c>
      <c r="L133" s="78">
        <f t="shared" si="273"/>
        <v>210</v>
      </c>
      <c r="M133" s="78">
        <f t="shared" si="274"/>
        <v>210</v>
      </c>
      <c r="N133" s="78">
        <f t="shared" si="275"/>
        <v>210</v>
      </c>
      <c r="O133" s="78">
        <f t="shared" si="276"/>
        <v>210</v>
      </c>
      <c r="P133" s="78">
        <f t="shared" si="277"/>
        <v>210</v>
      </c>
      <c r="Q133" s="78">
        <f t="shared" si="278"/>
        <v>210</v>
      </c>
      <c r="R133" s="78">
        <f t="shared" si="279"/>
        <v>206.667</v>
      </c>
      <c r="S133" s="78">
        <f t="shared" si="280"/>
        <v>206.667</v>
      </c>
      <c r="T133" s="78">
        <f t="shared" si="281"/>
        <v>206.667</v>
      </c>
      <c r="U133" s="78">
        <f t="shared" si="282"/>
        <v>206.667</v>
      </c>
      <c r="V133" s="78">
        <f t="shared" si="283"/>
        <v>206.667</v>
      </c>
      <c r="W133" s="78">
        <f t="shared" si="284"/>
        <v>206.667</v>
      </c>
      <c r="X133" s="78">
        <f t="shared" si="285"/>
        <v>206.667</v>
      </c>
      <c r="Y133" s="78">
        <f t="shared" si="286"/>
        <v>206.667</v>
      </c>
      <c r="Z133" s="78">
        <f t="shared" si="287"/>
        <v>206.667</v>
      </c>
      <c r="AA133" s="78">
        <f t="shared" si="288"/>
        <v>206.667</v>
      </c>
      <c r="AB133" s="78">
        <f t="shared" si="289"/>
        <v>206.667</v>
      </c>
      <c r="AC133" s="78">
        <f t="shared" si="290"/>
        <v>206.667</v>
      </c>
      <c r="AD133" s="78">
        <f t="shared" si="291"/>
        <v>206.667</v>
      </c>
      <c r="AE133" s="78">
        <f t="shared" si="292"/>
        <v>206.667</v>
      </c>
      <c r="AF133" s="78">
        <f t="shared" si="293"/>
        <v>206.667</v>
      </c>
      <c r="AG133" s="78">
        <f t="shared" si="294"/>
        <v>206.667</v>
      </c>
      <c r="AH133" s="78">
        <f t="shared" si="295"/>
        <v>206.667</v>
      </c>
      <c r="AI133" s="78">
        <f t="shared" si="296"/>
        <v>206.667</v>
      </c>
      <c r="AJ133" s="78">
        <f t="shared" si="297"/>
        <v>206.667</v>
      </c>
      <c r="AK133" s="78">
        <f t="shared" si="298"/>
        <v>206.667</v>
      </c>
      <c r="AL133" s="78">
        <f t="shared" si="299"/>
        <v>206.667</v>
      </c>
      <c r="AM133" s="78">
        <f t="shared" si="300"/>
        <v>204.96700000000001</v>
      </c>
      <c r="AN133" s="78">
        <f t="shared" si="301"/>
        <v>204.96700000000001</v>
      </c>
      <c r="AO133" s="78">
        <f t="shared" si="302"/>
        <v>204.96700000000001</v>
      </c>
      <c r="AP133" s="78">
        <f t="shared" si="303"/>
        <v>204.96700000000001</v>
      </c>
      <c r="AQ133" s="78">
        <f t="shared" si="304"/>
        <v>204.96700000000001</v>
      </c>
      <c r="AR133" s="78">
        <f t="shared" si="305"/>
        <v>204.96700000000001</v>
      </c>
      <c r="AS133" s="78">
        <f t="shared" si="306"/>
        <v>204.96700000000001</v>
      </c>
      <c r="AT133" s="78">
        <f t="shared" si="307"/>
        <v>204.96700000000001</v>
      </c>
      <c r="AU133" s="78">
        <f t="shared" si="308"/>
        <v>204.96700000000001</v>
      </c>
      <c r="AV133" s="78">
        <f t="shared" si="309"/>
        <v>204.96700000000001</v>
      </c>
      <c r="AW133" s="78">
        <f t="shared" si="310"/>
        <v>204.96700000000001</v>
      </c>
      <c r="AX133" s="78">
        <f t="shared" si="311"/>
        <v>204.96700000000001</v>
      </c>
      <c r="AY133" s="28"/>
      <c r="AZ133" s="29" t="s">
        <v>201</v>
      </c>
      <c r="BA133" s="242"/>
      <c r="BB133" s="242"/>
      <c r="BC133" s="242"/>
      <c r="BD133" s="242"/>
      <c r="BE133" s="242"/>
      <c r="BF133" s="242"/>
      <c r="BG133" s="242"/>
      <c r="BH133" s="242"/>
      <c r="BI133" s="242"/>
      <c r="BJ133" s="242"/>
      <c r="BK133" s="242"/>
      <c r="BL133" s="242"/>
      <c r="BM133" s="242"/>
      <c r="BN133" s="242"/>
      <c r="BO133" s="242"/>
      <c r="BP133" s="242">
        <v>-3.3330000000000002</v>
      </c>
      <c r="BQ133" s="242"/>
      <c r="BR133" s="242"/>
      <c r="BS133" s="242"/>
      <c r="BT133" s="242"/>
      <c r="BU133" s="242"/>
      <c r="BV133" s="242"/>
      <c r="BW133" s="242"/>
      <c r="BX133" s="242"/>
      <c r="BY133" s="242"/>
      <c r="BZ133" s="242"/>
      <c r="CA133" s="242"/>
      <c r="CB133" s="242"/>
      <c r="CC133" s="242"/>
      <c r="CD133" s="242"/>
      <c r="CE133" s="242"/>
      <c r="CF133" s="242"/>
      <c r="CG133" s="242"/>
      <c r="CH133" s="242"/>
      <c r="CI133" s="242"/>
      <c r="CJ133" s="242"/>
      <c r="CK133" s="242">
        <v>-1.7</v>
      </c>
      <c r="CL133" s="242"/>
      <c r="CM133" s="242"/>
      <c r="CN133" s="242"/>
      <c r="CO133" s="242"/>
      <c r="CP133" s="242"/>
      <c r="CQ133" s="242"/>
      <c r="CR133" s="242"/>
      <c r="CS133" s="242"/>
      <c r="CT133" s="242"/>
      <c r="CU133" s="242"/>
      <c r="CV133" s="242"/>
    </row>
    <row r="134" spans="1:100">
      <c r="A134" s="10" t="s">
        <v>202</v>
      </c>
      <c r="B134" s="78">
        <v>210</v>
      </c>
      <c r="C134" s="78">
        <f t="shared" si="264"/>
        <v>210</v>
      </c>
      <c r="D134" s="78">
        <f t="shared" si="265"/>
        <v>210</v>
      </c>
      <c r="E134" s="78">
        <f t="shared" si="266"/>
        <v>210</v>
      </c>
      <c r="F134" s="78">
        <f t="shared" si="267"/>
        <v>210</v>
      </c>
      <c r="G134" s="78">
        <f t="shared" si="268"/>
        <v>210</v>
      </c>
      <c r="H134" s="78">
        <f t="shared" si="269"/>
        <v>210</v>
      </c>
      <c r="I134" s="78">
        <f t="shared" si="270"/>
        <v>210</v>
      </c>
      <c r="J134" s="78">
        <f t="shared" si="271"/>
        <v>210</v>
      </c>
      <c r="K134" s="78">
        <f t="shared" si="272"/>
        <v>210</v>
      </c>
      <c r="L134" s="78">
        <f t="shared" si="273"/>
        <v>210</v>
      </c>
      <c r="M134" s="78">
        <f t="shared" si="274"/>
        <v>210</v>
      </c>
      <c r="N134" s="78">
        <f t="shared" si="275"/>
        <v>210</v>
      </c>
      <c r="O134" s="78">
        <f t="shared" si="276"/>
        <v>210</v>
      </c>
      <c r="P134" s="78">
        <f t="shared" si="277"/>
        <v>210</v>
      </c>
      <c r="Q134" s="78">
        <f t="shared" si="278"/>
        <v>210</v>
      </c>
      <c r="R134" s="78">
        <f t="shared" si="279"/>
        <v>206.667</v>
      </c>
      <c r="S134" s="78">
        <f t="shared" si="280"/>
        <v>206.667</v>
      </c>
      <c r="T134" s="78">
        <f t="shared" si="281"/>
        <v>206.667</v>
      </c>
      <c r="U134" s="78">
        <f t="shared" si="282"/>
        <v>206.667</v>
      </c>
      <c r="V134" s="78">
        <f t="shared" si="283"/>
        <v>206.667</v>
      </c>
      <c r="W134" s="78">
        <f t="shared" si="284"/>
        <v>206.667</v>
      </c>
      <c r="X134" s="78">
        <f t="shared" si="285"/>
        <v>206.667</v>
      </c>
      <c r="Y134" s="78">
        <f t="shared" si="286"/>
        <v>206.667</v>
      </c>
      <c r="Z134" s="78">
        <f t="shared" si="287"/>
        <v>206.667</v>
      </c>
      <c r="AA134" s="78">
        <f t="shared" si="288"/>
        <v>206.667</v>
      </c>
      <c r="AB134" s="78">
        <f t="shared" si="289"/>
        <v>206.667</v>
      </c>
      <c r="AC134" s="78">
        <f t="shared" si="290"/>
        <v>206.667</v>
      </c>
      <c r="AD134" s="78">
        <f t="shared" si="291"/>
        <v>206.667</v>
      </c>
      <c r="AE134" s="78">
        <f t="shared" si="292"/>
        <v>206.667</v>
      </c>
      <c r="AF134" s="78">
        <f t="shared" si="293"/>
        <v>206.667</v>
      </c>
      <c r="AG134" s="78">
        <f t="shared" si="294"/>
        <v>206.667</v>
      </c>
      <c r="AH134" s="78">
        <f t="shared" si="295"/>
        <v>206.667</v>
      </c>
      <c r="AI134" s="78">
        <f t="shared" si="296"/>
        <v>206.667</v>
      </c>
      <c r="AJ134" s="78">
        <f t="shared" si="297"/>
        <v>206.667</v>
      </c>
      <c r="AK134" s="78">
        <f t="shared" si="298"/>
        <v>206.667</v>
      </c>
      <c r="AL134" s="78">
        <f t="shared" si="299"/>
        <v>206.667</v>
      </c>
      <c r="AM134" s="78">
        <f t="shared" si="300"/>
        <v>204.96700000000001</v>
      </c>
      <c r="AN134" s="78">
        <f t="shared" si="301"/>
        <v>204.96700000000001</v>
      </c>
      <c r="AO134" s="78">
        <f t="shared" si="302"/>
        <v>204.96700000000001</v>
      </c>
      <c r="AP134" s="78">
        <f t="shared" si="303"/>
        <v>204.96700000000001</v>
      </c>
      <c r="AQ134" s="78">
        <f t="shared" si="304"/>
        <v>204.96700000000001</v>
      </c>
      <c r="AR134" s="78">
        <f t="shared" si="305"/>
        <v>204.96700000000001</v>
      </c>
      <c r="AS134" s="78">
        <f t="shared" si="306"/>
        <v>204.96700000000001</v>
      </c>
      <c r="AT134" s="78">
        <f t="shared" si="307"/>
        <v>204.96700000000001</v>
      </c>
      <c r="AU134" s="78">
        <f t="shared" si="308"/>
        <v>204.96700000000001</v>
      </c>
      <c r="AV134" s="78">
        <f t="shared" si="309"/>
        <v>204.96700000000001</v>
      </c>
      <c r="AW134" s="78">
        <f t="shared" si="310"/>
        <v>204.96700000000001</v>
      </c>
      <c r="AX134" s="78">
        <f t="shared" si="311"/>
        <v>204.96700000000001</v>
      </c>
      <c r="AY134" s="28"/>
      <c r="AZ134" s="29" t="s">
        <v>202</v>
      </c>
      <c r="BA134" s="242"/>
      <c r="BB134" s="242"/>
      <c r="BC134" s="242"/>
      <c r="BD134" s="242"/>
      <c r="BE134" s="242"/>
      <c r="BF134" s="242"/>
      <c r="BG134" s="242"/>
      <c r="BH134" s="242"/>
      <c r="BI134" s="242"/>
      <c r="BJ134" s="242"/>
      <c r="BK134" s="242"/>
      <c r="BL134" s="242"/>
      <c r="BM134" s="242"/>
      <c r="BN134" s="242"/>
      <c r="BO134" s="242"/>
      <c r="BP134" s="242">
        <v>-3.3330000000000002</v>
      </c>
      <c r="BQ134" s="242"/>
      <c r="BR134" s="242"/>
      <c r="BS134" s="242"/>
      <c r="BT134" s="242"/>
      <c r="BU134" s="242"/>
      <c r="BV134" s="242"/>
      <c r="BW134" s="242"/>
      <c r="BX134" s="242"/>
      <c r="BY134" s="242"/>
      <c r="BZ134" s="242"/>
      <c r="CA134" s="242"/>
      <c r="CB134" s="242"/>
      <c r="CC134" s="242"/>
      <c r="CD134" s="242"/>
      <c r="CE134" s="242"/>
      <c r="CF134" s="242"/>
      <c r="CG134" s="242"/>
      <c r="CH134" s="242"/>
      <c r="CI134" s="242"/>
      <c r="CJ134" s="242"/>
      <c r="CK134" s="242">
        <v>-1.7</v>
      </c>
      <c r="CL134" s="242"/>
      <c r="CM134" s="242"/>
      <c r="CN134" s="242"/>
      <c r="CO134" s="242"/>
      <c r="CP134" s="242"/>
      <c r="CQ134" s="242"/>
      <c r="CR134" s="242"/>
      <c r="CS134" s="242"/>
      <c r="CT134" s="242"/>
      <c r="CU134" s="242"/>
      <c r="CV134" s="242"/>
    </row>
    <row r="135" spans="1:100">
      <c r="A135" s="10" t="s">
        <v>203</v>
      </c>
      <c r="B135" s="78">
        <v>770</v>
      </c>
      <c r="C135" s="78">
        <f t="shared" si="264"/>
        <v>766</v>
      </c>
      <c r="D135" s="78">
        <f t="shared" si="265"/>
        <v>770</v>
      </c>
      <c r="E135" s="78">
        <f t="shared" si="266"/>
        <v>770</v>
      </c>
      <c r="F135" s="78">
        <f t="shared" si="267"/>
        <v>770</v>
      </c>
      <c r="G135" s="78">
        <f t="shared" si="268"/>
        <v>770</v>
      </c>
      <c r="H135" s="78">
        <f t="shared" si="269"/>
        <v>770</v>
      </c>
      <c r="I135" s="78">
        <f t="shared" si="270"/>
        <v>770</v>
      </c>
      <c r="J135" s="78">
        <f t="shared" si="271"/>
        <v>770</v>
      </c>
      <c r="K135" s="78">
        <f t="shared" si="272"/>
        <v>770</v>
      </c>
      <c r="L135" s="78">
        <f t="shared" si="273"/>
        <v>770</v>
      </c>
      <c r="M135" s="78">
        <f t="shared" si="274"/>
        <v>770</v>
      </c>
      <c r="N135" s="78">
        <f t="shared" si="275"/>
        <v>770</v>
      </c>
      <c r="O135" s="78">
        <f t="shared" si="276"/>
        <v>770</v>
      </c>
      <c r="P135" s="78">
        <f t="shared" si="277"/>
        <v>770</v>
      </c>
      <c r="Q135" s="78">
        <f t="shared" si="278"/>
        <v>770</v>
      </c>
      <c r="R135" s="78">
        <f t="shared" si="279"/>
        <v>770</v>
      </c>
      <c r="S135" s="78">
        <f t="shared" si="280"/>
        <v>770</v>
      </c>
      <c r="T135" s="78">
        <f t="shared" si="281"/>
        <v>770</v>
      </c>
      <c r="U135" s="78">
        <f t="shared" si="282"/>
        <v>770</v>
      </c>
      <c r="V135" s="78">
        <f t="shared" si="283"/>
        <v>770</v>
      </c>
      <c r="W135" s="78">
        <f t="shared" si="284"/>
        <v>770</v>
      </c>
      <c r="X135" s="78">
        <f t="shared" si="285"/>
        <v>770</v>
      </c>
      <c r="Y135" s="78">
        <f t="shared" si="286"/>
        <v>770</v>
      </c>
      <c r="Z135" s="78">
        <f t="shared" si="287"/>
        <v>770</v>
      </c>
      <c r="AA135" s="78">
        <f t="shared" si="288"/>
        <v>770</v>
      </c>
      <c r="AB135" s="78">
        <f t="shared" si="289"/>
        <v>770</v>
      </c>
      <c r="AC135" s="78">
        <f t="shared" si="290"/>
        <v>770</v>
      </c>
      <c r="AD135" s="78">
        <f t="shared" si="291"/>
        <v>770</v>
      </c>
      <c r="AE135" s="78">
        <f t="shared" si="292"/>
        <v>770</v>
      </c>
      <c r="AF135" s="78">
        <f t="shared" si="293"/>
        <v>770</v>
      </c>
      <c r="AG135" s="78">
        <f t="shared" si="294"/>
        <v>770</v>
      </c>
      <c r="AH135" s="78">
        <f t="shared" si="295"/>
        <v>770</v>
      </c>
      <c r="AI135" s="78">
        <f t="shared" si="296"/>
        <v>770</v>
      </c>
      <c r="AJ135" s="78">
        <f t="shared" si="297"/>
        <v>770</v>
      </c>
      <c r="AK135" s="78">
        <f t="shared" si="298"/>
        <v>770</v>
      </c>
      <c r="AL135" s="78">
        <f t="shared" si="299"/>
        <v>770</v>
      </c>
      <c r="AM135" s="78">
        <f t="shared" si="300"/>
        <v>770</v>
      </c>
      <c r="AN135" s="78">
        <f t="shared" si="301"/>
        <v>770</v>
      </c>
      <c r="AO135" s="78">
        <f t="shared" si="302"/>
        <v>770</v>
      </c>
      <c r="AP135" s="78">
        <f t="shared" si="303"/>
        <v>770</v>
      </c>
      <c r="AQ135" s="78">
        <f t="shared" si="304"/>
        <v>770</v>
      </c>
      <c r="AR135" s="78">
        <f t="shared" si="305"/>
        <v>770</v>
      </c>
      <c r="AS135" s="78">
        <f t="shared" si="306"/>
        <v>770</v>
      </c>
      <c r="AT135" s="78">
        <f t="shared" si="307"/>
        <v>770</v>
      </c>
      <c r="AU135" s="78">
        <f t="shared" si="308"/>
        <v>770</v>
      </c>
      <c r="AV135" s="78">
        <f t="shared" si="309"/>
        <v>770</v>
      </c>
      <c r="AW135" s="78">
        <f t="shared" si="310"/>
        <v>770</v>
      </c>
      <c r="AX135" s="78">
        <f t="shared" si="311"/>
        <v>770</v>
      </c>
      <c r="AY135" s="28"/>
      <c r="AZ135" s="29" t="s">
        <v>203</v>
      </c>
      <c r="BA135" s="242">
        <v>-4</v>
      </c>
      <c r="BB135" s="242">
        <v>4</v>
      </c>
      <c r="BC135" s="242"/>
      <c r="BD135" s="242"/>
      <c r="BE135" s="242"/>
      <c r="BF135" s="242"/>
      <c r="BG135" s="242"/>
      <c r="BH135" s="242"/>
      <c r="BI135" s="242"/>
      <c r="BJ135" s="242"/>
      <c r="BK135" s="242"/>
      <c r="BL135" s="242"/>
      <c r="BM135" s="242"/>
      <c r="BN135" s="242"/>
      <c r="BO135" s="242"/>
      <c r="BP135" s="242"/>
      <c r="BQ135" s="242"/>
      <c r="BR135" s="242"/>
      <c r="BS135" s="242"/>
      <c r="BT135" s="242"/>
      <c r="BU135" s="242"/>
      <c r="BV135" s="242"/>
      <c r="BW135" s="242"/>
      <c r="BX135" s="242"/>
      <c r="BY135" s="242"/>
      <c r="BZ135" s="242"/>
      <c r="CA135" s="242"/>
      <c r="CB135" s="242"/>
      <c r="CC135" s="242"/>
      <c r="CD135" s="242"/>
      <c r="CE135" s="242"/>
      <c r="CF135" s="242"/>
      <c r="CG135" s="242"/>
      <c r="CH135" s="242"/>
      <c r="CI135" s="242"/>
      <c r="CJ135" s="242"/>
      <c r="CK135" s="242"/>
      <c r="CL135" s="242"/>
      <c r="CM135" s="242"/>
      <c r="CN135" s="242"/>
      <c r="CO135" s="242"/>
      <c r="CP135" s="242"/>
      <c r="CQ135" s="242"/>
      <c r="CR135" s="242"/>
      <c r="CS135" s="242"/>
      <c r="CT135" s="242"/>
      <c r="CU135" s="242"/>
      <c r="CV135" s="242"/>
    </row>
    <row r="136" spans="1:100">
      <c r="A136" s="10" t="s">
        <v>204</v>
      </c>
      <c r="B136" s="78">
        <v>790</v>
      </c>
      <c r="C136" s="78">
        <f t="shared" si="264"/>
        <v>790</v>
      </c>
      <c r="D136" s="78">
        <f t="shared" si="265"/>
        <v>790</v>
      </c>
      <c r="E136" s="78">
        <f t="shared" si="266"/>
        <v>790</v>
      </c>
      <c r="F136" s="78">
        <f t="shared" si="267"/>
        <v>790</v>
      </c>
      <c r="G136" s="78">
        <f t="shared" si="268"/>
        <v>790</v>
      </c>
      <c r="H136" s="78">
        <f t="shared" si="269"/>
        <v>790</v>
      </c>
      <c r="I136" s="78">
        <f t="shared" si="270"/>
        <v>790</v>
      </c>
      <c r="J136" s="78">
        <f t="shared" si="271"/>
        <v>790</v>
      </c>
      <c r="K136" s="78">
        <f t="shared" si="272"/>
        <v>790</v>
      </c>
      <c r="L136" s="78">
        <f t="shared" si="273"/>
        <v>790</v>
      </c>
      <c r="M136" s="78">
        <f t="shared" si="274"/>
        <v>790</v>
      </c>
      <c r="N136" s="78">
        <f t="shared" si="275"/>
        <v>790</v>
      </c>
      <c r="O136" s="78">
        <f t="shared" si="276"/>
        <v>790</v>
      </c>
      <c r="P136" s="78">
        <f t="shared" si="277"/>
        <v>790</v>
      </c>
      <c r="Q136" s="78">
        <f t="shared" si="278"/>
        <v>790</v>
      </c>
      <c r="R136" s="78">
        <f t="shared" si="279"/>
        <v>790</v>
      </c>
      <c r="S136" s="78">
        <f t="shared" si="280"/>
        <v>790</v>
      </c>
      <c r="T136" s="78">
        <f t="shared" si="281"/>
        <v>790</v>
      </c>
      <c r="U136" s="78">
        <f t="shared" si="282"/>
        <v>790</v>
      </c>
      <c r="V136" s="78">
        <f t="shared" si="283"/>
        <v>790</v>
      </c>
      <c r="W136" s="78">
        <f t="shared" si="284"/>
        <v>790</v>
      </c>
      <c r="X136" s="78">
        <f t="shared" si="285"/>
        <v>790</v>
      </c>
      <c r="Y136" s="78">
        <f t="shared" si="286"/>
        <v>790</v>
      </c>
      <c r="Z136" s="78">
        <f t="shared" si="287"/>
        <v>790</v>
      </c>
      <c r="AA136" s="78">
        <f t="shared" si="288"/>
        <v>790</v>
      </c>
      <c r="AB136" s="78">
        <f t="shared" si="289"/>
        <v>790</v>
      </c>
      <c r="AC136" s="78">
        <f t="shared" si="290"/>
        <v>790</v>
      </c>
      <c r="AD136" s="78">
        <f t="shared" si="291"/>
        <v>790</v>
      </c>
      <c r="AE136" s="78">
        <f t="shared" si="292"/>
        <v>790</v>
      </c>
      <c r="AF136" s="78">
        <f t="shared" si="293"/>
        <v>790</v>
      </c>
      <c r="AG136" s="78">
        <f t="shared" si="294"/>
        <v>790</v>
      </c>
      <c r="AH136" s="78">
        <f t="shared" si="295"/>
        <v>790</v>
      </c>
      <c r="AI136" s="78">
        <f t="shared" si="296"/>
        <v>790</v>
      </c>
      <c r="AJ136" s="78">
        <f t="shared" si="297"/>
        <v>790</v>
      </c>
      <c r="AK136" s="78">
        <f t="shared" si="298"/>
        <v>790</v>
      </c>
      <c r="AL136" s="78">
        <f t="shared" si="299"/>
        <v>790</v>
      </c>
      <c r="AM136" s="78">
        <f t="shared" si="300"/>
        <v>790</v>
      </c>
      <c r="AN136" s="78">
        <f t="shared" si="301"/>
        <v>790</v>
      </c>
      <c r="AO136" s="78">
        <f t="shared" si="302"/>
        <v>790</v>
      </c>
      <c r="AP136" s="78">
        <f t="shared" si="303"/>
        <v>790</v>
      </c>
      <c r="AQ136" s="78">
        <f t="shared" si="304"/>
        <v>790</v>
      </c>
      <c r="AR136" s="78">
        <f t="shared" si="305"/>
        <v>790</v>
      </c>
      <c r="AS136" s="78">
        <f t="shared" si="306"/>
        <v>790</v>
      </c>
      <c r="AT136" s="78">
        <f t="shared" si="307"/>
        <v>790</v>
      </c>
      <c r="AU136" s="78">
        <f t="shared" si="308"/>
        <v>790</v>
      </c>
      <c r="AV136" s="78">
        <f t="shared" si="309"/>
        <v>790</v>
      </c>
      <c r="AW136" s="78">
        <f t="shared" si="310"/>
        <v>790</v>
      </c>
      <c r="AX136" s="78">
        <f t="shared" si="311"/>
        <v>790</v>
      </c>
      <c r="AY136" s="28"/>
      <c r="AZ136" s="29" t="s">
        <v>204</v>
      </c>
      <c r="BA136" s="242"/>
      <c r="BB136" s="242"/>
      <c r="BC136" s="242"/>
      <c r="BD136" s="242"/>
      <c r="BE136" s="242"/>
      <c r="BF136" s="242"/>
      <c r="BG136" s="242"/>
      <c r="BH136" s="242"/>
      <c r="BI136" s="242"/>
      <c r="BJ136" s="242"/>
      <c r="BK136" s="242"/>
      <c r="BL136" s="242"/>
      <c r="BM136" s="242"/>
      <c r="BN136" s="242"/>
      <c r="BO136" s="242"/>
      <c r="BP136" s="242"/>
      <c r="BQ136" s="242"/>
      <c r="BR136" s="242"/>
      <c r="BS136" s="242"/>
      <c r="BT136" s="242"/>
      <c r="BU136" s="242"/>
      <c r="BV136" s="242"/>
      <c r="BW136" s="242"/>
      <c r="BX136" s="242"/>
      <c r="BY136" s="242"/>
      <c r="BZ136" s="242"/>
      <c r="CA136" s="242"/>
      <c r="CB136" s="242"/>
      <c r="CC136" s="242"/>
      <c r="CD136" s="242"/>
      <c r="CE136" s="242"/>
      <c r="CF136" s="242"/>
      <c r="CG136" s="242"/>
      <c r="CH136" s="242"/>
      <c r="CI136" s="242"/>
      <c r="CJ136" s="242"/>
      <c r="CK136" s="242"/>
      <c r="CL136" s="242"/>
      <c r="CM136" s="242"/>
      <c r="CN136" s="242"/>
      <c r="CO136" s="242"/>
      <c r="CP136" s="242"/>
      <c r="CQ136" s="242"/>
      <c r="CR136" s="242"/>
      <c r="CS136" s="242"/>
      <c r="CT136" s="242"/>
      <c r="CU136" s="242"/>
      <c r="CV136" s="242"/>
    </row>
    <row r="137" spans="1:100">
      <c r="A137" s="10" t="s">
        <v>205</v>
      </c>
      <c r="B137" s="78">
        <v>210</v>
      </c>
      <c r="C137" s="78">
        <f t="shared" si="264"/>
        <v>210</v>
      </c>
      <c r="D137" s="78">
        <f t="shared" si="265"/>
        <v>210</v>
      </c>
      <c r="E137" s="78">
        <f t="shared" si="266"/>
        <v>210</v>
      </c>
      <c r="F137" s="78">
        <f t="shared" si="267"/>
        <v>210</v>
      </c>
      <c r="G137" s="78">
        <f t="shared" si="268"/>
        <v>210</v>
      </c>
      <c r="H137" s="78">
        <f t="shared" si="269"/>
        <v>210</v>
      </c>
      <c r="I137" s="78">
        <f t="shared" si="270"/>
        <v>210</v>
      </c>
      <c r="J137" s="78">
        <f t="shared" si="271"/>
        <v>210</v>
      </c>
      <c r="K137" s="78">
        <f t="shared" si="272"/>
        <v>210</v>
      </c>
      <c r="L137" s="78">
        <f t="shared" si="273"/>
        <v>210</v>
      </c>
      <c r="M137" s="78">
        <f t="shared" si="274"/>
        <v>210</v>
      </c>
      <c r="N137" s="78">
        <f t="shared" si="275"/>
        <v>210</v>
      </c>
      <c r="O137" s="78">
        <f t="shared" si="276"/>
        <v>210</v>
      </c>
      <c r="P137" s="78">
        <f t="shared" si="277"/>
        <v>210</v>
      </c>
      <c r="Q137" s="78">
        <f t="shared" si="278"/>
        <v>210</v>
      </c>
      <c r="R137" s="78">
        <f t="shared" si="279"/>
        <v>200</v>
      </c>
      <c r="S137" s="78">
        <f t="shared" si="280"/>
        <v>200</v>
      </c>
      <c r="T137" s="78">
        <f t="shared" si="281"/>
        <v>200</v>
      </c>
      <c r="U137" s="78">
        <f t="shared" si="282"/>
        <v>200</v>
      </c>
      <c r="V137" s="78">
        <f t="shared" si="283"/>
        <v>200</v>
      </c>
      <c r="W137" s="78">
        <f t="shared" si="284"/>
        <v>200</v>
      </c>
      <c r="X137" s="78">
        <f t="shared" si="285"/>
        <v>200</v>
      </c>
      <c r="Y137" s="78">
        <f t="shared" si="286"/>
        <v>200</v>
      </c>
      <c r="Z137" s="78">
        <f t="shared" si="287"/>
        <v>200</v>
      </c>
      <c r="AA137" s="78">
        <f t="shared" si="288"/>
        <v>197.4</v>
      </c>
      <c r="AB137" s="78">
        <f t="shared" si="289"/>
        <v>197.4</v>
      </c>
      <c r="AC137" s="78">
        <f t="shared" si="290"/>
        <v>197.4</v>
      </c>
      <c r="AD137" s="78">
        <f t="shared" si="291"/>
        <v>197.4</v>
      </c>
      <c r="AE137" s="78">
        <f t="shared" si="292"/>
        <v>197.4</v>
      </c>
      <c r="AF137" s="78">
        <f t="shared" si="293"/>
        <v>197.4</v>
      </c>
      <c r="AG137" s="78">
        <f t="shared" si="294"/>
        <v>197.4</v>
      </c>
      <c r="AH137" s="78">
        <f t="shared" si="295"/>
        <v>197.4</v>
      </c>
      <c r="AI137" s="78">
        <f t="shared" si="296"/>
        <v>197.4</v>
      </c>
      <c r="AJ137" s="78">
        <f t="shared" si="297"/>
        <v>197.4</v>
      </c>
      <c r="AK137" s="78">
        <f t="shared" si="298"/>
        <v>197.4</v>
      </c>
      <c r="AL137" s="78">
        <f t="shared" si="299"/>
        <v>197.4</v>
      </c>
      <c r="AM137" s="78">
        <f t="shared" si="300"/>
        <v>197.4</v>
      </c>
      <c r="AN137" s="78">
        <f t="shared" si="301"/>
        <v>197.4</v>
      </c>
      <c r="AO137" s="78">
        <f t="shared" si="302"/>
        <v>197.4</v>
      </c>
      <c r="AP137" s="78">
        <f t="shared" si="303"/>
        <v>197.4</v>
      </c>
      <c r="AQ137" s="78">
        <f t="shared" si="304"/>
        <v>197.4</v>
      </c>
      <c r="AR137" s="78">
        <f t="shared" si="305"/>
        <v>197.4</v>
      </c>
      <c r="AS137" s="78">
        <f t="shared" si="306"/>
        <v>197.4</v>
      </c>
      <c r="AT137" s="78">
        <f t="shared" si="307"/>
        <v>197.4</v>
      </c>
      <c r="AU137" s="78">
        <f t="shared" si="308"/>
        <v>197.4</v>
      </c>
      <c r="AV137" s="78">
        <f t="shared" si="309"/>
        <v>197.4</v>
      </c>
      <c r="AW137" s="78">
        <f t="shared" si="310"/>
        <v>197.4</v>
      </c>
      <c r="AX137" s="78">
        <f t="shared" si="311"/>
        <v>197.4</v>
      </c>
      <c r="AY137" s="28"/>
      <c r="AZ137" s="29" t="s">
        <v>205</v>
      </c>
      <c r="BA137" s="242"/>
      <c r="BB137" s="242"/>
      <c r="BC137" s="242"/>
      <c r="BD137" s="242"/>
      <c r="BE137" s="242"/>
      <c r="BF137" s="242"/>
      <c r="BG137" s="242"/>
      <c r="BH137" s="242"/>
      <c r="BI137" s="242"/>
      <c r="BJ137" s="242"/>
      <c r="BK137" s="242"/>
      <c r="BL137" s="242"/>
      <c r="BM137" s="242"/>
      <c r="BN137" s="242"/>
      <c r="BO137" s="242"/>
      <c r="BP137" s="242">
        <v>-10</v>
      </c>
      <c r="BQ137" s="242"/>
      <c r="BR137" s="242"/>
      <c r="BS137" s="242"/>
      <c r="BT137" s="242"/>
      <c r="BU137" s="242"/>
      <c r="BV137" s="242"/>
      <c r="BW137" s="242"/>
      <c r="BX137" s="242"/>
      <c r="BY137" s="242">
        <v>-2.6</v>
      </c>
      <c r="BZ137" s="242"/>
      <c r="CA137" s="242"/>
      <c r="CB137" s="242"/>
      <c r="CC137" s="242"/>
      <c r="CE137" s="242"/>
      <c r="CF137" s="242"/>
      <c r="CG137" s="242"/>
      <c r="CH137" s="242"/>
      <c r="CI137" s="242"/>
      <c r="CJ137" s="242"/>
      <c r="CK137" s="242"/>
      <c r="CL137" s="242"/>
      <c r="CM137" s="242"/>
      <c r="CN137" s="242"/>
      <c r="CO137" s="242"/>
      <c r="CP137" s="242"/>
      <c r="CQ137" s="242"/>
      <c r="CR137" s="242"/>
      <c r="CS137" s="242"/>
      <c r="CT137" s="242"/>
      <c r="CU137" s="242"/>
      <c r="CV137" s="242"/>
    </row>
    <row r="138" spans="1:100">
      <c r="A138" s="10" t="s">
        <v>206</v>
      </c>
      <c r="B138" s="78">
        <v>215</v>
      </c>
      <c r="C138" s="78">
        <f t="shared" si="264"/>
        <v>215</v>
      </c>
      <c r="D138" s="78">
        <f t="shared" si="265"/>
        <v>215</v>
      </c>
      <c r="E138" s="78">
        <f t="shared" si="266"/>
        <v>215</v>
      </c>
      <c r="F138" s="78">
        <f t="shared" si="267"/>
        <v>215</v>
      </c>
      <c r="G138" s="78">
        <f t="shared" si="268"/>
        <v>215</v>
      </c>
      <c r="H138" s="78">
        <f t="shared" si="269"/>
        <v>215</v>
      </c>
      <c r="I138" s="78">
        <f t="shared" si="270"/>
        <v>215</v>
      </c>
      <c r="J138" s="78">
        <f t="shared" si="271"/>
        <v>215</v>
      </c>
      <c r="K138" s="78">
        <f t="shared" si="272"/>
        <v>215</v>
      </c>
      <c r="L138" s="78">
        <f t="shared" si="273"/>
        <v>215</v>
      </c>
      <c r="M138" s="78">
        <f t="shared" si="274"/>
        <v>215</v>
      </c>
      <c r="N138" s="78">
        <f t="shared" si="275"/>
        <v>215</v>
      </c>
      <c r="O138" s="78">
        <f t="shared" si="276"/>
        <v>215</v>
      </c>
      <c r="P138" s="78">
        <f t="shared" si="277"/>
        <v>215</v>
      </c>
      <c r="Q138" s="78">
        <f t="shared" si="278"/>
        <v>215</v>
      </c>
      <c r="R138" s="78">
        <f t="shared" si="279"/>
        <v>200</v>
      </c>
      <c r="S138" s="78">
        <f t="shared" si="280"/>
        <v>200</v>
      </c>
      <c r="T138" s="78">
        <f t="shared" si="281"/>
        <v>200</v>
      </c>
      <c r="U138" s="78">
        <f t="shared" si="282"/>
        <v>200</v>
      </c>
      <c r="V138" s="78">
        <f t="shared" si="283"/>
        <v>200</v>
      </c>
      <c r="W138" s="78">
        <f t="shared" si="284"/>
        <v>200</v>
      </c>
      <c r="X138" s="78">
        <f t="shared" si="285"/>
        <v>200</v>
      </c>
      <c r="Y138" s="78">
        <f t="shared" si="286"/>
        <v>200</v>
      </c>
      <c r="Z138" s="78">
        <f t="shared" si="287"/>
        <v>200</v>
      </c>
      <c r="AA138" s="78">
        <f t="shared" si="288"/>
        <v>197.4</v>
      </c>
      <c r="AB138" s="78">
        <f t="shared" si="289"/>
        <v>197.4</v>
      </c>
      <c r="AC138" s="78">
        <f t="shared" si="290"/>
        <v>197.4</v>
      </c>
      <c r="AD138" s="78">
        <f t="shared" si="291"/>
        <v>197.4</v>
      </c>
      <c r="AE138" s="78">
        <f t="shared" si="292"/>
        <v>197.4</v>
      </c>
      <c r="AF138" s="78">
        <f t="shared" si="293"/>
        <v>197.4</v>
      </c>
      <c r="AG138" s="78">
        <f t="shared" si="294"/>
        <v>197.4</v>
      </c>
      <c r="AH138" s="78">
        <f t="shared" si="295"/>
        <v>197.4</v>
      </c>
      <c r="AI138" s="78">
        <f t="shared" si="296"/>
        <v>197.4</v>
      </c>
      <c r="AJ138" s="78">
        <f t="shared" si="297"/>
        <v>197.4</v>
      </c>
      <c r="AK138" s="78">
        <f t="shared" si="298"/>
        <v>197.4</v>
      </c>
      <c r="AL138" s="78">
        <f t="shared" si="299"/>
        <v>197.4</v>
      </c>
      <c r="AM138" s="78">
        <f t="shared" si="300"/>
        <v>197.4</v>
      </c>
      <c r="AN138" s="78">
        <f t="shared" si="301"/>
        <v>197.4</v>
      </c>
      <c r="AO138" s="78">
        <f t="shared" si="302"/>
        <v>197.4</v>
      </c>
      <c r="AP138" s="78">
        <f t="shared" si="303"/>
        <v>197.4</v>
      </c>
      <c r="AQ138" s="78">
        <f t="shared" si="304"/>
        <v>197.4</v>
      </c>
      <c r="AR138" s="78">
        <f t="shared" si="305"/>
        <v>197.4</v>
      </c>
      <c r="AS138" s="78">
        <f t="shared" si="306"/>
        <v>197.4</v>
      </c>
      <c r="AT138" s="78">
        <f t="shared" si="307"/>
        <v>197.4</v>
      </c>
      <c r="AU138" s="78">
        <f t="shared" si="308"/>
        <v>197.4</v>
      </c>
      <c r="AV138" s="78">
        <f t="shared" si="309"/>
        <v>197.4</v>
      </c>
      <c r="AW138" s="78">
        <f t="shared" si="310"/>
        <v>197.4</v>
      </c>
      <c r="AX138" s="78">
        <f t="shared" si="311"/>
        <v>197.4</v>
      </c>
      <c r="AY138" s="28"/>
      <c r="AZ138" s="29" t="s">
        <v>206</v>
      </c>
      <c r="BA138" s="242"/>
      <c r="BB138" s="242"/>
      <c r="BC138" s="242"/>
      <c r="BD138" s="242"/>
      <c r="BE138" s="242"/>
      <c r="BF138" s="242"/>
      <c r="BG138" s="242"/>
      <c r="BH138" s="242"/>
      <c r="BI138" s="242"/>
      <c r="BJ138" s="242"/>
      <c r="BK138" s="242"/>
      <c r="BL138" s="242"/>
      <c r="BM138" s="242"/>
      <c r="BN138" s="242"/>
      <c r="BO138" s="242"/>
      <c r="BP138" s="242">
        <v>-15</v>
      </c>
      <c r="BQ138" s="242"/>
      <c r="BR138" s="242"/>
      <c r="BS138" s="242"/>
      <c r="BT138" s="242"/>
      <c r="BU138" s="242"/>
      <c r="BV138" s="242"/>
      <c r="BW138" s="242"/>
      <c r="BX138" s="242"/>
      <c r="BY138" s="242">
        <v>-2.6</v>
      </c>
      <c r="BZ138" s="242"/>
      <c r="CA138" s="242"/>
      <c r="CB138" s="242"/>
      <c r="CC138" s="242"/>
      <c r="CD138" s="242"/>
      <c r="CE138" s="242"/>
      <c r="CF138" s="242"/>
      <c r="CG138" s="242"/>
      <c r="CH138" s="242"/>
      <c r="CI138" s="242"/>
      <c r="CJ138" s="242"/>
      <c r="CK138" s="242"/>
      <c r="CL138" s="242"/>
      <c r="CM138" s="242"/>
      <c r="CN138" s="242"/>
      <c r="CO138" s="242"/>
      <c r="CP138" s="242"/>
      <c r="CQ138" s="242"/>
      <c r="CR138" s="242"/>
      <c r="CS138" s="242"/>
      <c r="CT138" s="242"/>
      <c r="CU138" s="242"/>
      <c r="CV138" s="242"/>
    </row>
    <row r="139" spans="1:100">
      <c r="A139" s="10" t="s">
        <v>207</v>
      </c>
      <c r="B139" s="78">
        <v>215</v>
      </c>
      <c r="C139" s="78">
        <f t="shared" si="264"/>
        <v>215</v>
      </c>
      <c r="D139" s="78">
        <f t="shared" si="265"/>
        <v>215</v>
      </c>
      <c r="E139" s="78">
        <f t="shared" si="266"/>
        <v>215</v>
      </c>
      <c r="F139" s="78">
        <f t="shared" si="267"/>
        <v>215</v>
      </c>
      <c r="G139" s="78">
        <f t="shared" si="268"/>
        <v>215</v>
      </c>
      <c r="H139" s="78">
        <f t="shared" si="269"/>
        <v>215</v>
      </c>
      <c r="I139" s="78">
        <f t="shared" si="270"/>
        <v>215</v>
      </c>
      <c r="J139" s="78">
        <f t="shared" si="271"/>
        <v>215</v>
      </c>
      <c r="K139" s="78">
        <f t="shared" si="272"/>
        <v>215</v>
      </c>
      <c r="L139" s="78">
        <f t="shared" si="273"/>
        <v>215</v>
      </c>
      <c r="M139" s="78">
        <f t="shared" si="274"/>
        <v>215</v>
      </c>
      <c r="N139" s="78">
        <f t="shared" si="275"/>
        <v>215</v>
      </c>
      <c r="O139" s="78">
        <f t="shared" si="276"/>
        <v>215</v>
      </c>
      <c r="P139" s="78">
        <f t="shared" si="277"/>
        <v>215</v>
      </c>
      <c r="Q139" s="78">
        <f t="shared" si="278"/>
        <v>215</v>
      </c>
      <c r="R139" s="78">
        <f t="shared" si="279"/>
        <v>205</v>
      </c>
      <c r="S139" s="78">
        <f t="shared" si="280"/>
        <v>205</v>
      </c>
      <c r="T139" s="78">
        <f t="shared" si="281"/>
        <v>205</v>
      </c>
      <c r="U139" s="78">
        <f t="shared" si="282"/>
        <v>205</v>
      </c>
      <c r="V139" s="78">
        <f t="shared" si="283"/>
        <v>205</v>
      </c>
      <c r="W139" s="78">
        <f t="shared" si="284"/>
        <v>205</v>
      </c>
      <c r="X139" s="78">
        <f t="shared" si="285"/>
        <v>205</v>
      </c>
      <c r="Y139" s="78">
        <f t="shared" si="286"/>
        <v>205</v>
      </c>
      <c r="Z139" s="78">
        <f t="shared" si="287"/>
        <v>205</v>
      </c>
      <c r="AA139" s="78">
        <f t="shared" si="288"/>
        <v>202.5</v>
      </c>
      <c r="AB139" s="78">
        <f t="shared" si="289"/>
        <v>202.5</v>
      </c>
      <c r="AC139" s="78">
        <f t="shared" si="290"/>
        <v>202.5</v>
      </c>
      <c r="AD139" s="78">
        <f t="shared" si="291"/>
        <v>202.5</v>
      </c>
      <c r="AE139" s="78">
        <f t="shared" si="292"/>
        <v>202.5</v>
      </c>
      <c r="AF139" s="78">
        <f t="shared" si="293"/>
        <v>202.5</v>
      </c>
      <c r="AG139" s="78">
        <f t="shared" si="294"/>
        <v>202.5</v>
      </c>
      <c r="AH139" s="78">
        <f t="shared" si="295"/>
        <v>202.5</v>
      </c>
      <c r="AI139" s="78">
        <f t="shared" si="296"/>
        <v>202.5</v>
      </c>
      <c r="AJ139" s="78">
        <f t="shared" si="297"/>
        <v>202.5</v>
      </c>
      <c r="AK139" s="78">
        <f t="shared" si="298"/>
        <v>202.5</v>
      </c>
      <c r="AL139" s="78">
        <f t="shared" si="299"/>
        <v>202.5</v>
      </c>
      <c r="AM139" s="78">
        <f t="shared" si="300"/>
        <v>202.5</v>
      </c>
      <c r="AN139" s="78">
        <f t="shared" si="301"/>
        <v>202.5</v>
      </c>
      <c r="AO139" s="78">
        <f t="shared" si="302"/>
        <v>202.5</v>
      </c>
      <c r="AP139" s="78">
        <f t="shared" si="303"/>
        <v>202.5</v>
      </c>
      <c r="AQ139" s="78">
        <f t="shared" si="304"/>
        <v>202.5</v>
      </c>
      <c r="AR139" s="78">
        <f t="shared" si="305"/>
        <v>202.5</v>
      </c>
      <c r="AS139" s="78">
        <f t="shared" si="306"/>
        <v>202.5</v>
      </c>
      <c r="AT139" s="78">
        <f t="shared" si="307"/>
        <v>202.5</v>
      </c>
      <c r="AU139" s="78">
        <f t="shared" si="308"/>
        <v>202.5</v>
      </c>
      <c r="AV139" s="78">
        <f t="shared" si="309"/>
        <v>202.5</v>
      </c>
      <c r="AW139" s="78">
        <f t="shared" si="310"/>
        <v>202.5</v>
      </c>
      <c r="AX139" s="78">
        <f t="shared" si="311"/>
        <v>202.5</v>
      </c>
      <c r="AY139" s="28"/>
      <c r="AZ139" s="29" t="s">
        <v>207</v>
      </c>
      <c r="BA139" s="242"/>
      <c r="BB139" s="242"/>
      <c r="BC139" s="242"/>
      <c r="BD139" s="242"/>
      <c r="BE139" s="242"/>
      <c r="BF139" s="242"/>
      <c r="BG139" s="242"/>
      <c r="BH139" s="242"/>
      <c r="BI139" s="242"/>
      <c r="BJ139" s="242"/>
      <c r="BK139" s="242"/>
      <c r="BL139" s="242"/>
      <c r="BM139" s="242"/>
      <c r="BN139" s="242"/>
      <c r="BO139" s="242"/>
      <c r="BP139" s="242">
        <v>-10</v>
      </c>
      <c r="BQ139" s="242"/>
      <c r="BR139" s="242"/>
      <c r="BS139" s="242"/>
      <c r="BT139" s="242"/>
      <c r="BU139" s="242"/>
      <c r="BV139" s="242"/>
      <c r="BW139" s="242"/>
      <c r="BX139" s="242"/>
      <c r="BY139" s="242">
        <v>-2.5</v>
      </c>
      <c r="BZ139" s="242"/>
      <c r="CA139" s="242"/>
      <c r="CB139" s="242"/>
      <c r="CC139" s="242"/>
      <c r="CE139" s="242"/>
      <c r="CF139" s="242"/>
      <c r="CG139" s="242"/>
      <c r="CH139" s="242"/>
      <c r="CI139" s="242"/>
      <c r="CJ139" s="242"/>
      <c r="CK139" s="242"/>
      <c r="CL139" s="242"/>
      <c r="CM139" s="242"/>
      <c r="CN139" s="242"/>
      <c r="CO139" s="242"/>
      <c r="CP139" s="242"/>
      <c r="CQ139" s="242"/>
      <c r="CR139" s="242"/>
      <c r="CS139" s="242"/>
      <c r="CT139" s="242"/>
      <c r="CU139" s="242"/>
      <c r="CV139" s="242"/>
    </row>
    <row r="140" spans="1:100">
      <c r="A140" s="10" t="s">
        <v>208</v>
      </c>
      <c r="B140" s="78">
        <v>215</v>
      </c>
      <c r="C140" s="78">
        <f t="shared" si="264"/>
        <v>215</v>
      </c>
      <c r="D140" s="78">
        <f t="shared" si="265"/>
        <v>215</v>
      </c>
      <c r="E140" s="78">
        <f t="shared" si="266"/>
        <v>215</v>
      </c>
      <c r="F140" s="78">
        <f t="shared" si="267"/>
        <v>215</v>
      </c>
      <c r="G140" s="78">
        <f t="shared" si="268"/>
        <v>215</v>
      </c>
      <c r="H140" s="78">
        <f t="shared" si="269"/>
        <v>215</v>
      </c>
      <c r="I140" s="78">
        <f t="shared" si="270"/>
        <v>215</v>
      </c>
      <c r="J140" s="78">
        <f t="shared" si="271"/>
        <v>215</v>
      </c>
      <c r="K140" s="78">
        <f t="shared" si="272"/>
        <v>215</v>
      </c>
      <c r="L140" s="78">
        <f t="shared" si="273"/>
        <v>215</v>
      </c>
      <c r="M140" s="78">
        <f t="shared" si="274"/>
        <v>215</v>
      </c>
      <c r="N140" s="78">
        <f t="shared" si="275"/>
        <v>215</v>
      </c>
      <c r="O140" s="78">
        <f t="shared" si="276"/>
        <v>215</v>
      </c>
      <c r="P140" s="78">
        <f t="shared" si="277"/>
        <v>215</v>
      </c>
      <c r="Q140" s="78">
        <f t="shared" si="278"/>
        <v>215</v>
      </c>
      <c r="R140" s="78">
        <f t="shared" si="279"/>
        <v>212</v>
      </c>
      <c r="S140" s="78">
        <f t="shared" si="280"/>
        <v>212</v>
      </c>
      <c r="T140" s="78">
        <f t="shared" si="281"/>
        <v>212</v>
      </c>
      <c r="U140" s="78">
        <f t="shared" si="282"/>
        <v>212</v>
      </c>
      <c r="V140" s="78">
        <f t="shared" si="283"/>
        <v>212</v>
      </c>
      <c r="W140" s="78">
        <f t="shared" si="284"/>
        <v>212</v>
      </c>
      <c r="X140" s="78">
        <f t="shared" si="285"/>
        <v>212</v>
      </c>
      <c r="Y140" s="78">
        <f t="shared" si="286"/>
        <v>212</v>
      </c>
      <c r="Z140" s="78">
        <f t="shared" si="287"/>
        <v>212</v>
      </c>
      <c r="AA140" s="78">
        <f t="shared" si="288"/>
        <v>209.4</v>
      </c>
      <c r="AB140" s="78">
        <f t="shared" si="289"/>
        <v>209.4</v>
      </c>
      <c r="AC140" s="78">
        <f t="shared" si="290"/>
        <v>209.4</v>
      </c>
      <c r="AD140" s="78">
        <f t="shared" si="291"/>
        <v>209.4</v>
      </c>
      <c r="AE140" s="78">
        <f t="shared" si="292"/>
        <v>209.4</v>
      </c>
      <c r="AF140" s="78">
        <f t="shared" si="293"/>
        <v>209.4</v>
      </c>
      <c r="AG140" s="78">
        <f t="shared" si="294"/>
        <v>209.4</v>
      </c>
      <c r="AH140" s="78">
        <f t="shared" si="295"/>
        <v>209.4</v>
      </c>
      <c r="AI140" s="78">
        <f t="shared" si="296"/>
        <v>209.4</v>
      </c>
      <c r="AJ140" s="78">
        <f t="shared" si="297"/>
        <v>209.4</v>
      </c>
      <c r="AK140" s="78">
        <f t="shared" si="298"/>
        <v>209.4</v>
      </c>
      <c r="AL140" s="78">
        <f t="shared" si="299"/>
        <v>209.4</v>
      </c>
      <c r="AM140" s="78">
        <f t="shared" si="300"/>
        <v>209.4</v>
      </c>
      <c r="AN140" s="78">
        <f t="shared" si="301"/>
        <v>209.4</v>
      </c>
      <c r="AO140" s="78">
        <f t="shared" si="302"/>
        <v>209.4</v>
      </c>
      <c r="AP140" s="78">
        <f t="shared" si="303"/>
        <v>209.4</v>
      </c>
      <c r="AQ140" s="78">
        <f t="shared" si="304"/>
        <v>209.4</v>
      </c>
      <c r="AR140" s="78">
        <f t="shared" si="305"/>
        <v>209.4</v>
      </c>
      <c r="AS140" s="78">
        <f t="shared" si="306"/>
        <v>209.4</v>
      </c>
      <c r="AT140" s="78">
        <f t="shared" si="307"/>
        <v>209.4</v>
      </c>
      <c r="AU140" s="78">
        <f t="shared" si="308"/>
        <v>209.4</v>
      </c>
      <c r="AV140" s="78">
        <f t="shared" si="309"/>
        <v>209.4</v>
      </c>
      <c r="AW140" s="78">
        <f t="shared" si="310"/>
        <v>209.4</v>
      </c>
      <c r="AX140" s="78">
        <f t="shared" si="311"/>
        <v>209.4</v>
      </c>
      <c r="AY140" s="28"/>
      <c r="AZ140" s="29" t="s">
        <v>208</v>
      </c>
      <c r="BA140" s="242"/>
      <c r="BB140" s="242"/>
      <c r="BC140" s="242"/>
      <c r="BD140" s="242"/>
      <c r="BE140" s="242"/>
      <c r="BF140" s="242"/>
      <c r="BG140" s="242"/>
      <c r="BH140" s="242"/>
      <c r="BI140" s="242"/>
      <c r="BJ140" s="242"/>
      <c r="BK140" s="242"/>
      <c r="BL140" s="242"/>
      <c r="BM140" s="242"/>
      <c r="BN140" s="242"/>
      <c r="BO140" s="242"/>
      <c r="BP140" s="242">
        <v>-3</v>
      </c>
      <c r="BQ140" s="242"/>
      <c r="BR140" s="242"/>
      <c r="BS140" s="242"/>
      <c r="BT140" s="242"/>
      <c r="BU140" s="242"/>
      <c r="BV140" s="242"/>
      <c r="BW140" s="242"/>
      <c r="BX140" s="242"/>
      <c r="BY140" s="242">
        <v>-2.6</v>
      </c>
      <c r="BZ140" s="242"/>
      <c r="CA140" s="242"/>
      <c r="CB140" s="242"/>
      <c r="CC140" s="242"/>
      <c r="CD140" s="242"/>
      <c r="CE140" s="242"/>
      <c r="CF140" s="242"/>
      <c r="CG140" s="242"/>
      <c r="CH140" s="242"/>
      <c r="CI140" s="242"/>
      <c r="CJ140" s="242"/>
      <c r="CK140" s="242"/>
      <c r="CL140" s="242"/>
      <c r="CM140" s="242"/>
      <c r="CN140" s="242"/>
      <c r="CO140" s="242"/>
      <c r="CP140" s="242"/>
      <c r="CQ140" s="242"/>
      <c r="CR140" s="242"/>
      <c r="CS140" s="242"/>
      <c r="CT140" s="242"/>
      <c r="CU140" s="242"/>
      <c r="CV140" s="242"/>
    </row>
    <row r="141" spans="1:100">
      <c r="A141" s="10" t="s">
        <v>209</v>
      </c>
      <c r="B141" s="78">
        <v>569</v>
      </c>
      <c r="C141" s="78">
        <f t="shared" si="264"/>
        <v>569</v>
      </c>
      <c r="D141" s="78">
        <f t="shared" si="265"/>
        <v>569</v>
      </c>
      <c r="E141" s="78">
        <f t="shared" si="266"/>
        <v>569</v>
      </c>
      <c r="F141" s="78">
        <f t="shared" si="267"/>
        <v>569</v>
      </c>
      <c r="G141" s="78">
        <f t="shared" si="268"/>
        <v>569</v>
      </c>
      <c r="H141" s="78">
        <f t="shared" si="269"/>
        <v>569</v>
      </c>
      <c r="I141" s="78">
        <f t="shared" si="270"/>
        <v>569</v>
      </c>
      <c r="J141" s="78">
        <f t="shared" si="271"/>
        <v>569</v>
      </c>
      <c r="K141" s="78">
        <f t="shared" si="272"/>
        <v>569</v>
      </c>
      <c r="L141" s="78">
        <f t="shared" si="273"/>
        <v>569</v>
      </c>
      <c r="M141" s="78">
        <f t="shared" si="274"/>
        <v>569</v>
      </c>
      <c r="N141" s="78">
        <f t="shared" si="275"/>
        <v>569</v>
      </c>
      <c r="O141" s="78">
        <f t="shared" si="276"/>
        <v>569</v>
      </c>
      <c r="P141" s="78">
        <f t="shared" si="277"/>
        <v>569</v>
      </c>
      <c r="Q141" s="78">
        <f t="shared" si="278"/>
        <v>569</v>
      </c>
      <c r="R141" s="78">
        <f t="shared" si="279"/>
        <v>600</v>
      </c>
      <c r="S141" s="78">
        <f t="shared" si="280"/>
        <v>600</v>
      </c>
      <c r="T141" s="78">
        <f t="shared" si="281"/>
        <v>600</v>
      </c>
      <c r="U141" s="78">
        <f t="shared" si="282"/>
        <v>600</v>
      </c>
      <c r="V141" s="78">
        <f t="shared" si="283"/>
        <v>600</v>
      </c>
      <c r="W141" s="78">
        <f t="shared" si="284"/>
        <v>600</v>
      </c>
      <c r="X141" s="78">
        <f t="shared" si="285"/>
        <v>600</v>
      </c>
      <c r="Y141" s="78">
        <f t="shared" si="286"/>
        <v>600</v>
      </c>
      <c r="Z141" s="78">
        <f t="shared" si="287"/>
        <v>600</v>
      </c>
      <c r="AA141" s="78">
        <f t="shared" si="288"/>
        <v>597.5</v>
      </c>
      <c r="AB141" s="78">
        <f t="shared" si="289"/>
        <v>597.5</v>
      </c>
      <c r="AC141" s="78">
        <f t="shared" si="290"/>
        <v>597.5</v>
      </c>
      <c r="AD141" s="78">
        <f t="shared" si="291"/>
        <v>597.5</v>
      </c>
      <c r="AE141" s="78">
        <f t="shared" si="292"/>
        <v>597.5</v>
      </c>
      <c r="AF141" s="78">
        <f t="shared" si="293"/>
        <v>597.5</v>
      </c>
      <c r="AG141" s="78">
        <f t="shared" si="294"/>
        <v>597.5</v>
      </c>
      <c r="AH141" s="78">
        <f t="shared" si="295"/>
        <v>597.5</v>
      </c>
      <c r="AI141" s="78">
        <f t="shared" si="296"/>
        <v>597.5</v>
      </c>
      <c r="AJ141" s="78">
        <f t="shared" si="297"/>
        <v>597.5</v>
      </c>
      <c r="AK141" s="78">
        <f t="shared" si="298"/>
        <v>597.5</v>
      </c>
      <c r="AL141" s="78">
        <f t="shared" si="299"/>
        <v>597.5</v>
      </c>
      <c r="AM141" s="78">
        <f t="shared" si="300"/>
        <v>548.29999999999995</v>
      </c>
      <c r="AN141" s="78">
        <f t="shared" si="301"/>
        <v>548.29999999999995</v>
      </c>
      <c r="AO141" s="78">
        <f t="shared" si="302"/>
        <v>548.29999999999995</v>
      </c>
      <c r="AP141" s="78">
        <f t="shared" si="303"/>
        <v>548.29999999999995</v>
      </c>
      <c r="AQ141" s="78">
        <f t="shared" si="304"/>
        <v>548.29999999999995</v>
      </c>
      <c r="AR141" s="78">
        <f t="shared" si="305"/>
        <v>548.29999999999995</v>
      </c>
      <c r="AS141" s="78">
        <f t="shared" si="306"/>
        <v>548.29999999999995</v>
      </c>
      <c r="AT141" s="78">
        <f t="shared" si="307"/>
        <v>548.29999999999995</v>
      </c>
      <c r="AU141" s="78">
        <f t="shared" si="308"/>
        <v>548.29999999999995</v>
      </c>
      <c r="AV141" s="78">
        <f t="shared" si="309"/>
        <v>548.29999999999995</v>
      </c>
      <c r="AW141" s="78">
        <f t="shared" si="310"/>
        <v>548.29999999999995</v>
      </c>
      <c r="AX141" s="78">
        <f t="shared" si="311"/>
        <v>548.29999999999995</v>
      </c>
      <c r="AY141" s="28"/>
      <c r="AZ141" s="29" t="s">
        <v>209</v>
      </c>
      <c r="BA141" s="242"/>
      <c r="BB141" s="242"/>
      <c r="BC141" s="242"/>
      <c r="BD141" s="242"/>
      <c r="BE141" s="242"/>
      <c r="BF141" s="242"/>
      <c r="BG141" s="242"/>
      <c r="BH141" s="242"/>
      <c r="BI141" s="242"/>
      <c r="BJ141" s="242"/>
      <c r="BK141" s="242"/>
      <c r="BL141" s="242"/>
      <c r="BM141" s="242"/>
      <c r="BN141" s="242"/>
      <c r="BO141" s="242"/>
      <c r="BP141" s="242">
        <v>31</v>
      </c>
      <c r="BQ141" s="242"/>
      <c r="BR141" s="242"/>
      <c r="BS141" s="242"/>
      <c r="BT141" s="242"/>
      <c r="BU141" s="242"/>
      <c r="BV141" s="242"/>
      <c r="BW141" s="242"/>
      <c r="BX141" s="242"/>
      <c r="BY141" s="242">
        <v>-2.5</v>
      </c>
      <c r="BZ141" s="242"/>
      <c r="CA141" s="242"/>
      <c r="CB141" s="242"/>
      <c r="CC141" s="242"/>
      <c r="CD141" s="242"/>
      <c r="CE141" s="242"/>
      <c r="CF141" s="242"/>
      <c r="CG141" s="242"/>
      <c r="CH141" s="242"/>
      <c r="CI141" s="242"/>
      <c r="CJ141" s="242"/>
      <c r="CK141" s="242">
        <v>-49.2</v>
      </c>
      <c r="CL141" s="242"/>
      <c r="CM141" s="242"/>
      <c r="CN141" s="242"/>
      <c r="CO141" s="242"/>
      <c r="CP141" s="242"/>
      <c r="CQ141" s="242"/>
      <c r="CR141" s="242"/>
      <c r="CS141" s="242"/>
      <c r="CT141" s="242"/>
      <c r="CU141" s="242"/>
      <c r="CV141" s="242"/>
    </row>
    <row r="142" spans="1:100">
      <c r="A142" s="10" t="s">
        <v>210</v>
      </c>
      <c r="B142" s="78">
        <v>150</v>
      </c>
      <c r="C142" s="78">
        <f t="shared" si="264"/>
        <v>150</v>
      </c>
      <c r="D142" s="78">
        <f t="shared" si="265"/>
        <v>150</v>
      </c>
      <c r="E142" s="78">
        <f t="shared" si="266"/>
        <v>150</v>
      </c>
      <c r="F142" s="78">
        <f t="shared" si="267"/>
        <v>150</v>
      </c>
      <c r="G142" s="78">
        <f t="shared" si="268"/>
        <v>150</v>
      </c>
      <c r="H142" s="78">
        <f t="shared" si="269"/>
        <v>150</v>
      </c>
      <c r="I142" s="78">
        <f t="shared" si="270"/>
        <v>150</v>
      </c>
      <c r="J142" s="78">
        <f t="shared" si="271"/>
        <v>150</v>
      </c>
      <c r="K142" s="78">
        <f t="shared" si="272"/>
        <v>150</v>
      </c>
      <c r="L142" s="78">
        <f t="shared" si="273"/>
        <v>150</v>
      </c>
      <c r="M142" s="78">
        <f t="shared" si="274"/>
        <v>150</v>
      </c>
      <c r="N142" s="78">
        <f t="shared" si="275"/>
        <v>150</v>
      </c>
      <c r="O142" s="78">
        <f t="shared" si="276"/>
        <v>150</v>
      </c>
      <c r="P142" s="78">
        <f t="shared" si="277"/>
        <v>150</v>
      </c>
      <c r="Q142" s="78">
        <f t="shared" si="278"/>
        <v>150</v>
      </c>
      <c r="R142" s="78">
        <f t="shared" si="279"/>
        <v>147.5</v>
      </c>
      <c r="S142" s="78">
        <f t="shared" si="280"/>
        <v>147.5</v>
      </c>
      <c r="T142" s="78">
        <f t="shared" si="281"/>
        <v>147.5</v>
      </c>
      <c r="U142" s="78">
        <f t="shared" si="282"/>
        <v>147.5</v>
      </c>
      <c r="V142" s="78">
        <f t="shared" si="283"/>
        <v>147.5</v>
      </c>
      <c r="W142" s="78">
        <f t="shared" si="284"/>
        <v>147.5</v>
      </c>
      <c r="X142" s="78">
        <f t="shared" si="285"/>
        <v>147.5</v>
      </c>
      <c r="Y142" s="78">
        <f t="shared" si="286"/>
        <v>147.5</v>
      </c>
      <c r="Z142" s="78">
        <f t="shared" si="287"/>
        <v>147.5</v>
      </c>
      <c r="AA142" s="78">
        <f t="shared" si="288"/>
        <v>147.5</v>
      </c>
      <c r="AB142" s="78">
        <f t="shared" si="289"/>
        <v>147.5</v>
      </c>
      <c r="AC142" s="78">
        <f t="shared" si="290"/>
        <v>147.5</v>
      </c>
      <c r="AD142" s="78">
        <f t="shared" si="291"/>
        <v>147.5</v>
      </c>
      <c r="AE142" s="78">
        <f t="shared" si="292"/>
        <v>147.5</v>
      </c>
      <c r="AF142" s="78">
        <f t="shared" si="293"/>
        <v>147.5</v>
      </c>
      <c r="AG142" s="78">
        <f t="shared" si="294"/>
        <v>147.5</v>
      </c>
      <c r="AH142" s="78">
        <f t="shared" si="295"/>
        <v>147.5</v>
      </c>
      <c r="AI142" s="78">
        <f t="shared" si="296"/>
        <v>147.5</v>
      </c>
      <c r="AJ142" s="78">
        <f t="shared" si="297"/>
        <v>147.5</v>
      </c>
      <c r="AK142" s="78">
        <f t="shared" si="298"/>
        <v>147.5</v>
      </c>
      <c r="AL142" s="78">
        <f t="shared" si="299"/>
        <v>147.5</v>
      </c>
      <c r="AM142" s="78">
        <f t="shared" si="300"/>
        <v>147.5</v>
      </c>
      <c r="AN142" s="78">
        <f t="shared" si="301"/>
        <v>147.5</v>
      </c>
      <c r="AO142" s="78">
        <f t="shared" si="302"/>
        <v>147.5</v>
      </c>
      <c r="AP142" s="78">
        <f t="shared" si="303"/>
        <v>147.5</v>
      </c>
      <c r="AQ142" s="78">
        <f t="shared" si="304"/>
        <v>147.5</v>
      </c>
      <c r="AR142" s="78">
        <f t="shared" si="305"/>
        <v>147.5</v>
      </c>
      <c r="AS142" s="78">
        <f t="shared" si="306"/>
        <v>147.5</v>
      </c>
      <c r="AT142" s="78">
        <f t="shared" si="307"/>
        <v>147.5</v>
      </c>
      <c r="AU142" s="78">
        <f t="shared" si="308"/>
        <v>147.5</v>
      </c>
      <c r="AV142" s="78">
        <f t="shared" si="309"/>
        <v>147.5</v>
      </c>
      <c r="AW142" s="78">
        <f t="shared" si="310"/>
        <v>147.5</v>
      </c>
      <c r="AX142" s="78">
        <f t="shared" si="311"/>
        <v>147.5</v>
      </c>
      <c r="AY142" s="28"/>
      <c r="AZ142" s="29" t="s">
        <v>210</v>
      </c>
      <c r="BA142" s="242"/>
      <c r="BB142" s="242"/>
      <c r="BC142" s="242"/>
      <c r="BD142" s="242"/>
      <c r="BE142" s="242"/>
      <c r="BF142" s="242"/>
      <c r="BG142" s="242"/>
      <c r="BH142" s="242"/>
      <c r="BI142" s="242"/>
      <c r="BJ142" s="242"/>
      <c r="BK142" s="242"/>
      <c r="BL142" s="242"/>
      <c r="BM142" s="242"/>
      <c r="BN142" s="242"/>
      <c r="BO142" s="242"/>
      <c r="BP142" s="242">
        <v>-2.5</v>
      </c>
      <c r="BQ142" s="242"/>
      <c r="BR142" s="242"/>
      <c r="BS142" s="242"/>
      <c r="BT142" s="242"/>
      <c r="BU142" s="242"/>
      <c r="BV142" s="242"/>
      <c r="BW142" s="242"/>
      <c r="BX142" s="242"/>
      <c r="BY142" s="242"/>
      <c r="BZ142" s="242"/>
      <c r="CA142" s="242"/>
      <c r="CB142" s="242"/>
      <c r="CC142" s="242"/>
      <c r="CD142" s="242"/>
      <c r="CE142" s="242"/>
      <c r="CF142" s="242"/>
      <c r="CG142" s="242"/>
      <c r="CH142" s="242"/>
      <c r="CI142" s="242"/>
      <c r="CJ142" s="242"/>
      <c r="CK142" s="242"/>
      <c r="CL142" s="242"/>
      <c r="CM142" s="242"/>
      <c r="CN142" s="242"/>
      <c r="CO142" s="242"/>
      <c r="CP142" s="242"/>
      <c r="CQ142" s="242"/>
      <c r="CR142" s="242"/>
      <c r="CS142" s="242"/>
      <c r="CT142" s="242"/>
      <c r="CU142" s="242"/>
      <c r="CV142" s="242"/>
    </row>
    <row r="143" spans="1:100">
      <c r="A143" s="10" t="s">
        <v>211</v>
      </c>
      <c r="B143" s="78">
        <v>150</v>
      </c>
      <c r="C143" s="78">
        <f t="shared" si="264"/>
        <v>150</v>
      </c>
      <c r="D143" s="78">
        <f t="shared" si="265"/>
        <v>150</v>
      </c>
      <c r="E143" s="78">
        <f t="shared" si="266"/>
        <v>150</v>
      </c>
      <c r="F143" s="78">
        <f t="shared" si="267"/>
        <v>150</v>
      </c>
      <c r="G143" s="78">
        <f t="shared" si="268"/>
        <v>150</v>
      </c>
      <c r="H143" s="78">
        <f t="shared" si="269"/>
        <v>150</v>
      </c>
      <c r="I143" s="78">
        <f t="shared" si="270"/>
        <v>150</v>
      </c>
      <c r="J143" s="78">
        <f t="shared" si="271"/>
        <v>150</v>
      </c>
      <c r="K143" s="78">
        <f t="shared" si="272"/>
        <v>150</v>
      </c>
      <c r="L143" s="78">
        <f t="shared" si="273"/>
        <v>150</v>
      </c>
      <c r="M143" s="78">
        <f t="shared" si="274"/>
        <v>150</v>
      </c>
      <c r="N143" s="78">
        <f t="shared" si="275"/>
        <v>150</v>
      </c>
      <c r="O143" s="78">
        <f t="shared" si="276"/>
        <v>150</v>
      </c>
      <c r="P143" s="78">
        <f t="shared" si="277"/>
        <v>150</v>
      </c>
      <c r="Q143" s="78">
        <f t="shared" si="278"/>
        <v>150</v>
      </c>
      <c r="R143" s="78">
        <f t="shared" si="279"/>
        <v>147.5</v>
      </c>
      <c r="S143" s="78">
        <f t="shared" si="280"/>
        <v>147.5</v>
      </c>
      <c r="T143" s="78">
        <f t="shared" si="281"/>
        <v>147.5</v>
      </c>
      <c r="U143" s="78">
        <f t="shared" si="282"/>
        <v>147.5</v>
      </c>
      <c r="V143" s="78">
        <f t="shared" si="283"/>
        <v>147.5</v>
      </c>
      <c r="W143" s="78">
        <f t="shared" si="284"/>
        <v>147.5</v>
      </c>
      <c r="X143" s="78">
        <f t="shared" si="285"/>
        <v>147.5</v>
      </c>
      <c r="Y143" s="78">
        <f t="shared" si="286"/>
        <v>147.5</v>
      </c>
      <c r="Z143" s="78">
        <f t="shared" si="287"/>
        <v>147.5</v>
      </c>
      <c r="AA143" s="78">
        <f t="shared" si="288"/>
        <v>147.5</v>
      </c>
      <c r="AB143" s="78">
        <f t="shared" si="289"/>
        <v>147.5</v>
      </c>
      <c r="AC143" s="78">
        <f t="shared" si="290"/>
        <v>147.5</v>
      </c>
      <c r="AD143" s="78">
        <f t="shared" si="291"/>
        <v>147.5</v>
      </c>
      <c r="AE143" s="78">
        <f t="shared" si="292"/>
        <v>147.5</v>
      </c>
      <c r="AF143" s="78">
        <f t="shared" si="293"/>
        <v>147.5</v>
      </c>
      <c r="AG143" s="78">
        <f t="shared" si="294"/>
        <v>147.5</v>
      </c>
      <c r="AH143" s="78">
        <f t="shared" si="295"/>
        <v>147.5</v>
      </c>
      <c r="AI143" s="78">
        <f t="shared" si="296"/>
        <v>147.5</v>
      </c>
      <c r="AJ143" s="78">
        <f t="shared" si="297"/>
        <v>147.5</v>
      </c>
      <c r="AK143" s="78">
        <f t="shared" si="298"/>
        <v>147.5</v>
      </c>
      <c r="AL143" s="78">
        <f t="shared" si="299"/>
        <v>147.5</v>
      </c>
      <c r="AM143" s="78">
        <f t="shared" si="300"/>
        <v>147.5</v>
      </c>
      <c r="AN143" s="78">
        <f t="shared" si="301"/>
        <v>147.5</v>
      </c>
      <c r="AO143" s="78">
        <f t="shared" si="302"/>
        <v>147.5</v>
      </c>
      <c r="AP143" s="78">
        <f t="shared" si="303"/>
        <v>147.5</v>
      </c>
      <c r="AQ143" s="78">
        <f t="shared" si="304"/>
        <v>147.5</v>
      </c>
      <c r="AR143" s="78">
        <f t="shared" si="305"/>
        <v>147.5</v>
      </c>
      <c r="AS143" s="78">
        <f t="shared" si="306"/>
        <v>147.5</v>
      </c>
      <c r="AT143" s="78">
        <f t="shared" si="307"/>
        <v>147.5</v>
      </c>
      <c r="AU143" s="78">
        <f t="shared" si="308"/>
        <v>147.5</v>
      </c>
      <c r="AV143" s="78">
        <f t="shared" si="309"/>
        <v>147.5</v>
      </c>
      <c r="AW143" s="78">
        <f t="shared" si="310"/>
        <v>147.5</v>
      </c>
      <c r="AX143" s="78">
        <f t="shared" si="311"/>
        <v>147.5</v>
      </c>
      <c r="AY143" s="28"/>
      <c r="AZ143" s="29" t="s">
        <v>211</v>
      </c>
      <c r="BA143" s="242"/>
      <c r="BB143" s="242"/>
      <c r="BC143" s="242"/>
      <c r="BD143" s="242"/>
      <c r="BE143" s="242"/>
      <c r="BF143" s="242"/>
      <c r="BG143" s="242"/>
      <c r="BH143" s="242"/>
      <c r="BI143" s="242"/>
      <c r="BJ143" s="242"/>
      <c r="BK143" s="242"/>
      <c r="BL143" s="242"/>
      <c r="BM143" s="242"/>
      <c r="BN143" s="242"/>
      <c r="BO143" s="242"/>
      <c r="BP143" s="242">
        <v>-2.5</v>
      </c>
      <c r="BQ143" s="242"/>
      <c r="BR143" s="242"/>
      <c r="BS143" s="242"/>
      <c r="BT143" s="242"/>
      <c r="BU143" s="242"/>
      <c r="BV143" s="242"/>
      <c r="BW143" s="242"/>
      <c r="BX143" s="242"/>
      <c r="BY143" s="242"/>
      <c r="BZ143" s="242"/>
      <c r="CA143" s="242"/>
      <c r="CB143" s="242"/>
      <c r="CC143" s="242"/>
      <c r="CD143" s="242"/>
      <c r="CE143" s="242"/>
      <c r="CF143" s="242"/>
      <c r="CG143" s="242"/>
      <c r="CH143" s="242"/>
      <c r="CI143" s="242"/>
      <c r="CJ143" s="242"/>
      <c r="CK143" s="242"/>
      <c r="CL143" s="242"/>
      <c r="CM143" s="242"/>
      <c r="CN143" s="242"/>
      <c r="CO143" s="242"/>
      <c r="CP143" s="242"/>
      <c r="CQ143" s="242"/>
      <c r="CR143" s="242"/>
      <c r="CS143" s="242"/>
      <c r="CT143" s="242"/>
      <c r="CU143" s="242"/>
      <c r="CV143" s="242"/>
    </row>
    <row r="144" spans="1:100">
      <c r="A144" s="10" t="s">
        <v>212</v>
      </c>
      <c r="B144" s="30">
        <v>442</v>
      </c>
      <c r="C144" s="30">
        <f t="shared" si="264"/>
        <v>442</v>
      </c>
      <c r="D144" s="30">
        <f t="shared" si="265"/>
        <v>442</v>
      </c>
      <c r="E144" s="30">
        <f t="shared" si="266"/>
        <v>442</v>
      </c>
      <c r="F144" s="30">
        <f t="shared" si="267"/>
        <v>442</v>
      </c>
      <c r="G144" s="30">
        <f t="shared" si="268"/>
        <v>442</v>
      </c>
      <c r="H144" s="30">
        <f t="shared" si="269"/>
        <v>442</v>
      </c>
      <c r="I144" s="30">
        <f t="shared" si="270"/>
        <v>442</v>
      </c>
      <c r="J144" s="30">
        <f t="shared" si="271"/>
        <v>442</v>
      </c>
      <c r="K144" s="30">
        <f t="shared" si="272"/>
        <v>442</v>
      </c>
      <c r="L144" s="30">
        <f t="shared" si="273"/>
        <v>437</v>
      </c>
      <c r="M144" s="30">
        <f t="shared" si="274"/>
        <v>437</v>
      </c>
      <c r="N144" s="30">
        <f t="shared" si="275"/>
        <v>437</v>
      </c>
      <c r="O144" s="30">
        <f t="shared" si="276"/>
        <v>437</v>
      </c>
      <c r="P144" s="30">
        <f t="shared" si="277"/>
        <v>437</v>
      </c>
      <c r="Q144" s="30">
        <f t="shared" si="278"/>
        <v>437</v>
      </c>
      <c r="R144" s="30">
        <f t="shared" si="279"/>
        <v>437</v>
      </c>
      <c r="S144" s="30">
        <f t="shared" si="280"/>
        <v>437</v>
      </c>
      <c r="T144" s="30">
        <f t="shared" si="281"/>
        <v>437</v>
      </c>
      <c r="U144" s="30">
        <f t="shared" si="282"/>
        <v>437</v>
      </c>
      <c r="V144" s="30">
        <f t="shared" si="283"/>
        <v>437</v>
      </c>
      <c r="W144" s="30">
        <f t="shared" si="284"/>
        <v>0</v>
      </c>
      <c r="X144" s="30">
        <f t="shared" si="285"/>
        <v>0</v>
      </c>
      <c r="Y144" s="30">
        <f t="shared" si="286"/>
        <v>0</v>
      </c>
      <c r="Z144" s="30">
        <f t="shared" si="287"/>
        <v>0</v>
      </c>
      <c r="AA144" s="30">
        <f t="shared" si="288"/>
        <v>0</v>
      </c>
      <c r="AB144" s="30">
        <f t="shared" si="289"/>
        <v>0</v>
      </c>
      <c r="AC144" s="30">
        <f t="shared" si="290"/>
        <v>0</v>
      </c>
      <c r="AD144" s="30">
        <f t="shared" si="291"/>
        <v>0</v>
      </c>
      <c r="AE144" s="30">
        <f t="shared" si="292"/>
        <v>0</v>
      </c>
      <c r="AF144" s="30">
        <f t="shared" si="293"/>
        <v>0</v>
      </c>
      <c r="AG144" s="30">
        <f t="shared" si="294"/>
        <v>0</v>
      </c>
      <c r="AH144" s="30">
        <f t="shared" si="295"/>
        <v>0</v>
      </c>
      <c r="AI144" s="30">
        <f t="shared" si="296"/>
        <v>0</v>
      </c>
      <c r="AJ144" s="30">
        <f t="shared" si="297"/>
        <v>0</v>
      </c>
      <c r="AK144" s="30">
        <f t="shared" si="298"/>
        <v>0</v>
      </c>
      <c r="AL144" s="30">
        <f t="shared" si="299"/>
        <v>0</v>
      </c>
      <c r="AM144" s="30">
        <f t="shared" si="300"/>
        <v>0</v>
      </c>
      <c r="AN144" s="30">
        <f t="shared" si="301"/>
        <v>0</v>
      </c>
      <c r="AO144" s="30">
        <f t="shared" si="302"/>
        <v>0</v>
      </c>
      <c r="AP144" s="30">
        <f t="shared" si="303"/>
        <v>0</v>
      </c>
      <c r="AQ144" s="30">
        <f t="shared" si="304"/>
        <v>0</v>
      </c>
      <c r="AR144" s="30">
        <f t="shared" si="305"/>
        <v>0</v>
      </c>
      <c r="AS144" s="30">
        <f t="shared" si="306"/>
        <v>0</v>
      </c>
      <c r="AT144" s="30">
        <f t="shared" si="307"/>
        <v>0</v>
      </c>
      <c r="AU144" s="30">
        <f t="shared" si="308"/>
        <v>0</v>
      </c>
      <c r="AV144" s="30">
        <f t="shared" si="309"/>
        <v>0</v>
      </c>
      <c r="AW144" s="30">
        <f t="shared" si="310"/>
        <v>0</v>
      </c>
      <c r="AX144" s="30">
        <f t="shared" si="311"/>
        <v>0</v>
      </c>
      <c r="AY144" s="28"/>
      <c r="AZ144" s="238" t="s">
        <v>212</v>
      </c>
      <c r="BA144" s="256"/>
      <c r="BB144" s="256"/>
      <c r="BC144" s="256"/>
      <c r="BD144" s="256"/>
      <c r="BE144" s="256"/>
      <c r="BF144" s="256"/>
      <c r="BG144" s="111"/>
      <c r="BH144" s="256"/>
      <c r="BI144" s="256"/>
      <c r="BJ144" s="256">
        <v>-5</v>
      </c>
      <c r="BK144" s="256"/>
      <c r="BL144" s="256"/>
      <c r="BM144" s="256"/>
      <c r="BN144" s="256"/>
      <c r="BO144" s="256"/>
      <c r="BP144" s="256"/>
      <c r="BQ144" s="256"/>
      <c r="BR144" s="256"/>
      <c r="BS144" s="256"/>
      <c r="BT144" s="256"/>
      <c r="BU144" s="256">
        <v>-437</v>
      </c>
      <c r="BV144" s="111"/>
      <c r="BW144" s="256"/>
      <c r="BX144" s="256"/>
      <c r="BY144" s="256"/>
      <c r="BZ144" s="256"/>
      <c r="CA144" s="256"/>
      <c r="CB144" s="256"/>
      <c r="CC144" s="256"/>
      <c r="CD144" s="256"/>
      <c r="CE144" s="256"/>
      <c r="CF144" s="256"/>
      <c r="CG144" s="256"/>
      <c r="CH144" s="256"/>
      <c r="CI144" s="256"/>
      <c r="CJ144" s="256"/>
      <c r="CK144" s="256"/>
      <c r="CL144" s="256"/>
      <c r="CM144" s="256"/>
      <c r="CN144" s="256"/>
      <c r="CO144" s="256"/>
      <c r="CP144" s="256"/>
      <c r="CQ144" s="256"/>
      <c r="CR144" s="256"/>
      <c r="CS144" s="256"/>
      <c r="CT144" s="256"/>
      <c r="CU144" s="256"/>
      <c r="CV144" s="256"/>
    </row>
    <row r="145" spans="1:100">
      <c r="A145" s="222" t="s">
        <v>134</v>
      </c>
      <c r="B145" s="21">
        <f t="shared" ref="B145:I145" si="312">SUM(B128:B144)</f>
        <v>8441</v>
      </c>
      <c r="C145" s="21">
        <f t="shared" si="312"/>
        <v>8425</v>
      </c>
      <c r="D145" s="21">
        <f t="shared" si="312"/>
        <v>8441</v>
      </c>
      <c r="E145" s="21">
        <f t="shared" si="312"/>
        <v>8441</v>
      </c>
      <c r="F145" s="21">
        <f t="shared" si="312"/>
        <v>8441</v>
      </c>
      <c r="G145" s="21">
        <f t="shared" si="312"/>
        <v>8441</v>
      </c>
      <c r="H145" s="21">
        <f t="shared" si="312"/>
        <v>8441</v>
      </c>
      <c r="I145" s="21">
        <f t="shared" si="312"/>
        <v>8441</v>
      </c>
      <c r="J145" s="21">
        <f t="shared" ref="J145:AO145" si="313">SUM(J128:J144)</f>
        <v>8441</v>
      </c>
      <c r="K145" s="21">
        <f t="shared" si="313"/>
        <v>8441</v>
      </c>
      <c r="L145" s="21">
        <f t="shared" si="313"/>
        <v>8436</v>
      </c>
      <c r="M145" s="21">
        <f t="shared" si="313"/>
        <v>8436</v>
      </c>
      <c r="N145" s="21">
        <f t="shared" si="313"/>
        <v>8436</v>
      </c>
      <c r="O145" s="21">
        <f t="shared" si="313"/>
        <v>8436</v>
      </c>
      <c r="P145" s="21">
        <f t="shared" si="313"/>
        <v>8436</v>
      </c>
      <c r="Q145" s="21">
        <f t="shared" si="313"/>
        <v>8436</v>
      </c>
      <c r="R145" s="21">
        <f t="shared" si="313"/>
        <v>8423</v>
      </c>
      <c r="S145" s="21">
        <f t="shared" si="313"/>
        <v>8423</v>
      </c>
      <c r="T145" s="21">
        <f t="shared" si="313"/>
        <v>8423</v>
      </c>
      <c r="U145" s="21">
        <f t="shared" si="313"/>
        <v>8423</v>
      </c>
      <c r="V145" s="21">
        <f t="shared" si="313"/>
        <v>8423</v>
      </c>
      <c r="W145" s="21">
        <f t="shared" si="313"/>
        <v>7986.0000000000009</v>
      </c>
      <c r="X145" s="21">
        <f t="shared" si="313"/>
        <v>7986.0000000000009</v>
      </c>
      <c r="Y145" s="21">
        <f t="shared" si="313"/>
        <v>7986.0000000000009</v>
      </c>
      <c r="Z145" s="21">
        <f t="shared" si="313"/>
        <v>7986.0000000000009</v>
      </c>
      <c r="AA145" s="21">
        <f t="shared" si="313"/>
        <v>7975.8</v>
      </c>
      <c r="AB145" s="21">
        <f t="shared" si="313"/>
        <v>7975.8</v>
      </c>
      <c r="AC145" s="21">
        <f t="shared" si="313"/>
        <v>7975.8</v>
      </c>
      <c r="AD145" s="21">
        <f t="shared" si="313"/>
        <v>7975.8</v>
      </c>
      <c r="AE145" s="21">
        <f t="shared" si="313"/>
        <v>7975.8</v>
      </c>
      <c r="AF145" s="21">
        <f t="shared" si="313"/>
        <v>7975.8</v>
      </c>
      <c r="AG145" s="21">
        <f t="shared" si="313"/>
        <v>7975.8</v>
      </c>
      <c r="AH145" s="21">
        <f t="shared" si="313"/>
        <v>7975.8</v>
      </c>
      <c r="AI145" s="21">
        <f t="shared" si="313"/>
        <v>7975.8</v>
      </c>
      <c r="AJ145" s="21">
        <f t="shared" si="313"/>
        <v>7975.8</v>
      </c>
      <c r="AK145" s="21">
        <f t="shared" si="313"/>
        <v>7975.8</v>
      </c>
      <c r="AL145" s="21">
        <f t="shared" si="313"/>
        <v>7975.8</v>
      </c>
      <c r="AM145" s="21">
        <f t="shared" si="313"/>
        <v>7923.8999999999987</v>
      </c>
      <c r="AN145" s="21">
        <f t="shared" si="313"/>
        <v>7923.8999999999987</v>
      </c>
      <c r="AO145" s="21">
        <f t="shared" si="313"/>
        <v>7923.8999999999987</v>
      </c>
      <c r="AP145" s="21">
        <f t="shared" ref="AP145:AX145" si="314">SUM(AP128:AP144)</f>
        <v>7923.8999999999987</v>
      </c>
      <c r="AQ145" s="21">
        <f t="shared" si="314"/>
        <v>7923.8999999999987</v>
      </c>
      <c r="AR145" s="21">
        <f t="shared" si="314"/>
        <v>7923.8999999999987</v>
      </c>
      <c r="AS145" s="21">
        <f t="shared" si="314"/>
        <v>7923.8999999999987</v>
      </c>
      <c r="AT145" s="21">
        <f t="shared" si="314"/>
        <v>7923.8999999999987</v>
      </c>
      <c r="AU145" s="21">
        <f t="shared" si="314"/>
        <v>7923.8999999999987</v>
      </c>
      <c r="AV145" s="21">
        <f t="shared" si="314"/>
        <v>7923.8999999999987</v>
      </c>
      <c r="AW145" s="21">
        <f t="shared" si="314"/>
        <v>7959.8999999999987</v>
      </c>
      <c r="AX145" s="21">
        <f t="shared" si="314"/>
        <v>7959.8999999999987</v>
      </c>
      <c r="AY145" s="28"/>
      <c r="AZ145" s="239" t="s">
        <v>134</v>
      </c>
      <c r="BA145" s="231">
        <f t="shared" ref="BA145:CV145" si="315">SUM(BA128:BA144)</f>
        <v>-16</v>
      </c>
      <c r="BB145" s="231">
        <f t="shared" si="315"/>
        <v>16</v>
      </c>
      <c r="BC145" s="231">
        <f t="shared" si="315"/>
        <v>0</v>
      </c>
      <c r="BD145" s="231">
        <f t="shared" si="315"/>
        <v>0</v>
      </c>
      <c r="BE145" s="231">
        <f t="shared" si="315"/>
        <v>0</v>
      </c>
      <c r="BF145" s="231">
        <f t="shared" si="315"/>
        <v>0</v>
      </c>
      <c r="BG145" s="231">
        <f t="shared" si="315"/>
        <v>0</v>
      </c>
      <c r="BH145" s="231">
        <f t="shared" si="315"/>
        <v>0</v>
      </c>
      <c r="BI145" s="231">
        <f t="shared" si="315"/>
        <v>0</v>
      </c>
      <c r="BJ145" s="231">
        <f>SUM(BJ128:BJ144)</f>
        <v>-5</v>
      </c>
      <c r="BK145" s="231">
        <f t="shared" si="315"/>
        <v>0</v>
      </c>
      <c r="BL145" s="231">
        <f t="shared" si="315"/>
        <v>0</v>
      </c>
      <c r="BM145" s="231">
        <f t="shared" si="315"/>
        <v>0</v>
      </c>
      <c r="BN145" s="231">
        <f t="shared" si="315"/>
        <v>0</v>
      </c>
      <c r="BO145" s="231">
        <f t="shared" si="315"/>
        <v>0</v>
      </c>
      <c r="BP145" s="231">
        <f t="shared" si="315"/>
        <v>-13</v>
      </c>
      <c r="BQ145" s="231">
        <f t="shared" si="315"/>
        <v>0</v>
      </c>
      <c r="BR145" s="231">
        <f t="shared" si="315"/>
        <v>0</v>
      </c>
      <c r="BS145" s="231">
        <f t="shared" si="315"/>
        <v>0</v>
      </c>
      <c r="BT145" s="231">
        <f t="shared" si="315"/>
        <v>0</v>
      </c>
      <c r="BU145" s="231">
        <f t="shared" si="315"/>
        <v>-437</v>
      </c>
      <c r="BV145" s="231">
        <f t="shared" si="315"/>
        <v>0</v>
      </c>
      <c r="BW145" s="231">
        <f t="shared" si="315"/>
        <v>0</v>
      </c>
      <c r="BX145" s="231">
        <f t="shared" si="315"/>
        <v>0</v>
      </c>
      <c r="BY145" s="231">
        <f>SUM(BY128:BY144)</f>
        <v>-10.199999999999999</v>
      </c>
      <c r="BZ145" s="231">
        <f t="shared" si="315"/>
        <v>0</v>
      </c>
      <c r="CA145" s="231">
        <f t="shared" si="315"/>
        <v>0</v>
      </c>
      <c r="CB145" s="231">
        <f t="shared" si="315"/>
        <v>0</v>
      </c>
      <c r="CC145" s="231">
        <f t="shared" si="315"/>
        <v>0</v>
      </c>
      <c r="CD145" s="231">
        <f t="shared" si="315"/>
        <v>0</v>
      </c>
      <c r="CE145" s="231">
        <f t="shared" si="315"/>
        <v>0</v>
      </c>
      <c r="CF145" s="231">
        <f t="shared" si="315"/>
        <v>0</v>
      </c>
      <c r="CG145" s="231">
        <f t="shared" si="315"/>
        <v>0</v>
      </c>
      <c r="CH145" s="231">
        <f t="shared" si="315"/>
        <v>0</v>
      </c>
      <c r="CI145" s="231">
        <f t="shared" si="315"/>
        <v>0</v>
      </c>
      <c r="CJ145" s="231">
        <f t="shared" si="315"/>
        <v>0</v>
      </c>
      <c r="CK145" s="231">
        <f t="shared" si="315"/>
        <v>-51.900000000000006</v>
      </c>
      <c r="CL145" s="231">
        <f t="shared" si="315"/>
        <v>0</v>
      </c>
      <c r="CM145" s="231">
        <f t="shared" si="315"/>
        <v>0</v>
      </c>
      <c r="CN145" s="231">
        <f t="shared" si="315"/>
        <v>0</v>
      </c>
      <c r="CO145" s="231">
        <f t="shared" si="315"/>
        <v>0</v>
      </c>
      <c r="CP145" s="231">
        <f t="shared" si="315"/>
        <v>0</v>
      </c>
      <c r="CQ145" s="231">
        <f t="shared" si="315"/>
        <v>0</v>
      </c>
      <c r="CR145" s="231">
        <f t="shared" si="315"/>
        <v>0</v>
      </c>
      <c r="CS145" s="231">
        <f t="shared" si="315"/>
        <v>0</v>
      </c>
      <c r="CT145" s="231">
        <f t="shared" si="315"/>
        <v>0</v>
      </c>
      <c r="CU145" s="231">
        <f t="shared" si="315"/>
        <v>36</v>
      </c>
      <c r="CV145" s="231">
        <f t="shared" si="315"/>
        <v>0</v>
      </c>
    </row>
    <row r="146" spans="1:100">
      <c r="A146" s="10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8"/>
      <c r="AZ146" s="29"/>
      <c r="BA146" s="242"/>
      <c r="BB146" s="242"/>
      <c r="BC146" s="242"/>
      <c r="BD146" s="242"/>
      <c r="BE146" s="242"/>
      <c r="BF146" s="242"/>
      <c r="BG146" s="242"/>
      <c r="BH146" s="242"/>
      <c r="BI146" s="242"/>
      <c r="BJ146" s="242"/>
      <c r="BK146" s="242"/>
      <c r="BL146" s="242"/>
      <c r="BM146" s="242"/>
      <c r="BN146" s="242"/>
      <c r="BO146" s="242"/>
      <c r="BP146" s="242"/>
      <c r="BQ146" s="242"/>
      <c r="BR146" s="242"/>
      <c r="BS146" s="242"/>
      <c r="BT146" s="242"/>
      <c r="BU146" s="242"/>
      <c r="BV146" s="242"/>
      <c r="BW146" s="242"/>
      <c r="BX146" s="242"/>
      <c r="BY146" s="242"/>
      <c r="BZ146" s="242"/>
      <c r="CA146" s="242"/>
      <c r="CB146" s="242"/>
      <c r="CC146" s="242"/>
      <c r="CD146" s="242"/>
      <c r="CE146" s="242"/>
      <c r="CF146" s="242"/>
      <c r="CG146" s="242"/>
      <c r="CH146" s="242"/>
      <c r="CI146" s="242"/>
      <c r="CJ146" s="242"/>
      <c r="CK146" s="242"/>
      <c r="CL146" s="242"/>
      <c r="CM146" s="242"/>
      <c r="CN146" s="242"/>
      <c r="CO146" s="242"/>
      <c r="CP146" s="242"/>
      <c r="CQ146" s="242"/>
      <c r="CR146" s="242"/>
      <c r="CS146" s="242"/>
      <c r="CT146" s="242"/>
      <c r="CU146" s="242"/>
      <c r="CV146" s="242"/>
    </row>
    <row r="147" spans="1:100">
      <c r="A147" s="10" t="s">
        <v>218</v>
      </c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8"/>
      <c r="AZ147" s="29" t="s">
        <v>218</v>
      </c>
      <c r="BA147" s="242"/>
      <c r="BB147" s="242"/>
      <c r="BC147" s="242"/>
      <c r="BD147" s="242"/>
      <c r="BE147" s="242"/>
      <c r="BF147" s="242"/>
      <c r="BG147" s="242"/>
      <c r="BH147" s="242"/>
      <c r="BI147" s="242"/>
      <c r="BJ147" s="242"/>
      <c r="BK147" s="242"/>
      <c r="BL147" s="242"/>
      <c r="BM147" s="242"/>
      <c r="BN147" s="242"/>
      <c r="BO147" s="242"/>
      <c r="BP147" s="242"/>
      <c r="BQ147" s="242"/>
      <c r="BR147" s="242"/>
      <c r="BS147" s="242"/>
      <c r="BT147" s="242"/>
      <c r="BU147" s="242"/>
      <c r="BV147" s="242"/>
      <c r="BW147" s="242"/>
      <c r="BX147" s="242"/>
      <c r="BY147" s="242"/>
      <c r="BZ147" s="242"/>
      <c r="CA147" s="242"/>
      <c r="CB147" s="242"/>
      <c r="CC147" s="242"/>
      <c r="CD147" s="242"/>
      <c r="CE147" s="242"/>
      <c r="CF147" s="242"/>
      <c r="CG147" s="242"/>
      <c r="CH147" s="242"/>
      <c r="CI147" s="242"/>
      <c r="CJ147" s="242"/>
      <c r="CK147" s="242"/>
      <c r="CL147" s="242"/>
      <c r="CM147" s="242"/>
      <c r="CN147" s="242"/>
      <c r="CO147" s="242"/>
      <c r="CP147" s="242"/>
      <c r="CQ147" s="242"/>
      <c r="CR147" s="242"/>
      <c r="CS147" s="242"/>
      <c r="CT147" s="242"/>
      <c r="CU147" s="242"/>
      <c r="CV147" s="242"/>
    </row>
    <row r="148" spans="1:100">
      <c r="A148" s="10" t="s">
        <v>219</v>
      </c>
      <c r="B148" s="78">
        <v>0</v>
      </c>
      <c r="C148" s="78">
        <f t="shared" ref="C148:C156" si="316">B148+BA148</f>
        <v>0</v>
      </c>
      <c r="D148" s="78">
        <f t="shared" ref="D148:D156" si="317">C148+BB148</f>
        <v>0</v>
      </c>
      <c r="E148" s="78">
        <f t="shared" ref="E148:E156" si="318">D148+BC148</f>
        <v>0</v>
      </c>
      <c r="F148" s="78">
        <f t="shared" ref="F148:F156" si="319">E148+BD148</f>
        <v>0</v>
      </c>
      <c r="G148" s="78">
        <f t="shared" ref="G148:G156" si="320">F148+BE148</f>
        <v>0</v>
      </c>
      <c r="H148" s="78">
        <f t="shared" ref="H148:H156" si="321">G148+BF148</f>
        <v>0</v>
      </c>
      <c r="I148" s="78">
        <f t="shared" ref="I148:I156" si="322">H148+BG148</f>
        <v>0</v>
      </c>
      <c r="J148" s="78">
        <f t="shared" ref="J148:J156" si="323">I148+BH148</f>
        <v>0</v>
      </c>
      <c r="K148" s="78">
        <f t="shared" ref="K148:K156" si="324">J148+BI148</f>
        <v>0</v>
      </c>
      <c r="L148" s="78">
        <f t="shared" ref="L148:L156" si="325">K148+BJ148</f>
        <v>0</v>
      </c>
      <c r="M148" s="78">
        <f t="shared" ref="M148:M156" si="326">L148+BK148</f>
        <v>0</v>
      </c>
      <c r="N148" s="78">
        <f t="shared" ref="N148:N156" si="327">M148+BL148</f>
        <v>0</v>
      </c>
      <c r="O148" s="78">
        <f t="shared" ref="O148:O156" si="328">N148+BM148</f>
        <v>0</v>
      </c>
      <c r="P148" s="78">
        <f t="shared" ref="P148:P156" si="329">O148+BN148</f>
        <v>0</v>
      </c>
      <c r="Q148" s="78">
        <f t="shared" ref="Q148:Q156" si="330">P148+BO148</f>
        <v>0</v>
      </c>
      <c r="R148" s="78">
        <f t="shared" ref="R148:R156" si="331">Q148+BP148</f>
        <v>0</v>
      </c>
      <c r="S148" s="78">
        <f t="shared" ref="S148:S156" si="332">R148+BQ148</f>
        <v>0</v>
      </c>
      <c r="T148" s="78">
        <f t="shared" ref="T148:T156" si="333">S148+BR148</f>
        <v>0</v>
      </c>
      <c r="U148" s="78">
        <f t="shared" ref="U148:U156" si="334">T148+BS148</f>
        <v>0</v>
      </c>
      <c r="V148" s="78">
        <f t="shared" ref="V148:V156" si="335">U148+BT148</f>
        <v>0</v>
      </c>
      <c r="W148" s="78">
        <f t="shared" ref="W148:W156" si="336">V148+BU148</f>
        <v>0</v>
      </c>
      <c r="X148" s="78">
        <f t="shared" ref="X148:X156" si="337">W148+BV148</f>
        <v>0</v>
      </c>
      <c r="Y148" s="78">
        <f t="shared" ref="Y148:Y156" si="338">X148+BW148</f>
        <v>0</v>
      </c>
      <c r="Z148" s="78">
        <f t="shared" ref="Z148:Z156" si="339">Y148+BX148</f>
        <v>0</v>
      </c>
      <c r="AA148" s="78">
        <f t="shared" ref="AA148:AA156" si="340">Z148+BY148</f>
        <v>0</v>
      </c>
      <c r="AB148" s="78">
        <f t="shared" ref="AB148:AB156" si="341">AA148+BZ148</f>
        <v>0</v>
      </c>
      <c r="AC148" s="78">
        <f t="shared" ref="AC148:AC156" si="342">AB148+CA148</f>
        <v>0</v>
      </c>
      <c r="AD148" s="78">
        <f t="shared" ref="AD148:AD156" si="343">AC148+CB148</f>
        <v>0</v>
      </c>
      <c r="AE148" s="78">
        <f t="shared" ref="AE148:AE156" si="344">AD148+CC148</f>
        <v>0</v>
      </c>
      <c r="AF148" s="78">
        <f t="shared" ref="AF148:AF156" si="345">AE148+CD148</f>
        <v>0</v>
      </c>
      <c r="AG148" s="78">
        <f t="shared" ref="AG148:AG156" si="346">AF148+CE148</f>
        <v>0</v>
      </c>
      <c r="AH148" s="78">
        <f t="shared" ref="AH148:AH156" si="347">AG148+CF148</f>
        <v>0</v>
      </c>
      <c r="AI148" s="78">
        <f t="shared" ref="AI148:AI156" si="348">AH148+CG148</f>
        <v>0</v>
      </c>
      <c r="AJ148" s="78">
        <f t="shared" ref="AJ148:AJ156" si="349">AI148+CH148</f>
        <v>0</v>
      </c>
      <c r="AK148" s="78">
        <f t="shared" ref="AK148:AK156" si="350">AJ148+CI148</f>
        <v>0</v>
      </c>
      <c r="AL148" s="78">
        <f t="shared" ref="AL148:AL156" si="351">AK148+CJ148</f>
        <v>0</v>
      </c>
      <c r="AM148" s="78">
        <f t="shared" ref="AM148:AM156" si="352">AL148+CK148</f>
        <v>0</v>
      </c>
      <c r="AN148" s="78">
        <f t="shared" ref="AN148:AN156" si="353">AM148+CL148</f>
        <v>0</v>
      </c>
      <c r="AO148" s="78">
        <f t="shared" ref="AO148:AO156" si="354">AN148+CM148</f>
        <v>0</v>
      </c>
      <c r="AP148" s="78">
        <f t="shared" ref="AP148:AP156" si="355">AO148+CN148</f>
        <v>0</v>
      </c>
      <c r="AQ148" s="78">
        <f t="shared" ref="AQ148:AQ156" si="356">AP148+CO148</f>
        <v>0</v>
      </c>
      <c r="AR148" s="78">
        <f t="shared" ref="AR148:AR156" si="357">AQ148+CP148</f>
        <v>0</v>
      </c>
      <c r="AS148" s="78">
        <f t="shared" ref="AS148:AS156" si="358">AR148+CQ148</f>
        <v>0</v>
      </c>
      <c r="AT148" s="78">
        <f t="shared" ref="AT148:AT156" si="359">AS148+CR148</f>
        <v>0</v>
      </c>
      <c r="AU148" s="78">
        <f t="shared" ref="AU148:AU156" si="360">AT148+CS148</f>
        <v>0</v>
      </c>
      <c r="AV148" s="78">
        <f t="shared" ref="AV148:AV156" si="361">AU148+CT148</f>
        <v>0</v>
      </c>
      <c r="AW148" s="78">
        <f t="shared" ref="AW148:AW156" si="362">AV148+CU148</f>
        <v>0</v>
      </c>
      <c r="AX148" s="78">
        <f t="shared" ref="AX148:AX156" si="363">AW148+CV148</f>
        <v>0</v>
      </c>
      <c r="AY148" s="28"/>
      <c r="AZ148" s="29" t="s">
        <v>219</v>
      </c>
      <c r="BA148" s="242"/>
      <c r="BB148" s="242"/>
      <c r="BC148" s="242"/>
      <c r="BD148" s="242"/>
      <c r="BE148" s="242"/>
      <c r="BF148" s="242"/>
      <c r="BG148" s="242"/>
      <c r="BH148" s="242"/>
      <c r="BI148" s="242"/>
      <c r="BJ148" s="242"/>
      <c r="BK148" s="242"/>
      <c r="BL148" s="242"/>
      <c r="BM148" s="242"/>
      <c r="BN148" s="242"/>
      <c r="BO148" s="242"/>
      <c r="BP148" s="242"/>
      <c r="BQ148" s="242"/>
      <c r="BR148" s="242"/>
      <c r="BS148" s="242"/>
      <c r="BT148" s="242"/>
      <c r="BU148" s="242"/>
      <c r="BV148" s="242"/>
      <c r="BW148" s="242"/>
      <c r="BX148" s="242"/>
      <c r="BY148" s="242"/>
      <c r="BZ148" s="242"/>
      <c r="CA148" s="242"/>
      <c r="CB148" s="242"/>
      <c r="CC148" s="242"/>
      <c r="CD148" s="242"/>
      <c r="CE148" s="242"/>
      <c r="CF148" s="242"/>
      <c r="CG148" s="242"/>
      <c r="CH148" s="242"/>
      <c r="CI148" s="242"/>
      <c r="CJ148" s="242"/>
      <c r="CK148" s="242"/>
      <c r="CL148" s="242"/>
      <c r="CM148" s="242"/>
      <c r="CN148" s="242"/>
      <c r="CO148" s="242"/>
      <c r="CP148" s="242"/>
      <c r="CQ148" s="242"/>
      <c r="CR148" s="242"/>
      <c r="CS148" s="242"/>
      <c r="CT148" s="242"/>
      <c r="CU148" s="242"/>
      <c r="CV148" s="242"/>
    </row>
    <row r="149" spans="1:100" s="101" customFormat="1">
      <c r="A149" s="251" t="s">
        <v>254</v>
      </c>
      <c r="B149" s="78">
        <v>17</v>
      </c>
      <c r="C149" s="78">
        <f t="shared" si="316"/>
        <v>17</v>
      </c>
      <c r="D149" s="78">
        <f t="shared" si="317"/>
        <v>17</v>
      </c>
      <c r="E149" s="78">
        <f t="shared" si="318"/>
        <v>17</v>
      </c>
      <c r="F149" s="78">
        <f t="shared" si="319"/>
        <v>17</v>
      </c>
      <c r="G149" s="78">
        <f t="shared" si="320"/>
        <v>17</v>
      </c>
      <c r="H149" s="78">
        <f t="shared" si="321"/>
        <v>17</v>
      </c>
      <c r="I149" s="78">
        <f t="shared" si="322"/>
        <v>17</v>
      </c>
      <c r="J149" s="78">
        <f t="shared" si="323"/>
        <v>17</v>
      </c>
      <c r="K149" s="78">
        <f t="shared" si="324"/>
        <v>17</v>
      </c>
      <c r="L149" s="78">
        <f t="shared" si="325"/>
        <v>17</v>
      </c>
      <c r="M149" s="78">
        <f t="shared" si="326"/>
        <v>17</v>
      </c>
      <c r="N149" s="78">
        <f t="shared" si="327"/>
        <v>17</v>
      </c>
      <c r="O149" s="78">
        <f t="shared" si="328"/>
        <v>17</v>
      </c>
      <c r="P149" s="78">
        <f t="shared" si="329"/>
        <v>17</v>
      </c>
      <c r="Q149" s="78">
        <f t="shared" si="330"/>
        <v>17</v>
      </c>
      <c r="R149" s="78">
        <f t="shared" si="331"/>
        <v>17</v>
      </c>
      <c r="S149" s="78">
        <f t="shared" si="332"/>
        <v>17</v>
      </c>
      <c r="T149" s="78">
        <f t="shared" si="333"/>
        <v>17</v>
      </c>
      <c r="U149" s="78">
        <f t="shared" si="334"/>
        <v>17</v>
      </c>
      <c r="V149" s="78">
        <f t="shared" si="335"/>
        <v>17</v>
      </c>
      <c r="W149" s="78">
        <f t="shared" si="336"/>
        <v>17</v>
      </c>
      <c r="X149" s="78">
        <f t="shared" si="337"/>
        <v>17</v>
      </c>
      <c r="Y149" s="78">
        <f t="shared" si="338"/>
        <v>17</v>
      </c>
      <c r="Z149" s="78">
        <f t="shared" si="339"/>
        <v>17</v>
      </c>
      <c r="AA149" s="78">
        <f t="shared" si="340"/>
        <v>17</v>
      </c>
      <c r="AB149" s="78">
        <f t="shared" si="341"/>
        <v>17</v>
      </c>
      <c r="AC149" s="78">
        <f t="shared" si="342"/>
        <v>17</v>
      </c>
      <c r="AD149" s="78">
        <f t="shared" si="343"/>
        <v>17</v>
      </c>
      <c r="AE149" s="78">
        <f t="shared" si="344"/>
        <v>17</v>
      </c>
      <c r="AF149" s="78">
        <f t="shared" si="345"/>
        <v>17</v>
      </c>
      <c r="AG149" s="78">
        <f t="shared" si="346"/>
        <v>17</v>
      </c>
      <c r="AH149" s="78">
        <f t="shared" si="347"/>
        <v>17</v>
      </c>
      <c r="AI149" s="78">
        <f t="shared" si="348"/>
        <v>17</v>
      </c>
      <c r="AJ149" s="78">
        <f t="shared" si="349"/>
        <v>17</v>
      </c>
      <c r="AK149" s="78">
        <f t="shared" si="350"/>
        <v>17</v>
      </c>
      <c r="AL149" s="78">
        <f t="shared" si="351"/>
        <v>17</v>
      </c>
      <c r="AM149" s="78">
        <f t="shared" si="352"/>
        <v>17</v>
      </c>
      <c r="AN149" s="78">
        <f t="shared" si="353"/>
        <v>17</v>
      </c>
      <c r="AO149" s="78">
        <f t="shared" si="354"/>
        <v>17</v>
      </c>
      <c r="AP149" s="78">
        <f t="shared" si="355"/>
        <v>17</v>
      </c>
      <c r="AQ149" s="78">
        <f t="shared" si="356"/>
        <v>17</v>
      </c>
      <c r="AR149" s="78">
        <f t="shared" si="357"/>
        <v>17</v>
      </c>
      <c r="AS149" s="78">
        <f t="shared" si="358"/>
        <v>17</v>
      </c>
      <c r="AT149" s="78">
        <f t="shared" si="359"/>
        <v>17</v>
      </c>
      <c r="AU149" s="78">
        <f t="shared" si="360"/>
        <v>17</v>
      </c>
      <c r="AV149" s="78">
        <f t="shared" si="361"/>
        <v>17</v>
      </c>
      <c r="AW149" s="78">
        <f t="shared" si="362"/>
        <v>17</v>
      </c>
      <c r="AX149" s="78">
        <f t="shared" si="363"/>
        <v>17</v>
      </c>
      <c r="AY149" s="100"/>
      <c r="AZ149" s="238" t="str">
        <f t="shared" ref="AZ149:AZ156" si="364">+A149</f>
        <v>Wind Purch. Fowler Ridge 2</v>
      </c>
      <c r="BA149" s="231"/>
      <c r="BB149" s="231"/>
      <c r="BC149" s="231"/>
      <c r="BD149" s="231"/>
      <c r="BE149" s="231"/>
      <c r="BF149" s="231"/>
      <c r="BG149" s="231"/>
      <c r="BH149" s="231"/>
      <c r="BI149" s="231"/>
      <c r="BJ149" s="231"/>
      <c r="BK149" s="231"/>
      <c r="BL149" s="78"/>
      <c r="BM149" s="231"/>
      <c r="BN149" s="231"/>
      <c r="BO149" s="231"/>
      <c r="BP149" s="242"/>
      <c r="BQ149" s="231"/>
      <c r="BR149" s="231"/>
      <c r="BS149" s="231"/>
      <c r="BT149" s="231"/>
      <c r="BU149" s="231"/>
      <c r="BV149" s="231"/>
      <c r="BW149" s="231"/>
      <c r="BX149" s="231"/>
      <c r="BY149" s="231"/>
      <c r="BZ149" s="231"/>
      <c r="CA149" s="231"/>
      <c r="CB149" s="231"/>
      <c r="CC149" s="231"/>
      <c r="CD149" s="231"/>
      <c r="CE149" s="231"/>
      <c r="CF149" s="231"/>
      <c r="CG149" s="231"/>
      <c r="CH149" s="231"/>
      <c r="CI149" s="231"/>
      <c r="CJ149" s="231"/>
      <c r="CK149" s="231"/>
      <c r="CL149" s="231"/>
      <c r="CM149" s="231"/>
      <c r="CN149" s="231"/>
      <c r="CO149" s="231"/>
      <c r="CP149" s="231"/>
      <c r="CQ149" s="231"/>
      <c r="CR149" s="231"/>
      <c r="CS149" s="231"/>
      <c r="CT149" s="231"/>
      <c r="CU149" s="231"/>
      <c r="CV149" s="231"/>
    </row>
    <row r="150" spans="1:100" s="101" customFormat="1">
      <c r="A150" s="251" t="s">
        <v>267</v>
      </c>
      <c r="B150" s="78">
        <v>0</v>
      </c>
      <c r="C150" s="78">
        <f t="shared" si="316"/>
        <v>0</v>
      </c>
      <c r="D150" s="78">
        <f t="shared" si="317"/>
        <v>0</v>
      </c>
      <c r="E150" s="78">
        <f t="shared" si="318"/>
        <v>0</v>
      </c>
      <c r="F150" s="78">
        <f t="shared" si="319"/>
        <v>0</v>
      </c>
      <c r="G150" s="78">
        <f t="shared" si="320"/>
        <v>0</v>
      </c>
      <c r="H150" s="78">
        <f t="shared" si="321"/>
        <v>0</v>
      </c>
      <c r="I150" s="78">
        <f t="shared" si="322"/>
        <v>0</v>
      </c>
      <c r="J150" s="78">
        <f t="shared" si="323"/>
        <v>0</v>
      </c>
      <c r="K150" s="78">
        <f t="shared" si="324"/>
        <v>0</v>
      </c>
      <c r="L150" s="78">
        <f t="shared" si="325"/>
        <v>0</v>
      </c>
      <c r="M150" s="78">
        <f t="shared" si="326"/>
        <v>0</v>
      </c>
      <c r="N150" s="78">
        <f t="shared" si="327"/>
        <v>0</v>
      </c>
      <c r="O150" s="78">
        <f t="shared" si="328"/>
        <v>0</v>
      </c>
      <c r="P150" s="78">
        <f t="shared" si="329"/>
        <v>0</v>
      </c>
      <c r="Q150" s="78">
        <f t="shared" si="330"/>
        <v>0</v>
      </c>
      <c r="R150" s="78">
        <f t="shared" si="331"/>
        <v>0</v>
      </c>
      <c r="S150" s="78">
        <f t="shared" si="332"/>
        <v>0</v>
      </c>
      <c r="T150" s="78">
        <f t="shared" si="333"/>
        <v>0</v>
      </c>
      <c r="U150" s="78">
        <f t="shared" si="334"/>
        <v>0</v>
      </c>
      <c r="V150" s="78">
        <f t="shared" si="335"/>
        <v>0</v>
      </c>
      <c r="W150" s="78">
        <f t="shared" si="336"/>
        <v>0</v>
      </c>
      <c r="X150" s="78">
        <f t="shared" si="337"/>
        <v>0</v>
      </c>
      <c r="Y150" s="78">
        <f t="shared" si="338"/>
        <v>0</v>
      </c>
      <c r="Z150" s="78">
        <f t="shared" si="339"/>
        <v>0</v>
      </c>
      <c r="AA150" s="78">
        <f t="shared" si="340"/>
        <v>0</v>
      </c>
      <c r="AB150" s="78">
        <f t="shared" si="341"/>
        <v>0</v>
      </c>
      <c r="AC150" s="78">
        <f t="shared" si="342"/>
        <v>0</v>
      </c>
      <c r="AD150" s="78">
        <f t="shared" si="343"/>
        <v>0</v>
      </c>
      <c r="AE150" s="78">
        <f t="shared" si="344"/>
        <v>0</v>
      </c>
      <c r="AF150" s="78">
        <f t="shared" si="345"/>
        <v>0</v>
      </c>
      <c r="AG150" s="78">
        <f t="shared" si="346"/>
        <v>0</v>
      </c>
      <c r="AH150" s="78">
        <f t="shared" si="347"/>
        <v>0</v>
      </c>
      <c r="AI150" s="78">
        <f t="shared" si="348"/>
        <v>0</v>
      </c>
      <c r="AJ150" s="78">
        <f t="shared" si="349"/>
        <v>0</v>
      </c>
      <c r="AK150" s="78">
        <f t="shared" si="350"/>
        <v>0</v>
      </c>
      <c r="AL150" s="78">
        <f t="shared" si="351"/>
        <v>0</v>
      </c>
      <c r="AM150" s="78">
        <f t="shared" si="352"/>
        <v>32</v>
      </c>
      <c r="AN150" s="78">
        <f t="shared" si="353"/>
        <v>32</v>
      </c>
      <c r="AO150" s="78">
        <f t="shared" si="354"/>
        <v>32</v>
      </c>
      <c r="AP150" s="78">
        <f t="shared" si="355"/>
        <v>32</v>
      </c>
      <c r="AQ150" s="78">
        <f t="shared" si="356"/>
        <v>32</v>
      </c>
      <c r="AR150" s="78">
        <f t="shared" si="357"/>
        <v>32</v>
      </c>
      <c r="AS150" s="78">
        <f t="shared" si="358"/>
        <v>32</v>
      </c>
      <c r="AT150" s="78">
        <f t="shared" si="359"/>
        <v>32</v>
      </c>
      <c r="AU150" s="78">
        <f t="shared" si="360"/>
        <v>32</v>
      </c>
      <c r="AV150" s="78">
        <f t="shared" si="361"/>
        <v>32</v>
      </c>
      <c r="AW150" s="78">
        <f t="shared" si="362"/>
        <v>32</v>
      </c>
      <c r="AX150" s="78">
        <f t="shared" si="363"/>
        <v>32</v>
      </c>
      <c r="AY150" s="100"/>
      <c r="AZ150" s="238" t="str">
        <f t="shared" si="364"/>
        <v>Generic Wind</v>
      </c>
      <c r="BA150" s="231"/>
      <c r="BB150" s="231"/>
      <c r="BC150" s="231"/>
      <c r="BD150" s="231"/>
      <c r="BE150" s="231"/>
      <c r="BF150" s="231"/>
      <c r="BG150" s="231"/>
      <c r="BH150" s="231"/>
      <c r="BI150" s="231"/>
      <c r="BJ150" s="231"/>
      <c r="BK150" s="231"/>
      <c r="BL150" s="78"/>
      <c r="BM150" s="78"/>
      <c r="BN150" s="231"/>
      <c r="BO150" s="231"/>
      <c r="BP150" s="231"/>
      <c r="BQ150" s="231"/>
      <c r="BR150" s="231"/>
      <c r="BS150" s="231"/>
      <c r="BT150" s="231"/>
      <c r="BU150" s="231"/>
      <c r="BV150" s="231"/>
      <c r="BW150" s="231"/>
      <c r="BX150" s="231"/>
      <c r="BY150" s="231"/>
      <c r="BZ150" s="231"/>
      <c r="CA150" s="231"/>
      <c r="CB150" s="231"/>
      <c r="CC150" s="231"/>
      <c r="CD150" s="231"/>
      <c r="CE150" s="231"/>
      <c r="CF150" s="231"/>
      <c r="CG150" s="231"/>
      <c r="CH150" s="231"/>
      <c r="CI150" s="231"/>
      <c r="CJ150" s="231"/>
      <c r="CK150" s="231">
        <v>32</v>
      </c>
      <c r="CL150" s="231"/>
      <c r="CM150" s="231"/>
      <c r="CN150" s="231"/>
      <c r="CO150" s="231"/>
      <c r="CP150" s="231"/>
      <c r="CQ150" s="231"/>
      <c r="CR150" s="231"/>
      <c r="CS150" s="231"/>
      <c r="CT150" s="231"/>
      <c r="CU150" s="231"/>
      <c r="CV150" s="231"/>
    </row>
    <row r="151" spans="1:100" s="101" customFormat="1">
      <c r="A151" s="99" t="s">
        <v>288</v>
      </c>
      <c r="B151" s="78">
        <v>0</v>
      </c>
      <c r="C151" s="78">
        <f t="shared" si="316"/>
        <v>0</v>
      </c>
      <c r="D151" s="78">
        <f t="shared" si="317"/>
        <v>0</v>
      </c>
      <c r="E151" s="78">
        <f t="shared" si="318"/>
        <v>0</v>
      </c>
      <c r="F151" s="78">
        <f t="shared" si="319"/>
        <v>0</v>
      </c>
      <c r="G151" s="78">
        <f t="shared" si="320"/>
        <v>0</v>
      </c>
      <c r="H151" s="78">
        <f t="shared" si="321"/>
        <v>0</v>
      </c>
      <c r="I151" s="78">
        <f t="shared" si="322"/>
        <v>0</v>
      </c>
      <c r="J151" s="78">
        <f t="shared" si="323"/>
        <v>0</v>
      </c>
      <c r="K151" s="78">
        <f t="shared" si="324"/>
        <v>0</v>
      </c>
      <c r="L151" s="78">
        <f t="shared" si="325"/>
        <v>0</v>
      </c>
      <c r="M151" s="78">
        <f t="shared" si="326"/>
        <v>0</v>
      </c>
      <c r="N151" s="78">
        <f t="shared" si="327"/>
        <v>0</v>
      </c>
      <c r="O151" s="78">
        <f t="shared" si="328"/>
        <v>0</v>
      </c>
      <c r="P151" s="78">
        <f t="shared" si="329"/>
        <v>0</v>
      </c>
      <c r="Q151" s="78">
        <f t="shared" si="330"/>
        <v>0</v>
      </c>
      <c r="R151" s="78">
        <f t="shared" si="331"/>
        <v>0</v>
      </c>
      <c r="S151" s="78">
        <f t="shared" si="332"/>
        <v>0</v>
      </c>
      <c r="T151" s="78">
        <f t="shared" si="333"/>
        <v>0</v>
      </c>
      <c r="U151" s="78">
        <f t="shared" si="334"/>
        <v>0</v>
      </c>
      <c r="V151" s="78">
        <f t="shared" si="335"/>
        <v>0</v>
      </c>
      <c r="W151" s="78">
        <f t="shared" si="336"/>
        <v>0</v>
      </c>
      <c r="X151" s="78">
        <f t="shared" si="337"/>
        <v>0</v>
      </c>
      <c r="Y151" s="78">
        <f t="shared" si="338"/>
        <v>0</v>
      </c>
      <c r="Z151" s="78">
        <f t="shared" si="339"/>
        <v>0</v>
      </c>
      <c r="AA151" s="78">
        <f t="shared" si="340"/>
        <v>0</v>
      </c>
      <c r="AB151" s="78">
        <f t="shared" si="341"/>
        <v>0</v>
      </c>
      <c r="AC151" s="78">
        <f t="shared" si="342"/>
        <v>0</v>
      </c>
      <c r="AD151" s="78">
        <f t="shared" si="343"/>
        <v>0</v>
      </c>
      <c r="AE151" s="78">
        <f t="shared" si="344"/>
        <v>0</v>
      </c>
      <c r="AF151" s="78">
        <f t="shared" si="345"/>
        <v>0</v>
      </c>
      <c r="AG151" s="78">
        <f t="shared" si="346"/>
        <v>0</v>
      </c>
      <c r="AH151" s="78">
        <f t="shared" si="347"/>
        <v>0</v>
      </c>
      <c r="AI151" s="78">
        <f t="shared" si="348"/>
        <v>0</v>
      </c>
      <c r="AJ151" s="78">
        <f t="shared" si="349"/>
        <v>0</v>
      </c>
      <c r="AK151" s="78">
        <f t="shared" si="350"/>
        <v>0</v>
      </c>
      <c r="AL151" s="78">
        <f t="shared" si="351"/>
        <v>0</v>
      </c>
      <c r="AM151" s="78">
        <f t="shared" si="352"/>
        <v>0</v>
      </c>
      <c r="AN151" s="78">
        <f t="shared" si="353"/>
        <v>0</v>
      </c>
      <c r="AO151" s="78">
        <f t="shared" si="354"/>
        <v>0</v>
      </c>
      <c r="AP151" s="78">
        <f t="shared" si="355"/>
        <v>0</v>
      </c>
      <c r="AQ151" s="78">
        <f t="shared" si="356"/>
        <v>0</v>
      </c>
      <c r="AR151" s="78">
        <f t="shared" si="357"/>
        <v>0</v>
      </c>
      <c r="AS151" s="78">
        <f t="shared" si="358"/>
        <v>0</v>
      </c>
      <c r="AT151" s="78">
        <f t="shared" si="359"/>
        <v>0</v>
      </c>
      <c r="AU151" s="78">
        <f t="shared" si="360"/>
        <v>0</v>
      </c>
      <c r="AV151" s="78">
        <f t="shared" si="361"/>
        <v>0</v>
      </c>
      <c r="AW151" s="78">
        <f t="shared" si="362"/>
        <v>0</v>
      </c>
      <c r="AX151" s="78">
        <f t="shared" si="363"/>
        <v>0</v>
      </c>
      <c r="AY151" s="100"/>
      <c r="AZ151" s="99" t="str">
        <f t="shared" si="364"/>
        <v>Wyandott-Solar</v>
      </c>
      <c r="BA151" s="231"/>
      <c r="BB151" s="231"/>
      <c r="BC151" s="231"/>
      <c r="BD151" s="231"/>
      <c r="BE151" s="231"/>
      <c r="BF151" s="231"/>
      <c r="BG151" s="231"/>
      <c r="BH151" s="231"/>
      <c r="BI151" s="231"/>
      <c r="BJ151" s="231"/>
      <c r="BK151" s="231"/>
      <c r="BL151" s="231"/>
      <c r="BM151" s="257"/>
      <c r="BN151" s="231"/>
      <c r="BO151" s="231"/>
      <c r="BP151" s="231"/>
      <c r="BQ151" s="231"/>
      <c r="BR151" s="231"/>
      <c r="BS151" s="231"/>
      <c r="BT151" s="231"/>
      <c r="BU151" s="231"/>
      <c r="BV151" s="231"/>
      <c r="BW151" s="231"/>
      <c r="BX151" s="231"/>
      <c r="BY151" s="231"/>
      <c r="BZ151" s="231"/>
      <c r="CA151" s="231"/>
      <c r="CB151" s="231"/>
      <c r="CC151" s="231"/>
      <c r="CD151" s="231"/>
      <c r="CE151" s="231"/>
      <c r="CF151" s="231"/>
      <c r="CG151" s="231"/>
      <c r="CH151" s="231"/>
      <c r="CI151" s="231"/>
      <c r="CJ151" s="231"/>
      <c r="CK151" s="231"/>
      <c r="CL151" s="231"/>
      <c r="CM151" s="231"/>
      <c r="CN151" s="231"/>
      <c r="CO151" s="231"/>
      <c r="CP151" s="231"/>
      <c r="CQ151" s="231"/>
      <c r="CR151" s="231"/>
      <c r="CS151" s="231"/>
      <c r="CT151" s="231"/>
      <c r="CU151" s="231"/>
      <c r="CV151" s="231"/>
    </row>
    <row r="152" spans="1:100" s="101" customFormat="1">
      <c r="A152" s="99" t="s">
        <v>279</v>
      </c>
      <c r="B152" s="78">
        <v>0</v>
      </c>
      <c r="C152" s="78">
        <f t="shared" si="316"/>
        <v>0</v>
      </c>
      <c r="D152" s="78">
        <f t="shared" si="317"/>
        <v>0</v>
      </c>
      <c r="E152" s="78">
        <f t="shared" si="318"/>
        <v>0</v>
      </c>
      <c r="F152" s="78">
        <f t="shared" si="319"/>
        <v>0</v>
      </c>
      <c r="G152" s="78">
        <f t="shared" si="320"/>
        <v>0</v>
      </c>
      <c r="H152" s="78">
        <f t="shared" si="321"/>
        <v>0</v>
      </c>
      <c r="I152" s="78">
        <f t="shared" si="322"/>
        <v>0</v>
      </c>
      <c r="J152" s="78">
        <f t="shared" si="323"/>
        <v>0</v>
      </c>
      <c r="K152" s="78">
        <f t="shared" si="324"/>
        <v>0</v>
      </c>
      <c r="L152" s="78">
        <f t="shared" si="325"/>
        <v>0</v>
      </c>
      <c r="M152" s="78">
        <f t="shared" si="326"/>
        <v>0</v>
      </c>
      <c r="N152" s="78">
        <f t="shared" si="327"/>
        <v>0</v>
      </c>
      <c r="O152" s="78">
        <f t="shared" si="328"/>
        <v>0</v>
      </c>
      <c r="P152" s="78">
        <f t="shared" si="329"/>
        <v>0</v>
      </c>
      <c r="Q152" s="78">
        <f t="shared" si="330"/>
        <v>0</v>
      </c>
      <c r="R152" s="78">
        <f t="shared" si="331"/>
        <v>0</v>
      </c>
      <c r="S152" s="78">
        <f t="shared" si="332"/>
        <v>0</v>
      </c>
      <c r="T152" s="78">
        <f t="shared" si="333"/>
        <v>0</v>
      </c>
      <c r="U152" s="78">
        <f t="shared" si="334"/>
        <v>0</v>
      </c>
      <c r="V152" s="78">
        <f t="shared" si="335"/>
        <v>0</v>
      </c>
      <c r="W152" s="78">
        <f t="shared" si="336"/>
        <v>0</v>
      </c>
      <c r="X152" s="78">
        <f t="shared" si="337"/>
        <v>0</v>
      </c>
      <c r="Y152" s="78">
        <f t="shared" si="338"/>
        <v>0</v>
      </c>
      <c r="Z152" s="78">
        <f t="shared" si="339"/>
        <v>0</v>
      </c>
      <c r="AA152" s="78">
        <f t="shared" si="340"/>
        <v>0</v>
      </c>
      <c r="AB152" s="78">
        <f t="shared" si="341"/>
        <v>0</v>
      </c>
      <c r="AC152" s="78">
        <f t="shared" si="342"/>
        <v>0</v>
      </c>
      <c r="AD152" s="78">
        <f t="shared" si="343"/>
        <v>0</v>
      </c>
      <c r="AE152" s="78">
        <f t="shared" si="344"/>
        <v>0</v>
      </c>
      <c r="AF152" s="78">
        <f t="shared" si="345"/>
        <v>0</v>
      </c>
      <c r="AG152" s="78">
        <f t="shared" si="346"/>
        <v>0</v>
      </c>
      <c r="AH152" s="78">
        <f t="shared" si="347"/>
        <v>0</v>
      </c>
      <c r="AI152" s="78">
        <f t="shared" si="348"/>
        <v>0</v>
      </c>
      <c r="AJ152" s="78">
        <f t="shared" si="349"/>
        <v>0</v>
      </c>
      <c r="AK152" s="78">
        <f t="shared" si="350"/>
        <v>0</v>
      </c>
      <c r="AL152" s="78">
        <f t="shared" si="351"/>
        <v>0</v>
      </c>
      <c r="AM152" s="78">
        <f t="shared" si="352"/>
        <v>0</v>
      </c>
      <c r="AN152" s="78">
        <f t="shared" si="353"/>
        <v>0</v>
      </c>
      <c r="AO152" s="78">
        <f t="shared" si="354"/>
        <v>0</v>
      </c>
      <c r="AP152" s="78">
        <f t="shared" si="355"/>
        <v>0</v>
      </c>
      <c r="AQ152" s="78">
        <f t="shared" si="356"/>
        <v>0</v>
      </c>
      <c r="AR152" s="78">
        <f t="shared" si="357"/>
        <v>0</v>
      </c>
      <c r="AS152" s="78">
        <f t="shared" si="358"/>
        <v>0</v>
      </c>
      <c r="AT152" s="78">
        <f t="shared" si="359"/>
        <v>0</v>
      </c>
      <c r="AU152" s="78">
        <f t="shared" si="360"/>
        <v>0</v>
      </c>
      <c r="AV152" s="78">
        <f t="shared" si="361"/>
        <v>0</v>
      </c>
      <c r="AW152" s="78">
        <f t="shared" si="362"/>
        <v>0</v>
      </c>
      <c r="AX152" s="78">
        <f t="shared" si="363"/>
        <v>0</v>
      </c>
      <c r="AY152" s="100"/>
      <c r="AZ152" s="99" t="str">
        <f t="shared" si="364"/>
        <v>Solar</v>
      </c>
      <c r="BA152" s="231"/>
      <c r="BB152" s="231"/>
      <c r="BC152" s="231"/>
      <c r="BD152" s="231"/>
      <c r="BE152" s="231"/>
      <c r="BF152" s="231"/>
      <c r="BG152" s="231"/>
      <c r="BH152" s="231"/>
      <c r="BI152" s="231"/>
      <c r="BJ152" s="231"/>
      <c r="BK152" s="231"/>
      <c r="BL152" s="231"/>
      <c r="BM152" s="231"/>
      <c r="BN152" s="231"/>
      <c r="BO152" s="231"/>
      <c r="BP152" s="231"/>
      <c r="BQ152" s="231"/>
      <c r="BR152" s="231"/>
      <c r="BS152" s="231"/>
      <c r="BT152" s="231"/>
      <c r="BU152" s="231"/>
      <c r="BV152" s="231"/>
      <c r="BW152" s="231"/>
      <c r="BX152" s="231"/>
      <c r="BY152" s="231"/>
      <c r="BZ152" s="231"/>
      <c r="CA152" s="231"/>
      <c r="CB152" s="231"/>
      <c r="CC152" s="231"/>
      <c r="CD152" s="231"/>
      <c r="CE152" s="231"/>
      <c r="CF152" s="231"/>
      <c r="CG152" s="231"/>
      <c r="CH152" s="231"/>
      <c r="CI152" s="231"/>
      <c r="CJ152" s="231"/>
      <c r="CK152" s="231"/>
      <c r="CL152" s="231"/>
      <c r="CM152" s="231"/>
      <c r="CN152" s="231"/>
      <c r="CO152" s="231"/>
      <c r="CP152" s="231"/>
      <c r="CQ152" s="231"/>
      <c r="CR152" s="231"/>
      <c r="CS152" s="231"/>
      <c r="CT152" s="231"/>
      <c r="CU152" s="231"/>
      <c r="CV152" s="231"/>
    </row>
    <row r="153" spans="1:100" s="101" customFormat="1">
      <c r="A153" s="99" t="s">
        <v>282</v>
      </c>
      <c r="B153" s="78">
        <v>0</v>
      </c>
      <c r="C153" s="78">
        <f t="shared" si="316"/>
        <v>0</v>
      </c>
      <c r="D153" s="78">
        <f t="shared" si="317"/>
        <v>0</v>
      </c>
      <c r="E153" s="78">
        <f t="shared" si="318"/>
        <v>0</v>
      </c>
      <c r="F153" s="78">
        <f t="shared" si="319"/>
        <v>0</v>
      </c>
      <c r="G153" s="78">
        <f t="shared" si="320"/>
        <v>0</v>
      </c>
      <c r="H153" s="78">
        <f t="shared" si="321"/>
        <v>0</v>
      </c>
      <c r="I153" s="78">
        <f t="shared" si="322"/>
        <v>0</v>
      </c>
      <c r="J153" s="78">
        <f t="shared" si="323"/>
        <v>0</v>
      </c>
      <c r="K153" s="78">
        <f t="shared" si="324"/>
        <v>0</v>
      </c>
      <c r="L153" s="78">
        <f t="shared" si="325"/>
        <v>0</v>
      </c>
      <c r="M153" s="78">
        <f t="shared" si="326"/>
        <v>0</v>
      </c>
      <c r="N153" s="78">
        <f t="shared" si="327"/>
        <v>0</v>
      </c>
      <c r="O153" s="78">
        <f t="shared" si="328"/>
        <v>0</v>
      </c>
      <c r="P153" s="78">
        <f t="shared" si="329"/>
        <v>0</v>
      </c>
      <c r="Q153" s="78">
        <f t="shared" si="330"/>
        <v>0</v>
      </c>
      <c r="R153" s="78">
        <f t="shared" si="331"/>
        <v>0</v>
      </c>
      <c r="S153" s="78">
        <f t="shared" si="332"/>
        <v>0</v>
      </c>
      <c r="T153" s="78">
        <f t="shared" si="333"/>
        <v>0</v>
      </c>
      <c r="U153" s="78">
        <f t="shared" si="334"/>
        <v>0</v>
      </c>
      <c r="V153" s="78">
        <f t="shared" si="335"/>
        <v>0</v>
      </c>
      <c r="W153" s="78">
        <f t="shared" si="336"/>
        <v>0</v>
      </c>
      <c r="X153" s="78">
        <f t="shared" si="337"/>
        <v>0</v>
      </c>
      <c r="Y153" s="78">
        <f t="shared" si="338"/>
        <v>0</v>
      </c>
      <c r="Z153" s="78">
        <f t="shared" si="339"/>
        <v>0</v>
      </c>
      <c r="AA153" s="78">
        <f t="shared" si="340"/>
        <v>0</v>
      </c>
      <c r="AB153" s="78">
        <f t="shared" si="341"/>
        <v>0</v>
      </c>
      <c r="AC153" s="78">
        <f t="shared" si="342"/>
        <v>0</v>
      </c>
      <c r="AD153" s="78">
        <f t="shared" si="343"/>
        <v>0</v>
      </c>
      <c r="AE153" s="78">
        <f t="shared" si="344"/>
        <v>0</v>
      </c>
      <c r="AF153" s="78">
        <f t="shared" si="345"/>
        <v>0</v>
      </c>
      <c r="AG153" s="78">
        <f t="shared" si="346"/>
        <v>0</v>
      </c>
      <c r="AH153" s="78">
        <f t="shared" si="347"/>
        <v>0</v>
      </c>
      <c r="AI153" s="78">
        <f t="shared" si="348"/>
        <v>0</v>
      </c>
      <c r="AJ153" s="78">
        <f t="shared" si="349"/>
        <v>0</v>
      </c>
      <c r="AK153" s="78">
        <f t="shared" si="350"/>
        <v>0</v>
      </c>
      <c r="AL153" s="78">
        <f t="shared" si="351"/>
        <v>0</v>
      </c>
      <c r="AM153" s="78">
        <f t="shared" si="352"/>
        <v>0</v>
      </c>
      <c r="AN153" s="78">
        <f t="shared" si="353"/>
        <v>0</v>
      </c>
      <c r="AO153" s="78">
        <f t="shared" si="354"/>
        <v>0</v>
      </c>
      <c r="AP153" s="78">
        <f t="shared" si="355"/>
        <v>0</v>
      </c>
      <c r="AQ153" s="78">
        <f t="shared" si="356"/>
        <v>0</v>
      </c>
      <c r="AR153" s="78">
        <f t="shared" si="357"/>
        <v>0</v>
      </c>
      <c r="AS153" s="78">
        <f t="shared" si="358"/>
        <v>0</v>
      </c>
      <c r="AT153" s="78">
        <f t="shared" si="359"/>
        <v>0</v>
      </c>
      <c r="AU153" s="78">
        <f t="shared" si="360"/>
        <v>0</v>
      </c>
      <c r="AV153" s="78">
        <f t="shared" si="361"/>
        <v>0</v>
      </c>
      <c r="AW153" s="78">
        <f t="shared" si="362"/>
        <v>0</v>
      </c>
      <c r="AX153" s="78">
        <f t="shared" si="363"/>
        <v>0</v>
      </c>
      <c r="AY153" s="100"/>
      <c r="AZ153" s="99" t="str">
        <f t="shared" si="364"/>
        <v>Biomass PPA 1</v>
      </c>
      <c r="BA153" s="231"/>
      <c r="BB153" s="231"/>
      <c r="BC153" s="231"/>
      <c r="BD153" s="231"/>
      <c r="BE153" s="231"/>
      <c r="BF153" s="231"/>
      <c r="BG153" s="231"/>
      <c r="BH153" s="231"/>
      <c r="BI153" s="231"/>
      <c r="BJ153" s="231"/>
      <c r="BK153" s="231"/>
      <c r="BL153" s="231"/>
      <c r="BM153" s="231"/>
      <c r="BN153" s="231"/>
      <c r="BO153" s="231"/>
      <c r="BP153" s="231"/>
      <c r="BQ153" s="231"/>
      <c r="BR153" s="231"/>
      <c r="BS153" s="231"/>
      <c r="BT153" s="231"/>
      <c r="BU153" s="231"/>
      <c r="BV153" s="231"/>
      <c r="BW153" s="231"/>
      <c r="BX153" s="231"/>
      <c r="BY153" s="231"/>
      <c r="BZ153" s="231"/>
      <c r="CA153" s="231"/>
      <c r="CB153" s="231"/>
      <c r="CC153" s="231"/>
      <c r="CD153" s="231"/>
      <c r="CE153" s="231"/>
      <c r="CF153" s="231"/>
      <c r="CG153" s="231"/>
      <c r="CH153" s="231"/>
      <c r="CI153" s="231"/>
      <c r="CJ153" s="231"/>
      <c r="CK153" s="231"/>
      <c r="CL153" s="231"/>
      <c r="CM153" s="231"/>
      <c r="CN153" s="231"/>
      <c r="CO153" s="231"/>
      <c r="CP153" s="231"/>
      <c r="CQ153" s="231"/>
      <c r="CR153" s="231"/>
      <c r="CS153" s="231"/>
      <c r="CT153" s="231"/>
      <c r="CU153" s="231"/>
      <c r="CV153" s="231"/>
    </row>
    <row r="154" spans="1:100" s="101" customFormat="1">
      <c r="A154" s="99" t="s">
        <v>283</v>
      </c>
      <c r="B154" s="78">
        <v>0</v>
      </c>
      <c r="C154" s="78">
        <f t="shared" si="316"/>
        <v>0</v>
      </c>
      <c r="D154" s="78">
        <f t="shared" si="317"/>
        <v>0</v>
      </c>
      <c r="E154" s="78">
        <f t="shared" si="318"/>
        <v>0</v>
      </c>
      <c r="F154" s="78">
        <f t="shared" si="319"/>
        <v>0</v>
      </c>
      <c r="G154" s="78">
        <f t="shared" si="320"/>
        <v>0</v>
      </c>
      <c r="H154" s="78">
        <f t="shared" si="321"/>
        <v>0</v>
      </c>
      <c r="I154" s="78">
        <f t="shared" si="322"/>
        <v>0</v>
      </c>
      <c r="J154" s="78">
        <f t="shared" si="323"/>
        <v>0</v>
      </c>
      <c r="K154" s="78">
        <f t="shared" si="324"/>
        <v>0</v>
      </c>
      <c r="L154" s="78">
        <f t="shared" si="325"/>
        <v>0</v>
      </c>
      <c r="M154" s="78">
        <f t="shared" si="326"/>
        <v>0</v>
      </c>
      <c r="N154" s="78">
        <f t="shared" si="327"/>
        <v>0</v>
      </c>
      <c r="O154" s="78">
        <f t="shared" si="328"/>
        <v>0</v>
      </c>
      <c r="P154" s="78">
        <f t="shared" si="329"/>
        <v>0</v>
      </c>
      <c r="Q154" s="78">
        <f t="shared" si="330"/>
        <v>0</v>
      </c>
      <c r="R154" s="78">
        <f t="shared" si="331"/>
        <v>0</v>
      </c>
      <c r="S154" s="78">
        <f t="shared" si="332"/>
        <v>0</v>
      </c>
      <c r="T154" s="78">
        <f t="shared" si="333"/>
        <v>0</v>
      </c>
      <c r="U154" s="78">
        <f t="shared" si="334"/>
        <v>0</v>
      </c>
      <c r="V154" s="78">
        <f t="shared" si="335"/>
        <v>0</v>
      </c>
      <c r="W154" s="78">
        <f t="shared" si="336"/>
        <v>0</v>
      </c>
      <c r="X154" s="78">
        <f t="shared" si="337"/>
        <v>0</v>
      </c>
      <c r="Y154" s="78">
        <f t="shared" si="338"/>
        <v>0</v>
      </c>
      <c r="Z154" s="78">
        <f t="shared" si="339"/>
        <v>0</v>
      </c>
      <c r="AA154" s="78">
        <f t="shared" si="340"/>
        <v>0</v>
      </c>
      <c r="AB154" s="78">
        <f t="shared" si="341"/>
        <v>0</v>
      </c>
      <c r="AC154" s="78">
        <f t="shared" si="342"/>
        <v>0</v>
      </c>
      <c r="AD154" s="78">
        <f t="shared" si="343"/>
        <v>0</v>
      </c>
      <c r="AE154" s="78">
        <f t="shared" si="344"/>
        <v>0</v>
      </c>
      <c r="AF154" s="78">
        <f t="shared" si="345"/>
        <v>0</v>
      </c>
      <c r="AG154" s="78">
        <f t="shared" si="346"/>
        <v>0</v>
      </c>
      <c r="AH154" s="78">
        <f t="shared" si="347"/>
        <v>0</v>
      </c>
      <c r="AI154" s="78">
        <f t="shared" si="348"/>
        <v>0</v>
      </c>
      <c r="AJ154" s="78">
        <f t="shared" si="349"/>
        <v>0</v>
      </c>
      <c r="AK154" s="78">
        <f t="shared" si="350"/>
        <v>0</v>
      </c>
      <c r="AL154" s="78">
        <f t="shared" si="351"/>
        <v>0</v>
      </c>
      <c r="AM154" s="78">
        <f t="shared" si="352"/>
        <v>0</v>
      </c>
      <c r="AN154" s="78">
        <f t="shared" si="353"/>
        <v>0</v>
      </c>
      <c r="AO154" s="78">
        <f t="shared" si="354"/>
        <v>0</v>
      </c>
      <c r="AP154" s="78">
        <f t="shared" si="355"/>
        <v>0</v>
      </c>
      <c r="AQ154" s="78">
        <f t="shared" si="356"/>
        <v>0</v>
      </c>
      <c r="AR154" s="78">
        <f t="shared" si="357"/>
        <v>0</v>
      </c>
      <c r="AS154" s="78">
        <f t="shared" si="358"/>
        <v>0</v>
      </c>
      <c r="AT154" s="78">
        <f t="shared" si="359"/>
        <v>0</v>
      </c>
      <c r="AU154" s="78">
        <f t="shared" si="360"/>
        <v>0</v>
      </c>
      <c r="AV154" s="78">
        <f t="shared" si="361"/>
        <v>0</v>
      </c>
      <c r="AW154" s="78">
        <f t="shared" si="362"/>
        <v>0</v>
      </c>
      <c r="AX154" s="78">
        <f t="shared" si="363"/>
        <v>0</v>
      </c>
      <c r="AY154" s="100"/>
      <c r="AZ154" s="99" t="str">
        <f t="shared" si="364"/>
        <v>Biomass PPA 2</v>
      </c>
      <c r="BA154" s="231"/>
      <c r="BB154" s="231"/>
      <c r="BC154" s="231"/>
      <c r="BD154" s="231"/>
      <c r="BE154" s="231"/>
      <c r="BF154" s="231"/>
      <c r="BG154" s="231"/>
      <c r="BH154" s="231"/>
      <c r="BI154" s="231"/>
      <c r="BJ154" s="231"/>
      <c r="BK154" s="231"/>
      <c r="BL154" s="231"/>
      <c r="BM154" s="231"/>
      <c r="BN154" s="231"/>
      <c r="BO154" s="231"/>
      <c r="BP154" s="231"/>
      <c r="BQ154" s="231"/>
      <c r="BR154" s="231"/>
      <c r="BS154" s="231"/>
      <c r="BT154" s="231"/>
      <c r="BU154" s="231"/>
      <c r="BV154" s="231"/>
      <c r="BW154" s="231"/>
      <c r="BX154" s="231"/>
      <c r="BY154" s="231"/>
      <c r="BZ154" s="231"/>
      <c r="CA154" s="231"/>
      <c r="CB154" s="231"/>
      <c r="CC154" s="231"/>
      <c r="CD154" s="231"/>
      <c r="CE154" s="231"/>
      <c r="CF154" s="231"/>
      <c r="CG154" s="231"/>
      <c r="CH154" s="231"/>
      <c r="CI154" s="231"/>
      <c r="CJ154" s="231"/>
      <c r="CK154" s="231"/>
      <c r="CL154" s="231"/>
      <c r="CM154" s="231"/>
      <c r="CN154" s="231"/>
      <c r="CO154" s="231"/>
      <c r="CP154" s="231"/>
      <c r="CQ154" s="231"/>
      <c r="CR154" s="231"/>
      <c r="CS154" s="231"/>
      <c r="CT154" s="231"/>
      <c r="CU154" s="231"/>
      <c r="CV154" s="231"/>
    </row>
    <row r="155" spans="1:100" s="101" customFormat="1">
      <c r="A155" s="99" t="s">
        <v>284</v>
      </c>
      <c r="B155" s="78">
        <v>0</v>
      </c>
      <c r="C155" s="78">
        <f t="shared" si="316"/>
        <v>0</v>
      </c>
      <c r="D155" s="78">
        <f t="shared" si="317"/>
        <v>0</v>
      </c>
      <c r="E155" s="78">
        <f t="shared" si="318"/>
        <v>0</v>
      </c>
      <c r="F155" s="78">
        <f t="shared" si="319"/>
        <v>0</v>
      </c>
      <c r="G155" s="78">
        <f t="shared" si="320"/>
        <v>0</v>
      </c>
      <c r="H155" s="78">
        <f t="shared" si="321"/>
        <v>0</v>
      </c>
      <c r="I155" s="78">
        <f t="shared" si="322"/>
        <v>0</v>
      </c>
      <c r="J155" s="78">
        <f t="shared" si="323"/>
        <v>0</v>
      </c>
      <c r="K155" s="78">
        <f t="shared" si="324"/>
        <v>0</v>
      </c>
      <c r="L155" s="78">
        <f t="shared" si="325"/>
        <v>0</v>
      </c>
      <c r="M155" s="78">
        <f t="shared" si="326"/>
        <v>0</v>
      </c>
      <c r="N155" s="78">
        <f t="shared" si="327"/>
        <v>0</v>
      </c>
      <c r="O155" s="78">
        <f t="shared" si="328"/>
        <v>0</v>
      </c>
      <c r="P155" s="78">
        <f t="shared" si="329"/>
        <v>0</v>
      </c>
      <c r="Q155" s="78">
        <f t="shared" si="330"/>
        <v>0</v>
      </c>
      <c r="R155" s="78">
        <f t="shared" si="331"/>
        <v>0</v>
      </c>
      <c r="S155" s="78">
        <f t="shared" si="332"/>
        <v>0</v>
      </c>
      <c r="T155" s="78">
        <f t="shared" si="333"/>
        <v>0</v>
      </c>
      <c r="U155" s="78">
        <f t="shared" si="334"/>
        <v>0</v>
      </c>
      <c r="V155" s="78">
        <f t="shared" si="335"/>
        <v>0</v>
      </c>
      <c r="W155" s="78">
        <f t="shared" si="336"/>
        <v>0</v>
      </c>
      <c r="X155" s="78">
        <f t="shared" si="337"/>
        <v>0</v>
      </c>
      <c r="Y155" s="78">
        <f t="shared" si="338"/>
        <v>0</v>
      </c>
      <c r="Z155" s="78">
        <f t="shared" si="339"/>
        <v>0</v>
      </c>
      <c r="AA155" s="78">
        <f t="shared" si="340"/>
        <v>0</v>
      </c>
      <c r="AB155" s="78">
        <f t="shared" si="341"/>
        <v>0</v>
      </c>
      <c r="AC155" s="78">
        <f t="shared" si="342"/>
        <v>0</v>
      </c>
      <c r="AD155" s="78">
        <f t="shared" si="343"/>
        <v>0</v>
      </c>
      <c r="AE155" s="78">
        <f t="shared" si="344"/>
        <v>0</v>
      </c>
      <c r="AF155" s="78">
        <f t="shared" si="345"/>
        <v>0</v>
      </c>
      <c r="AG155" s="78">
        <f t="shared" si="346"/>
        <v>0</v>
      </c>
      <c r="AH155" s="78">
        <f t="shared" si="347"/>
        <v>0</v>
      </c>
      <c r="AI155" s="78">
        <f t="shared" si="348"/>
        <v>0</v>
      </c>
      <c r="AJ155" s="78">
        <f t="shared" si="349"/>
        <v>0</v>
      </c>
      <c r="AK155" s="78">
        <f t="shared" si="350"/>
        <v>0</v>
      </c>
      <c r="AL155" s="78">
        <f t="shared" si="351"/>
        <v>0</v>
      </c>
      <c r="AM155" s="78">
        <f t="shared" si="352"/>
        <v>0</v>
      </c>
      <c r="AN155" s="78">
        <f t="shared" si="353"/>
        <v>0</v>
      </c>
      <c r="AO155" s="78">
        <f t="shared" si="354"/>
        <v>0</v>
      </c>
      <c r="AP155" s="78">
        <f t="shared" si="355"/>
        <v>0</v>
      </c>
      <c r="AQ155" s="78">
        <f t="shared" si="356"/>
        <v>0</v>
      </c>
      <c r="AR155" s="78">
        <f t="shared" si="357"/>
        <v>0</v>
      </c>
      <c r="AS155" s="78">
        <f t="shared" si="358"/>
        <v>0</v>
      </c>
      <c r="AT155" s="78">
        <f t="shared" si="359"/>
        <v>0</v>
      </c>
      <c r="AU155" s="78">
        <f t="shared" si="360"/>
        <v>0</v>
      </c>
      <c r="AV155" s="78">
        <f t="shared" si="361"/>
        <v>0</v>
      </c>
      <c r="AW155" s="78">
        <f t="shared" si="362"/>
        <v>0</v>
      </c>
      <c r="AX155" s="78">
        <f t="shared" si="363"/>
        <v>0</v>
      </c>
      <c r="AY155" s="100"/>
      <c r="AZ155" s="99" t="str">
        <f t="shared" si="364"/>
        <v>Biomass PPA 3</v>
      </c>
      <c r="BA155" s="231"/>
      <c r="BB155" s="231"/>
      <c r="BC155" s="231"/>
      <c r="BD155" s="231"/>
      <c r="BE155" s="231"/>
      <c r="BF155" s="231"/>
      <c r="BG155" s="231"/>
      <c r="BH155" s="231"/>
      <c r="BI155" s="231"/>
      <c r="BJ155" s="231"/>
      <c r="BK155" s="231"/>
      <c r="BL155" s="78"/>
      <c r="BM155" s="78"/>
      <c r="BN155" s="231"/>
      <c r="BO155" s="231"/>
      <c r="BP155" s="231"/>
      <c r="BQ155" s="231"/>
      <c r="BR155" s="231"/>
      <c r="BS155" s="231"/>
      <c r="BT155" s="231"/>
      <c r="BU155" s="231"/>
      <c r="BV155" s="231"/>
      <c r="BW155" s="231"/>
      <c r="BX155" s="231"/>
      <c r="BY155" s="231"/>
      <c r="BZ155" s="231"/>
      <c r="CA155" s="231"/>
      <c r="CB155" s="231"/>
      <c r="CC155" s="231"/>
      <c r="CD155" s="231"/>
      <c r="CE155" s="231"/>
      <c r="CF155" s="231"/>
      <c r="CG155" s="231"/>
      <c r="CH155" s="231"/>
      <c r="CI155" s="231"/>
      <c r="CJ155" s="231"/>
      <c r="CK155" s="231"/>
      <c r="CL155" s="231"/>
      <c r="CM155" s="231"/>
      <c r="CN155" s="231"/>
      <c r="CO155" s="231"/>
      <c r="CP155" s="231"/>
      <c r="CQ155" s="231"/>
      <c r="CR155" s="231"/>
      <c r="CS155" s="231"/>
      <c r="CT155" s="231"/>
      <c r="CU155" s="231"/>
      <c r="CV155" s="231"/>
    </row>
    <row r="156" spans="1:100" s="101" customFormat="1">
      <c r="A156" s="99" t="s">
        <v>281</v>
      </c>
      <c r="B156" s="78">
        <v>0</v>
      </c>
      <c r="C156" s="78">
        <f t="shared" si="316"/>
        <v>0</v>
      </c>
      <c r="D156" s="78">
        <f t="shared" si="317"/>
        <v>0</v>
      </c>
      <c r="E156" s="78">
        <f t="shared" si="318"/>
        <v>0</v>
      </c>
      <c r="F156" s="78">
        <f t="shared" si="319"/>
        <v>0</v>
      </c>
      <c r="G156" s="78">
        <f t="shared" si="320"/>
        <v>0</v>
      </c>
      <c r="H156" s="78">
        <f t="shared" si="321"/>
        <v>0</v>
      </c>
      <c r="I156" s="78">
        <f t="shared" si="322"/>
        <v>0</v>
      </c>
      <c r="J156" s="78">
        <f t="shared" si="323"/>
        <v>0</v>
      </c>
      <c r="K156" s="78">
        <f t="shared" si="324"/>
        <v>0</v>
      </c>
      <c r="L156" s="78">
        <f t="shared" si="325"/>
        <v>0</v>
      </c>
      <c r="M156" s="78">
        <f t="shared" si="326"/>
        <v>0</v>
      </c>
      <c r="N156" s="78">
        <f t="shared" si="327"/>
        <v>0</v>
      </c>
      <c r="O156" s="78">
        <f t="shared" si="328"/>
        <v>0</v>
      </c>
      <c r="P156" s="78">
        <f t="shared" si="329"/>
        <v>0</v>
      </c>
      <c r="Q156" s="78">
        <f t="shared" si="330"/>
        <v>0</v>
      </c>
      <c r="R156" s="78">
        <f t="shared" si="331"/>
        <v>0</v>
      </c>
      <c r="S156" s="78">
        <f t="shared" si="332"/>
        <v>0</v>
      </c>
      <c r="T156" s="78">
        <f t="shared" si="333"/>
        <v>0</v>
      </c>
      <c r="U156" s="78">
        <f t="shared" si="334"/>
        <v>0</v>
      </c>
      <c r="V156" s="78">
        <f t="shared" si="335"/>
        <v>0</v>
      </c>
      <c r="W156" s="78">
        <f t="shared" si="336"/>
        <v>0</v>
      </c>
      <c r="X156" s="78">
        <f t="shared" si="337"/>
        <v>0</v>
      </c>
      <c r="Y156" s="78">
        <f t="shared" si="338"/>
        <v>0</v>
      </c>
      <c r="Z156" s="78">
        <f t="shared" si="339"/>
        <v>0</v>
      </c>
      <c r="AA156" s="78">
        <f t="shared" si="340"/>
        <v>0</v>
      </c>
      <c r="AB156" s="78">
        <f t="shared" si="341"/>
        <v>0</v>
      </c>
      <c r="AC156" s="78">
        <f t="shared" si="342"/>
        <v>0</v>
      </c>
      <c r="AD156" s="78">
        <f t="shared" si="343"/>
        <v>0</v>
      </c>
      <c r="AE156" s="78">
        <f t="shared" si="344"/>
        <v>0</v>
      </c>
      <c r="AF156" s="78">
        <f t="shared" si="345"/>
        <v>0</v>
      </c>
      <c r="AG156" s="78">
        <f t="shared" si="346"/>
        <v>0</v>
      </c>
      <c r="AH156" s="78">
        <f t="shared" si="347"/>
        <v>0</v>
      </c>
      <c r="AI156" s="78">
        <f t="shared" si="348"/>
        <v>0</v>
      </c>
      <c r="AJ156" s="78">
        <f t="shared" si="349"/>
        <v>0</v>
      </c>
      <c r="AK156" s="78">
        <f t="shared" si="350"/>
        <v>0</v>
      </c>
      <c r="AL156" s="78">
        <f t="shared" si="351"/>
        <v>0</v>
      </c>
      <c r="AM156" s="78">
        <f t="shared" si="352"/>
        <v>0</v>
      </c>
      <c r="AN156" s="78">
        <f t="shared" si="353"/>
        <v>0</v>
      </c>
      <c r="AO156" s="78">
        <f t="shared" si="354"/>
        <v>0</v>
      </c>
      <c r="AP156" s="78">
        <f t="shared" si="355"/>
        <v>0</v>
      </c>
      <c r="AQ156" s="78">
        <f t="shared" si="356"/>
        <v>0</v>
      </c>
      <c r="AR156" s="78">
        <f t="shared" si="357"/>
        <v>0</v>
      </c>
      <c r="AS156" s="78">
        <f t="shared" si="358"/>
        <v>0</v>
      </c>
      <c r="AT156" s="78">
        <f t="shared" si="359"/>
        <v>0</v>
      </c>
      <c r="AU156" s="78">
        <f t="shared" si="360"/>
        <v>0</v>
      </c>
      <c r="AV156" s="78">
        <f t="shared" si="361"/>
        <v>0</v>
      </c>
      <c r="AW156" s="78">
        <f t="shared" si="362"/>
        <v>0</v>
      </c>
      <c r="AX156" s="78">
        <f t="shared" si="363"/>
        <v>0</v>
      </c>
      <c r="AY156" s="100"/>
      <c r="AZ156" s="99" t="str">
        <f t="shared" si="364"/>
        <v>Biomass PPA 4</v>
      </c>
      <c r="BA156" s="231"/>
      <c r="BB156" s="231"/>
      <c r="BC156" s="231"/>
      <c r="BD156" s="231"/>
      <c r="BE156" s="231"/>
      <c r="BF156" s="231"/>
      <c r="BG156" s="231"/>
      <c r="BH156" s="231"/>
      <c r="BI156" s="231"/>
      <c r="BJ156" s="231"/>
      <c r="BK156" s="231"/>
      <c r="BL156" s="78"/>
      <c r="BM156" s="78"/>
      <c r="BN156" s="231"/>
      <c r="BO156" s="231"/>
      <c r="BP156" s="231"/>
      <c r="BQ156" s="231"/>
      <c r="BR156" s="231"/>
      <c r="BS156" s="231"/>
      <c r="BT156" s="231"/>
      <c r="BU156" s="231"/>
      <c r="BV156" s="231"/>
      <c r="BW156" s="231"/>
      <c r="BX156" s="231"/>
      <c r="BY156" s="231"/>
      <c r="BZ156" s="231"/>
      <c r="CA156" s="231"/>
      <c r="CB156" s="231"/>
      <c r="CC156" s="231"/>
      <c r="CD156" s="231"/>
      <c r="CE156" s="231"/>
      <c r="CF156" s="231"/>
      <c r="CG156" s="231"/>
      <c r="CH156" s="231"/>
      <c r="CI156" s="231"/>
      <c r="CJ156" s="231"/>
      <c r="CK156" s="231"/>
      <c r="CL156" s="231"/>
      <c r="CM156" s="231"/>
      <c r="CN156" s="231"/>
      <c r="CO156" s="231"/>
      <c r="CP156" s="231"/>
      <c r="CQ156" s="231"/>
      <c r="CR156" s="231"/>
      <c r="CS156" s="231"/>
      <c r="CT156" s="231"/>
      <c r="CU156" s="231"/>
      <c r="CV156" s="231"/>
    </row>
    <row r="157" spans="1:100">
      <c r="A157" s="23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28"/>
      <c r="AZ157" s="244"/>
      <c r="BA157" s="256"/>
      <c r="BB157" s="256"/>
      <c r="BC157" s="256"/>
      <c r="BD157" s="256"/>
      <c r="BE157" s="256"/>
      <c r="BF157" s="256"/>
      <c r="BG157" s="256"/>
      <c r="BH157" s="256"/>
      <c r="BI157" s="256"/>
      <c r="BJ157" s="256"/>
      <c r="BK157" s="256"/>
      <c r="BL157" s="256"/>
      <c r="BM157" s="256"/>
      <c r="BN157" s="256"/>
      <c r="BO157" s="256"/>
      <c r="BP157" s="256"/>
      <c r="BQ157" s="256"/>
      <c r="BR157" s="256"/>
      <c r="BS157" s="256"/>
      <c r="BT157" s="256"/>
      <c r="BU157" s="256"/>
      <c r="BV157" s="256"/>
      <c r="BW157" s="256"/>
      <c r="BX157" s="256"/>
      <c r="BY157" s="256"/>
      <c r="BZ157" s="256"/>
      <c r="CA157" s="256"/>
      <c r="CB157" s="256"/>
      <c r="CC157" s="256"/>
      <c r="CD157" s="256"/>
      <c r="CE157" s="256"/>
      <c r="CF157" s="256"/>
      <c r="CG157" s="256"/>
      <c r="CH157" s="256"/>
      <c r="CI157" s="256"/>
      <c r="CJ157" s="256"/>
      <c r="CK157" s="256"/>
      <c r="CL157" s="256"/>
      <c r="CM157" s="256"/>
      <c r="CN157" s="256"/>
      <c r="CO157" s="256"/>
      <c r="CP157" s="256"/>
      <c r="CQ157" s="256"/>
      <c r="CR157" s="256"/>
      <c r="CS157" s="256"/>
      <c r="CT157" s="256"/>
      <c r="CU157" s="256"/>
      <c r="CV157" s="256"/>
    </row>
    <row r="158" spans="1:100" s="137" customFormat="1">
      <c r="A158" s="243" t="s">
        <v>134</v>
      </c>
      <c r="B158" s="118">
        <f t="shared" ref="B158:I158" si="365">SUM(B145:B157)</f>
        <v>8458</v>
      </c>
      <c r="C158" s="118">
        <f t="shared" si="365"/>
        <v>8442</v>
      </c>
      <c r="D158" s="118">
        <f t="shared" si="365"/>
        <v>8458</v>
      </c>
      <c r="E158" s="118">
        <f t="shared" si="365"/>
        <v>8458</v>
      </c>
      <c r="F158" s="118">
        <f t="shared" si="365"/>
        <v>8458</v>
      </c>
      <c r="G158" s="118">
        <f t="shared" si="365"/>
        <v>8458</v>
      </c>
      <c r="H158" s="118">
        <f t="shared" si="365"/>
        <v>8458</v>
      </c>
      <c r="I158" s="118">
        <f t="shared" si="365"/>
        <v>8458</v>
      </c>
      <c r="J158" s="118">
        <f t="shared" ref="J158:AO158" si="366">SUM(J145:J157)</f>
        <v>8458</v>
      </c>
      <c r="K158" s="118">
        <f t="shared" si="366"/>
        <v>8458</v>
      </c>
      <c r="L158" s="118">
        <f t="shared" si="366"/>
        <v>8453</v>
      </c>
      <c r="M158" s="118">
        <f t="shared" si="366"/>
        <v>8453</v>
      </c>
      <c r="N158" s="118">
        <f t="shared" si="366"/>
        <v>8453</v>
      </c>
      <c r="O158" s="118">
        <f t="shared" si="366"/>
        <v>8453</v>
      </c>
      <c r="P158" s="118">
        <f t="shared" si="366"/>
        <v>8453</v>
      </c>
      <c r="Q158" s="118">
        <f t="shared" si="366"/>
        <v>8453</v>
      </c>
      <c r="R158" s="118">
        <f t="shared" si="366"/>
        <v>8440</v>
      </c>
      <c r="S158" s="118">
        <f t="shared" si="366"/>
        <v>8440</v>
      </c>
      <c r="T158" s="118">
        <f t="shared" si="366"/>
        <v>8440</v>
      </c>
      <c r="U158" s="118">
        <f t="shared" si="366"/>
        <v>8440</v>
      </c>
      <c r="V158" s="118">
        <f t="shared" si="366"/>
        <v>8440</v>
      </c>
      <c r="W158" s="118">
        <f t="shared" si="366"/>
        <v>8003.0000000000009</v>
      </c>
      <c r="X158" s="118">
        <f t="shared" si="366"/>
        <v>8003.0000000000009</v>
      </c>
      <c r="Y158" s="118">
        <f t="shared" si="366"/>
        <v>8003.0000000000009</v>
      </c>
      <c r="Z158" s="118">
        <f t="shared" si="366"/>
        <v>8003.0000000000009</v>
      </c>
      <c r="AA158" s="118">
        <f t="shared" si="366"/>
        <v>7992.8</v>
      </c>
      <c r="AB158" s="118">
        <f t="shared" si="366"/>
        <v>7992.8</v>
      </c>
      <c r="AC158" s="118">
        <f t="shared" si="366"/>
        <v>7992.8</v>
      </c>
      <c r="AD158" s="118">
        <f t="shared" si="366"/>
        <v>7992.8</v>
      </c>
      <c r="AE158" s="118">
        <f t="shared" si="366"/>
        <v>7992.8</v>
      </c>
      <c r="AF158" s="118">
        <f t="shared" si="366"/>
        <v>7992.8</v>
      </c>
      <c r="AG158" s="118">
        <f t="shared" si="366"/>
        <v>7992.8</v>
      </c>
      <c r="AH158" s="118">
        <f t="shared" si="366"/>
        <v>7992.8</v>
      </c>
      <c r="AI158" s="118">
        <f t="shared" si="366"/>
        <v>7992.8</v>
      </c>
      <c r="AJ158" s="118">
        <f t="shared" si="366"/>
        <v>7992.8</v>
      </c>
      <c r="AK158" s="118">
        <f t="shared" si="366"/>
        <v>7992.8</v>
      </c>
      <c r="AL158" s="118">
        <f t="shared" si="366"/>
        <v>7992.8</v>
      </c>
      <c r="AM158" s="118">
        <f t="shared" si="366"/>
        <v>7972.8999999999987</v>
      </c>
      <c r="AN158" s="118">
        <f t="shared" si="366"/>
        <v>7972.8999999999987</v>
      </c>
      <c r="AO158" s="118">
        <f t="shared" si="366"/>
        <v>7972.8999999999987</v>
      </c>
      <c r="AP158" s="118">
        <f t="shared" ref="AP158:AX158" si="367">SUM(AP145:AP157)</f>
        <v>7972.8999999999987</v>
      </c>
      <c r="AQ158" s="118">
        <f t="shared" si="367"/>
        <v>7972.8999999999987</v>
      </c>
      <c r="AR158" s="118">
        <f t="shared" si="367"/>
        <v>7972.8999999999987</v>
      </c>
      <c r="AS158" s="118">
        <f t="shared" si="367"/>
        <v>7972.8999999999987</v>
      </c>
      <c r="AT158" s="118">
        <f t="shared" si="367"/>
        <v>7972.8999999999987</v>
      </c>
      <c r="AU158" s="118">
        <f t="shared" si="367"/>
        <v>7972.8999999999987</v>
      </c>
      <c r="AV158" s="118">
        <f t="shared" si="367"/>
        <v>7972.8999999999987</v>
      </c>
      <c r="AW158" s="118">
        <f t="shared" si="367"/>
        <v>8008.8999999999987</v>
      </c>
      <c r="AX158" s="118">
        <f t="shared" si="367"/>
        <v>8008.8999999999987</v>
      </c>
      <c r="AZ158" s="243" t="s">
        <v>134</v>
      </c>
      <c r="BA158" s="118">
        <f t="shared" ref="BA158:CV158" si="368">SUM(BA145:BA157)</f>
        <v>-16</v>
      </c>
      <c r="BB158" s="118">
        <f t="shared" si="368"/>
        <v>16</v>
      </c>
      <c r="BC158" s="118">
        <f t="shared" si="368"/>
        <v>0</v>
      </c>
      <c r="BD158" s="118">
        <f t="shared" si="368"/>
        <v>0</v>
      </c>
      <c r="BE158" s="118">
        <f t="shared" si="368"/>
        <v>0</v>
      </c>
      <c r="BF158" s="118">
        <f t="shared" si="368"/>
        <v>0</v>
      </c>
      <c r="BG158" s="118">
        <f t="shared" si="368"/>
        <v>0</v>
      </c>
      <c r="BH158" s="118">
        <f t="shared" si="368"/>
        <v>0</v>
      </c>
      <c r="BI158" s="118">
        <f t="shared" si="368"/>
        <v>0</v>
      </c>
      <c r="BJ158" s="118">
        <f t="shared" si="368"/>
        <v>-5</v>
      </c>
      <c r="BK158" s="118">
        <f t="shared" si="368"/>
        <v>0</v>
      </c>
      <c r="BL158" s="118">
        <f t="shared" si="368"/>
        <v>0</v>
      </c>
      <c r="BM158" s="118">
        <f t="shared" si="368"/>
        <v>0</v>
      </c>
      <c r="BN158" s="118">
        <f t="shared" si="368"/>
        <v>0</v>
      </c>
      <c r="BO158" s="118">
        <f t="shared" si="368"/>
        <v>0</v>
      </c>
      <c r="BP158" s="118">
        <f t="shared" si="368"/>
        <v>-13</v>
      </c>
      <c r="BQ158" s="118">
        <f t="shared" si="368"/>
        <v>0</v>
      </c>
      <c r="BR158" s="118">
        <f t="shared" si="368"/>
        <v>0</v>
      </c>
      <c r="BS158" s="118">
        <f t="shared" si="368"/>
        <v>0</v>
      </c>
      <c r="BT158" s="118">
        <f t="shared" si="368"/>
        <v>0</v>
      </c>
      <c r="BU158" s="118">
        <f t="shared" si="368"/>
        <v>-437</v>
      </c>
      <c r="BV158" s="118">
        <f t="shared" si="368"/>
        <v>0</v>
      </c>
      <c r="BW158" s="118">
        <f t="shared" si="368"/>
        <v>0</v>
      </c>
      <c r="BX158" s="118">
        <f t="shared" si="368"/>
        <v>0</v>
      </c>
      <c r="BY158" s="118">
        <f t="shared" si="368"/>
        <v>-10.199999999999999</v>
      </c>
      <c r="BZ158" s="118">
        <f t="shared" si="368"/>
        <v>0</v>
      </c>
      <c r="CA158" s="118">
        <f t="shared" si="368"/>
        <v>0</v>
      </c>
      <c r="CB158" s="118">
        <f t="shared" si="368"/>
        <v>0</v>
      </c>
      <c r="CC158" s="118">
        <f t="shared" si="368"/>
        <v>0</v>
      </c>
      <c r="CD158" s="118">
        <f t="shared" si="368"/>
        <v>0</v>
      </c>
      <c r="CE158" s="118">
        <f t="shared" si="368"/>
        <v>0</v>
      </c>
      <c r="CF158" s="118">
        <f t="shared" si="368"/>
        <v>0</v>
      </c>
      <c r="CG158" s="118">
        <f t="shared" si="368"/>
        <v>0</v>
      </c>
      <c r="CH158" s="118">
        <f t="shared" si="368"/>
        <v>0</v>
      </c>
      <c r="CI158" s="118">
        <f t="shared" si="368"/>
        <v>0</v>
      </c>
      <c r="CJ158" s="118">
        <f t="shared" si="368"/>
        <v>0</v>
      </c>
      <c r="CK158" s="118">
        <f t="shared" si="368"/>
        <v>-19.900000000000006</v>
      </c>
      <c r="CL158" s="118">
        <f t="shared" si="368"/>
        <v>0</v>
      </c>
      <c r="CM158" s="118">
        <f t="shared" si="368"/>
        <v>0</v>
      </c>
      <c r="CN158" s="118">
        <f t="shared" si="368"/>
        <v>0</v>
      </c>
      <c r="CO158" s="118">
        <f t="shared" si="368"/>
        <v>0</v>
      </c>
      <c r="CP158" s="118">
        <f t="shared" si="368"/>
        <v>0</v>
      </c>
      <c r="CQ158" s="118">
        <f t="shared" si="368"/>
        <v>0</v>
      </c>
      <c r="CR158" s="118">
        <f t="shared" si="368"/>
        <v>0</v>
      </c>
      <c r="CS158" s="118">
        <f t="shared" si="368"/>
        <v>0</v>
      </c>
      <c r="CT158" s="118">
        <f t="shared" si="368"/>
        <v>0</v>
      </c>
      <c r="CU158" s="118">
        <f t="shared" si="368"/>
        <v>36</v>
      </c>
      <c r="CV158" s="118">
        <f t="shared" si="368"/>
        <v>0</v>
      </c>
    </row>
    <row r="159" spans="1:100">
      <c r="A159" s="23" t="s">
        <v>215</v>
      </c>
      <c r="B159" s="30">
        <v>25</v>
      </c>
      <c r="C159" s="30">
        <f t="shared" ref="C159:AX159" si="369">B159+BA159</f>
        <v>25</v>
      </c>
      <c r="D159" s="30">
        <f t="shared" si="369"/>
        <v>25</v>
      </c>
      <c r="E159" s="30">
        <f t="shared" si="369"/>
        <v>25</v>
      </c>
      <c r="F159" s="30">
        <f t="shared" si="369"/>
        <v>25</v>
      </c>
      <c r="G159" s="30">
        <f t="shared" si="369"/>
        <v>25</v>
      </c>
      <c r="H159" s="30">
        <f t="shared" si="369"/>
        <v>25</v>
      </c>
      <c r="I159" s="30">
        <f t="shared" si="369"/>
        <v>25</v>
      </c>
      <c r="J159" s="30">
        <f t="shared" si="369"/>
        <v>25</v>
      </c>
      <c r="K159" s="30">
        <f t="shared" si="369"/>
        <v>25</v>
      </c>
      <c r="L159" s="30">
        <f t="shared" si="369"/>
        <v>25</v>
      </c>
      <c r="M159" s="30">
        <f t="shared" si="369"/>
        <v>25</v>
      </c>
      <c r="N159" s="30">
        <f t="shared" si="369"/>
        <v>25</v>
      </c>
      <c r="O159" s="30">
        <f t="shared" si="369"/>
        <v>25</v>
      </c>
      <c r="P159" s="30">
        <f t="shared" si="369"/>
        <v>25</v>
      </c>
      <c r="Q159" s="30">
        <f t="shared" si="369"/>
        <v>25</v>
      </c>
      <c r="R159" s="30">
        <f t="shared" si="369"/>
        <v>25</v>
      </c>
      <c r="S159" s="30">
        <f t="shared" si="369"/>
        <v>25</v>
      </c>
      <c r="T159" s="30">
        <f t="shared" si="369"/>
        <v>25</v>
      </c>
      <c r="U159" s="30">
        <f t="shared" si="369"/>
        <v>25</v>
      </c>
      <c r="V159" s="30">
        <f t="shared" si="369"/>
        <v>25</v>
      </c>
      <c r="W159" s="30">
        <f t="shared" si="369"/>
        <v>25</v>
      </c>
      <c r="X159" s="30">
        <f t="shared" si="369"/>
        <v>25</v>
      </c>
      <c r="Y159" s="30">
        <f t="shared" si="369"/>
        <v>25</v>
      </c>
      <c r="Z159" s="30">
        <f t="shared" si="369"/>
        <v>25</v>
      </c>
      <c r="AA159" s="30">
        <f t="shared" si="369"/>
        <v>25</v>
      </c>
      <c r="AB159" s="30">
        <f t="shared" si="369"/>
        <v>25</v>
      </c>
      <c r="AC159" s="30">
        <f t="shared" si="369"/>
        <v>25</v>
      </c>
      <c r="AD159" s="30">
        <f t="shared" si="369"/>
        <v>25</v>
      </c>
      <c r="AE159" s="30">
        <f t="shared" si="369"/>
        <v>25</v>
      </c>
      <c r="AF159" s="30">
        <f t="shared" si="369"/>
        <v>25</v>
      </c>
      <c r="AG159" s="30">
        <f t="shared" si="369"/>
        <v>25</v>
      </c>
      <c r="AH159" s="30">
        <f t="shared" si="369"/>
        <v>25</v>
      </c>
      <c r="AI159" s="30">
        <f t="shared" si="369"/>
        <v>25</v>
      </c>
      <c r="AJ159" s="30">
        <f t="shared" si="369"/>
        <v>25</v>
      </c>
      <c r="AK159" s="30">
        <f t="shared" si="369"/>
        <v>25</v>
      </c>
      <c r="AL159" s="30">
        <f t="shared" si="369"/>
        <v>25</v>
      </c>
      <c r="AM159" s="30">
        <f t="shared" si="369"/>
        <v>25</v>
      </c>
      <c r="AN159" s="30">
        <f t="shared" si="369"/>
        <v>25</v>
      </c>
      <c r="AO159" s="30">
        <f t="shared" si="369"/>
        <v>25</v>
      </c>
      <c r="AP159" s="30">
        <f t="shared" si="369"/>
        <v>25</v>
      </c>
      <c r="AQ159" s="30">
        <f t="shared" si="369"/>
        <v>25</v>
      </c>
      <c r="AR159" s="30">
        <f t="shared" si="369"/>
        <v>25</v>
      </c>
      <c r="AS159" s="30">
        <f t="shared" si="369"/>
        <v>25</v>
      </c>
      <c r="AT159" s="30">
        <f t="shared" si="369"/>
        <v>25</v>
      </c>
      <c r="AU159" s="30">
        <f t="shared" si="369"/>
        <v>25</v>
      </c>
      <c r="AV159" s="30">
        <f t="shared" si="369"/>
        <v>25</v>
      </c>
      <c r="AW159" s="30">
        <f t="shared" si="369"/>
        <v>25</v>
      </c>
      <c r="AX159" s="30">
        <f t="shared" si="369"/>
        <v>25</v>
      </c>
      <c r="AY159" s="28"/>
      <c r="AZ159" s="244" t="s">
        <v>215</v>
      </c>
      <c r="BA159" s="256"/>
      <c r="BB159" s="256"/>
      <c r="BC159" s="256"/>
      <c r="BD159" s="256"/>
      <c r="BE159" s="256"/>
      <c r="BF159" s="256"/>
      <c r="BG159" s="256"/>
      <c r="BH159" s="256"/>
      <c r="BI159" s="256"/>
      <c r="BJ159" s="256"/>
      <c r="BK159" s="256"/>
      <c r="BL159" s="256"/>
      <c r="BM159" s="256"/>
      <c r="BN159" s="256"/>
      <c r="BO159" s="256"/>
      <c r="BP159" s="256"/>
      <c r="BQ159" s="256"/>
      <c r="BR159" s="256"/>
      <c r="BS159" s="256"/>
      <c r="BT159" s="256"/>
      <c r="BU159" s="256"/>
      <c r="BV159" s="256"/>
      <c r="BW159" s="256"/>
      <c r="BX159" s="256"/>
      <c r="BY159" s="256"/>
      <c r="BZ159" s="256"/>
      <c r="CA159" s="256"/>
      <c r="CB159" s="256"/>
      <c r="CC159" s="256"/>
      <c r="CD159" s="256"/>
      <c r="CE159" s="256"/>
      <c r="CF159" s="256"/>
      <c r="CG159" s="256"/>
      <c r="CH159" s="256"/>
      <c r="CI159" s="256"/>
      <c r="CJ159" s="256"/>
      <c r="CK159" s="256"/>
      <c r="CL159" s="256"/>
      <c r="CM159" s="256"/>
      <c r="CN159" s="256"/>
      <c r="CO159" s="256"/>
      <c r="CP159" s="256"/>
      <c r="CQ159" s="256"/>
      <c r="CR159" s="256"/>
      <c r="CS159" s="256"/>
      <c r="CT159" s="256"/>
      <c r="CU159" s="256"/>
      <c r="CV159" s="256"/>
    </row>
    <row r="160" spans="1:100">
      <c r="A160" s="246" t="s">
        <v>273</v>
      </c>
      <c r="B160" s="240">
        <f>+B158+B159</f>
        <v>8483</v>
      </c>
      <c r="C160" s="240">
        <f t="shared" ref="C160:AX160" si="370">+C158+C159</f>
        <v>8467</v>
      </c>
      <c r="D160" s="240">
        <f t="shared" si="370"/>
        <v>8483</v>
      </c>
      <c r="E160" s="240">
        <f t="shared" si="370"/>
        <v>8483</v>
      </c>
      <c r="F160" s="240">
        <f t="shared" si="370"/>
        <v>8483</v>
      </c>
      <c r="G160" s="240">
        <f t="shared" si="370"/>
        <v>8483</v>
      </c>
      <c r="H160" s="240">
        <f t="shared" si="370"/>
        <v>8483</v>
      </c>
      <c r="I160" s="240">
        <f t="shared" si="370"/>
        <v>8483</v>
      </c>
      <c r="J160" s="240">
        <f t="shared" si="370"/>
        <v>8483</v>
      </c>
      <c r="K160" s="240">
        <f t="shared" si="370"/>
        <v>8483</v>
      </c>
      <c r="L160" s="240">
        <f t="shared" si="370"/>
        <v>8478</v>
      </c>
      <c r="M160" s="240">
        <f t="shared" si="370"/>
        <v>8478</v>
      </c>
      <c r="N160" s="240">
        <f t="shared" si="370"/>
        <v>8478</v>
      </c>
      <c r="O160" s="240">
        <f t="shared" si="370"/>
        <v>8478</v>
      </c>
      <c r="P160" s="240">
        <f t="shared" si="370"/>
        <v>8478</v>
      </c>
      <c r="Q160" s="240">
        <f t="shared" si="370"/>
        <v>8478</v>
      </c>
      <c r="R160" s="240">
        <f t="shared" si="370"/>
        <v>8465</v>
      </c>
      <c r="S160" s="240">
        <f t="shared" si="370"/>
        <v>8465</v>
      </c>
      <c r="T160" s="240">
        <f t="shared" si="370"/>
        <v>8465</v>
      </c>
      <c r="U160" s="240">
        <f t="shared" si="370"/>
        <v>8465</v>
      </c>
      <c r="V160" s="240">
        <f t="shared" si="370"/>
        <v>8465</v>
      </c>
      <c r="W160" s="240">
        <f t="shared" si="370"/>
        <v>8028.0000000000009</v>
      </c>
      <c r="X160" s="240">
        <f t="shared" si="370"/>
        <v>8028.0000000000009</v>
      </c>
      <c r="Y160" s="240">
        <f t="shared" si="370"/>
        <v>8028.0000000000009</v>
      </c>
      <c r="Z160" s="240">
        <f t="shared" si="370"/>
        <v>8028.0000000000009</v>
      </c>
      <c r="AA160" s="240">
        <f t="shared" si="370"/>
        <v>8017.8</v>
      </c>
      <c r="AB160" s="240">
        <f t="shared" si="370"/>
        <v>8017.8</v>
      </c>
      <c r="AC160" s="240">
        <f t="shared" si="370"/>
        <v>8017.8</v>
      </c>
      <c r="AD160" s="240">
        <f t="shared" si="370"/>
        <v>8017.8</v>
      </c>
      <c r="AE160" s="240">
        <f t="shared" si="370"/>
        <v>8017.8</v>
      </c>
      <c r="AF160" s="240">
        <f t="shared" si="370"/>
        <v>8017.8</v>
      </c>
      <c r="AG160" s="240">
        <f t="shared" si="370"/>
        <v>8017.8</v>
      </c>
      <c r="AH160" s="240">
        <f t="shared" si="370"/>
        <v>8017.8</v>
      </c>
      <c r="AI160" s="240">
        <f t="shared" si="370"/>
        <v>8017.8</v>
      </c>
      <c r="AJ160" s="240">
        <f t="shared" si="370"/>
        <v>8017.8</v>
      </c>
      <c r="AK160" s="240">
        <f t="shared" si="370"/>
        <v>8017.8</v>
      </c>
      <c r="AL160" s="240">
        <f t="shared" si="370"/>
        <v>8017.8</v>
      </c>
      <c r="AM160" s="240">
        <f t="shared" si="370"/>
        <v>7997.8999999999987</v>
      </c>
      <c r="AN160" s="240">
        <f t="shared" si="370"/>
        <v>7997.8999999999987</v>
      </c>
      <c r="AO160" s="240">
        <f t="shared" si="370"/>
        <v>7997.8999999999987</v>
      </c>
      <c r="AP160" s="240">
        <f t="shared" si="370"/>
        <v>7997.8999999999987</v>
      </c>
      <c r="AQ160" s="240">
        <f t="shared" si="370"/>
        <v>7997.8999999999987</v>
      </c>
      <c r="AR160" s="240">
        <f t="shared" si="370"/>
        <v>7997.8999999999987</v>
      </c>
      <c r="AS160" s="240">
        <f t="shared" si="370"/>
        <v>7997.8999999999987</v>
      </c>
      <c r="AT160" s="240">
        <f t="shared" si="370"/>
        <v>7997.8999999999987</v>
      </c>
      <c r="AU160" s="240">
        <f t="shared" si="370"/>
        <v>7997.8999999999987</v>
      </c>
      <c r="AV160" s="240">
        <f t="shared" si="370"/>
        <v>7997.8999999999987</v>
      </c>
      <c r="AW160" s="240">
        <f t="shared" si="370"/>
        <v>8033.8999999999987</v>
      </c>
      <c r="AX160" s="240">
        <f t="shared" si="370"/>
        <v>8033.8999999999987</v>
      </c>
      <c r="AY160" s="28"/>
      <c r="AZ160" s="29" t="s">
        <v>112</v>
      </c>
      <c r="BA160" s="242"/>
      <c r="BB160" s="242"/>
      <c r="BC160" s="242"/>
      <c r="BD160" s="242"/>
      <c r="BE160" s="242"/>
      <c r="BF160" s="242"/>
      <c r="BG160" s="242"/>
      <c r="BH160" s="242"/>
      <c r="BI160" s="242"/>
      <c r="BJ160" s="242"/>
      <c r="BK160" s="242"/>
      <c r="BL160" s="242"/>
      <c r="BM160" s="242"/>
      <c r="BN160" s="242"/>
      <c r="BO160" s="242"/>
      <c r="BP160" s="242"/>
      <c r="BQ160" s="242"/>
      <c r="BR160" s="242"/>
      <c r="BS160" s="242"/>
      <c r="BT160" s="242"/>
      <c r="BU160" s="242"/>
      <c r="BV160" s="242"/>
      <c r="BW160" s="242"/>
      <c r="BX160" s="242"/>
      <c r="BY160" s="242"/>
      <c r="BZ160" s="242"/>
      <c r="CA160" s="242"/>
      <c r="CB160" s="242"/>
      <c r="CC160" s="242"/>
      <c r="CD160" s="242"/>
      <c r="CE160" s="242"/>
      <c r="CF160" s="242"/>
      <c r="CG160" s="242"/>
      <c r="CH160" s="242"/>
      <c r="CI160" s="242"/>
      <c r="CJ160" s="242"/>
      <c r="CK160" s="242"/>
      <c r="CL160" s="242"/>
      <c r="CM160" s="242"/>
      <c r="CN160" s="242"/>
      <c r="CO160" s="242"/>
      <c r="CP160" s="242"/>
      <c r="CQ160" s="242"/>
      <c r="CR160" s="242"/>
      <c r="CS160" s="242"/>
      <c r="CT160" s="242"/>
      <c r="CU160" s="242"/>
      <c r="CV160" s="242"/>
    </row>
    <row r="161" spans="1:100">
      <c r="A161" s="10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8"/>
      <c r="AZ161" s="29"/>
      <c r="BA161" s="242"/>
      <c r="BB161" s="242"/>
      <c r="BC161" s="242"/>
      <c r="BD161" s="242"/>
      <c r="BE161" s="242"/>
      <c r="BF161" s="242"/>
      <c r="BG161" s="242"/>
      <c r="BH161" s="242"/>
      <c r="BI161" s="242"/>
      <c r="BJ161" s="242"/>
      <c r="BK161" s="242"/>
      <c r="BL161" s="242"/>
      <c r="BM161" s="242"/>
      <c r="BN161" s="242"/>
      <c r="BO161" s="242"/>
      <c r="BP161" s="242"/>
      <c r="BQ161" s="242"/>
      <c r="BR161" s="242"/>
      <c r="BS161" s="242"/>
      <c r="BT161" s="242"/>
      <c r="BU161" s="242"/>
      <c r="BV161" s="242"/>
      <c r="BW161" s="242"/>
      <c r="BX161" s="242"/>
      <c r="BY161" s="242"/>
      <c r="BZ161" s="242"/>
      <c r="CA161" s="242"/>
      <c r="CB161" s="242"/>
      <c r="CC161" s="242"/>
      <c r="CD161" s="242"/>
      <c r="CE161" s="242"/>
      <c r="CF161" s="242"/>
      <c r="CG161" s="242"/>
      <c r="CH161" s="242"/>
      <c r="CI161" s="242"/>
      <c r="CJ161" s="242"/>
      <c r="CK161" s="242"/>
      <c r="CL161" s="242"/>
      <c r="CM161" s="242"/>
      <c r="CN161" s="242"/>
      <c r="CO161" s="242"/>
      <c r="CP161" s="242"/>
      <c r="CQ161" s="242"/>
      <c r="CR161" s="242"/>
      <c r="CS161" s="242"/>
      <c r="CT161" s="242"/>
      <c r="CU161" s="242"/>
      <c r="CV161" s="242"/>
    </row>
    <row r="162" spans="1:100">
      <c r="A162" s="10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8"/>
      <c r="AZ162" s="29"/>
      <c r="BA162" s="242"/>
      <c r="BB162" s="242"/>
      <c r="BC162" s="242"/>
      <c r="BD162" s="242"/>
      <c r="BE162" s="242"/>
      <c r="BF162" s="242"/>
      <c r="BG162" s="242"/>
      <c r="BH162" s="242"/>
      <c r="BI162" s="242"/>
      <c r="BJ162" s="242"/>
      <c r="BK162" s="242"/>
      <c r="BL162" s="242"/>
      <c r="BM162" s="242"/>
      <c r="BN162" s="242"/>
      <c r="BO162" s="242"/>
      <c r="BP162" s="242"/>
      <c r="BQ162" s="242"/>
      <c r="BR162" s="242"/>
      <c r="BS162" s="242"/>
      <c r="BT162" s="242"/>
      <c r="BU162" s="242"/>
      <c r="BV162" s="242"/>
      <c r="BW162" s="242"/>
      <c r="BX162" s="242"/>
      <c r="BY162" s="242"/>
      <c r="BZ162" s="242"/>
      <c r="CA162" s="242"/>
      <c r="CB162" s="242"/>
      <c r="CC162" s="242"/>
      <c r="CD162" s="242"/>
      <c r="CE162" s="242"/>
      <c r="CF162" s="242"/>
      <c r="CG162" s="242"/>
      <c r="CH162" s="242"/>
      <c r="CI162" s="242"/>
      <c r="CJ162" s="242"/>
      <c r="CK162" s="242"/>
      <c r="CL162" s="242"/>
      <c r="CM162" s="242"/>
      <c r="CN162" s="242"/>
      <c r="CO162" s="242"/>
      <c r="CP162" s="242"/>
      <c r="CQ162" s="242"/>
      <c r="CR162" s="242"/>
      <c r="CS162" s="242"/>
      <c r="CT162" s="242"/>
      <c r="CU162" s="242"/>
      <c r="CV162" s="242"/>
    </row>
    <row r="163" spans="1:100" s="137" customFormat="1">
      <c r="A163" s="252" t="s">
        <v>216</v>
      </c>
      <c r="B163" s="36">
        <v>25396</v>
      </c>
      <c r="C163" s="36">
        <f t="shared" ref="C163:AH163" si="371">+C24+C68+C95+C119+C145</f>
        <v>25644</v>
      </c>
      <c r="D163" s="36">
        <f t="shared" si="371"/>
        <v>25676</v>
      </c>
      <c r="E163" s="36">
        <f t="shared" si="371"/>
        <v>25676</v>
      </c>
      <c r="F163" s="36">
        <f t="shared" si="371"/>
        <v>25676</v>
      </c>
      <c r="G163" s="36">
        <f t="shared" si="371"/>
        <v>25676</v>
      </c>
      <c r="H163" s="36">
        <f t="shared" si="371"/>
        <v>25676</v>
      </c>
      <c r="I163" s="36">
        <f t="shared" si="371"/>
        <v>25676</v>
      </c>
      <c r="J163" s="36">
        <f t="shared" si="371"/>
        <v>25676</v>
      </c>
      <c r="K163" s="36">
        <f t="shared" si="371"/>
        <v>25676</v>
      </c>
      <c r="L163" s="36">
        <f t="shared" si="371"/>
        <v>25671</v>
      </c>
      <c r="M163" s="36">
        <f t="shared" si="371"/>
        <v>25685</v>
      </c>
      <c r="N163" s="36">
        <f t="shared" si="371"/>
        <v>25685</v>
      </c>
      <c r="O163" s="36">
        <f t="shared" si="371"/>
        <v>25671</v>
      </c>
      <c r="P163" s="36">
        <f t="shared" si="371"/>
        <v>25671</v>
      </c>
      <c r="Q163" s="36">
        <f t="shared" si="371"/>
        <v>25671</v>
      </c>
      <c r="R163" s="36">
        <f t="shared" si="371"/>
        <v>25659</v>
      </c>
      <c r="S163" s="36">
        <f t="shared" si="371"/>
        <v>25659</v>
      </c>
      <c r="T163" s="36">
        <f t="shared" si="371"/>
        <v>25659</v>
      </c>
      <c r="U163" s="36">
        <f t="shared" si="371"/>
        <v>25659</v>
      </c>
      <c r="V163" s="36">
        <f t="shared" si="371"/>
        <v>25659</v>
      </c>
      <c r="W163" s="36">
        <f t="shared" si="371"/>
        <v>25222</v>
      </c>
      <c r="X163" s="36">
        <f t="shared" si="371"/>
        <v>25222</v>
      </c>
      <c r="Y163" s="36">
        <f t="shared" si="371"/>
        <v>25222</v>
      </c>
      <c r="Z163" s="36">
        <f t="shared" si="371"/>
        <v>25222</v>
      </c>
      <c r="AA163" s="36">
        <f t="shared" si="371"/>
        <v>25214.1</v>
      </c>
      <c r="AB163" s="36">
        <f t="shared" si="371"/>
        <v>25791.5</v>
      </c>
      <c r="AC163" s="36">
        <f t="shared" si="371"/>
        <v>25791.5</v>
      </c>
      <c r="AD163" s="36">
        <f t="shared" si="371"/>
        <v>25791.5</v>
      </c>
      <c r="AE163" s="36">
        <f t="shared" si="371"/>
        <v>25791.5</v>
      </c>
      <c r="AF163" s="36">
        <f t="shared" si="371"/>
        <v>25791.5</v>
      </c>
      <c r="AG163" s="36">
        <f t="shared" si="371"/>
        <v>25791.5</v>
      </c>
      <c r="AH163" s="36">
        <f t="shared" si="371"/>
        <v>25791.5</v>
      </c>
      <c r="AI163" s="36">
        <f t="shared" ref="AI163:AX163" si="372">+AI24+AI68+AI95+AI119+AI145</f>
        <v>25791.5</v>
      </c>
      <c r="AJ163" s="36">
        <f t="shared" si="372"/>
        <v>25791.5</v>
      </c>
      <c r="AK163" s="36">
        <f t="shared" si="372"/>
        <v>25791.5</v>
      </c>
      <c r="AL163" s="36">
        <f t="shared" si="372"/>
        <v>25626.5</v>
      </c>
      <c r="AM163" s="36">
        <f t="shared" si="372"/>
        <v>25572.866666999998</v>
      </c>
      <c r="AN163" s="36">
        <f t="shared" si="372"/>
        <v>25572.866666999998</v>
      </c>
      <c r="AO163" s="36">
        <f t="shared" si="372"/>
        <v>25572.866666999998</v>
      </c>
      <c r="AP163" s="36">
        <f t="shared" si="372"/>
        <v>25572.866666999998</v>
      </c>
      <c r="AQ163" s="36">
        <f t="shared" si="372"/>
        <v>25579.866666999998</v>
      </c>
      <c r="AR163" s="36">
        <f t="shared" si="372"/>
        <v>25579.866666999998</v>
      </c>
      <c r="AS163" s="36">
        <f t="shared" si="372"/>
        <v>25579.866666999998</v>
      </c>
      <c r="AT163" s="36">
        <f t="shared" si="372"/>
        <v>25579.866666999998</v>
      </c>
      <c r="AU163" s="36">
        <f t="shared" si="372"/>
        <v>25579.866666999998</v>
      </c>
      <c r="AV163" s="36">
        <f t="shared" si="372"/>
        <v>25579.866666999998</v>
      </c>
      <c r="AW163" s="36">
        <f t="shared" si="372"/>
        <v>25615.866666999998</v>
      </c>
      <c r="AX163" s="36">
        <f t="shared" si="372"/>
        <v>25615.866666999998</v>
      </c>
      <c r="AZ163" s="252" t="s">
        <v>216</v>
      </c>
      <c r="BA163" s="36">
        <f t="shared" ref="BA163:CV163" si="373">+BA24+BA68+BA95+BA119+BA145</f>
        <v>244</v>
      </c>
      <c r="BB163" s="36">
        <f t="shared" si="373"/>
        <v>32</v>
      </c>
      <c r="BC163" s="36">
        <f t="shared" si="373"/>
        <v>0</v>
      </c>
      <c r="BD163" s="36">
        <f t="shared" si="373"/>
        <v>0</v>
      </c>
      <c r="BE163" s="36">
        <f t="shared" si="373"/>
        <v>0</v>
      </c>
      <c r="BF163" s="36">
        <f t="shared" si="373"/>
        <v>0</v>
      </c>
      <c r="BG163" s="36">
        <f t="shared" si="373"/>
        <v>0</v>
      </c>
      <c r="BH163" s="36">
        <f t="shared" si="373"/>
        <v>0</v>
      </c>
      <c r="BI163" s="36">
        <f t="shared" si="373"/>
        <v>0</v>
      </c>
      <c r="BJ163" s="36">
        <f t="shared" si="373"/>
        <v>-5</v>
      </c>
      <c r="BK163" s="36">
        <f t="shared" si="373"/>
        <v>14</v>
      </c>
      <c r="BL163" s="36">
        <f t="shared" si="373"/>
        <v>0</v>
      </c>
      <c r="BM163" s="36">
        <f t="shared" si="373"/>
        <v>-14</v>
      </c>
      <c r="BN163" s="36">
        <f t="shared" si="373"/>
        <v>0</v>
      </c>
      <c r="BO163" s="36">
        <f t="shared" si="373"/>
        <v>0</v>
      </c>
      <c r="BP163" s="36">
        <f t="shared" si="373"/>
        <v>-12</v>
      </c>
      <c r="BQ163" s="36">
        <f t="shared" si="373"/>
        <v>0</v>
      </c>
      <c r="BR163" s="36">
        <f t="shared" si="373"/>
        <v>0</v>
      </c>
      <c r="BS163" s="36">
        <f t="shared" si="373"/>
        <v>0</v>
      </c>
      <c r="BT163" s="36">
        <f t="shared" si="373"/>
        <v>0</v>
      </c>
      <c r="BU163" s="36">
        <f t="shared" si="373"/>
        <v>-437</v>
      </c>
      <c r="BV163" s="36">
        <f t="shared" si="373"/>
        <v>0</v>
      </c>
      <c r="BW163" s="36">
        <f t="shared" si="373"/>
        <v>0</v>
      </c>
      <c r="BX163" s="36">
        <f t="shared" si="373"/>
        <v>0</v>
      </c>
      <c r="BY163" s="36">
        <f t="shared" si="373"/>
        <v>-7.8999999999999995</v>
      </c>
      <c r="BZ163" s="36">
        <f t="shared" si="373"/>
        <v>577.4</v>
      </c>
      <c r="CA163" s="36">
        <f t="shared" si="373"/>
        <v>0</v>
      </c>
      <c r="CB163" s="36">
        <f t="shared" si="373"/>
        <v>0</v>
      </c>
      <c r="CC163" s="36">
        <f t="shared" si="373"/>
        <v>0</v>
      </c>
      <c r="CD163" s="36">
        <f t="shared" si="373"/>
        <v>0</v>
      </c>
      <c r="CE163" s="36">
        <f t="shared" si="373"/>
        <v>0</v>
      </c>
      <c r="CF163" s="36">
        <f t="shared" si="373"/>
        <v>0</v>
      </c>
      <c r="CG163" s="36">
        <f t="shared" si="373"/>
        <v>0</v>
      </c>
      <c r="CH163" s="36">
        <f t="shared" si="373"/>
        <v>0</v>
      </c>
      <c r="CI163" s="36">
        <f t="shared" si="373"/>
        <v>0</v>
      </c>
      <c r="CJ163" s="36">
        <f t="shared" si="373"/>
        <v>-165</v>
      </c>
      <c r="CK163" s="36">
        <f t="shared" si="373"/>
        <v>-53.633333000000007</v>
      </c>
      <c r="CL163" s="36">
        <f t="shared" si="373"/>
        <v>0</v>
      </c>
      <c r="CM163" s="36">
        <f t="shared" si="373"/>
        <v>0</v>
      </c>
      <c r="CN163" s="36">
        <f t="shared" si="373"/>
        <v>0</v>
      </c>
      <c r="CO163" s="36">
        <f t="shared" si="373"/>
        <v>7</v>
      </c>
      <c r="CP163" s="36">
        <f t="shared" si="373"/>
        <v>0</v>
      </c>
      <c r="CQ163" s="36">
        <f t="shared" si="373"/>
        <v>0</v>
      </c>
      <c r="CR163" s="36">
        <f t="shared" si="373"/>
        <v>0</v>
      </c>
      <c r="CS163" s="36">
        <f t="shared" si="373"/>
        <v>0</v>
      </c>
      <c r="CT163" s="36">
        <f t="shared" si="373"/>
        <v>0</v>
      </c>
      <c r="CU163" s="36">
        <f t="shared" si="373"/>
        <v>36</v>
      </c>
      <c r="CV163" s="36">
        <f t="shared" si="373"/>
        <v>0</v>
      </c>
    </row>
    <row r="164" spans="1:100" s="137" customFormat="1">
      <c r="A164" s="252" t="s">
        <v>59</v>
      </c>
      <c r="B164" s="36">
        <v>26231</v>
      </c>
      <c r="C164" s="36">
        <f t="shared" ref="C164:AH164" si="374">C158+C124+C104+C79+C39</f>
        <v>25820</v>
      </c>
      <c r="D164" s="36">
        <f t="shared" si="374"/>
        <v>25849</v>
      </c>
      <c r="E164" s="36">
        <f t="shared" si="374"/>
        <v>25849</v>
      </c>
      <c r="F164" s="36">
        <f t="shared" si="374"/>
        <v>25849</v>
      </c>
      <c r="G164" s="36">
        <f t="shared" si="374"/>
        <v>25849</v>
      </c>
      <c r="H164" s="36">
        <f t="shared" si="374"/>
        <v>25849</v>
      </c>
      <c r="I164" s="36">
        <f t="shared" si="374"/>
        <v>25856</v>
      </c>
      <c r="J164" s="36">
        <f t="shared" si="374"/>
        <v>25878.1</v>
      </c>
      <c r="K164" s="36">
        <f t="shared" si="374"/>
        <v>25880.1</v>
      </c>
      <c r="L164" s="36">
        <f t="shared" si="374"/>
        <v>25875.1</v>
      </c>
      <c r="M164" s="36">
        <f t="shared" si="374"/>
        <v>25891.1</v>
      </c>
      <c r="N164" s="36">
        <f t="shared" si="374"/>
        <v>25891.1</v>
      </c>
      <c r="O164" s="36">
        <f t="shared" si="374"/>
        <v>25877.1</v>
      </c>
      <c r="P164" s="36">
        <f t="shared" si="374"/>
        <v>25877.1</v>
      </c>
      <c r="Q164" s="36">
        <f t="shared" si="374"/>
        <v>25877.1</v>
      </c>
      <c r="R164" s="36">
        <f t="shared" si="374"/>
        <v>25859</v>
      </c>
      <c r="S164" s="36">
        <f t="shared" si="374"/>
        <v>25859</v>
      </c>
      <c r="T164" s="36">
        <f t="shared" si="374"/>
        <v>25859</v>
      </c>
      <c r="U164" s="36">
        <f t="shared" si="374"/>
        <v>25859</v>
      </c>
      <c r="V164" s="36">
        <f t="shared" si="374"/>
        <v>25859</v>
      </c>
      <c r="W164" s="36">
        <f t="shared" si="374"/>
        <v>25422</v>
      </c>
      <c r="X164" s="36">
        <f t="shared" si="374"/>
        <v>25422</v>
      </c>
      <c r="Y164" s="36">
        <f t="shared" si="374"/>
        <v>25422</v>
      </c>
      <c r="Z164" s="36">
        <f t="shared" si="374"/>
        <v>25422</v>
      </c>
      <c r="AA164" s="36">
        <f t="shared" si="374"/>
        <v>25413.1</v>
      </c>
      <c r="AB164" s="36">
        <f t="shared" si="374"/>
        <v>25990.5</v>
      </c>
      <c r="AC164" s="36">
        <f t="shared" si="374"/>
        <v>25990.5</v>
      </c>
      <c r="AD164" s="36">
        <f t="shared" si="374"/>
        <v>25990.5</v>
      </c>
      <c r="AE164" s="36">
        <f t="shared" si="374"/>
        <v>25990.5</v>
      </c>
      <c r="AF164" s="36">
        <f t="shared" si="374"/>
        <v>25990.5</v>
      </c>
      <c r="AG164" s="36">
        <f t="shared" si="374"/>
        <v>25990.5</v>
      </c>
      <c r="AH164" s="36">
        <f t="shared" si="374"/>
        <v>25990.5</v>
      </c>
      <c r="AI164" s="36">
        <f t="shared" ref="AI164:AX164" si="375">AI158+AI124+AI104+AI79+AI39</f>
        <v>25990.5</v>
      </c>
      <c r="AJ164" s="36">
        <f t="shared" si="375"/>
        <v>25990.5</v>
      </c>
      <c r="AK164" s="36">
        <f t="shared" si="375"/>
        <v>25990.5</v>
      </c>
      <c r="AL164" s="36">
        <f t="shared" si="375"/>
        <v>25825.5</v>
      </c>
      <c r="AM164" s="36">
        <f t="shared" si="375"/>
        <v>25821.866666999998</v>
      </c>
      <c r="AN164" s="36">
        <f t="shared" si="375"/>
        <v>25821.866666999998</v>
      </c>
      <c r="AO164" s="36">
        <f t="shared" si="375"/>
        <v>25821.866666999998</v>
      </c>
      <c r="AP164" s="36">
        <f t="shared" si="375"/>
        <v>25821.866666999998</v>
      </c>
      <c r="AQ164" s="36">
        <f t="shared" si="375"/>
        <v>25828.866666999998</v>
      </c>
      <c r="AR164" s="36">
        <f t="shared" si="375"/>
        <v>25828.866666999998</v>
      </c>
      <c r="AS164" s="36">
        <f t="shared" si="375"/>
        <v>25828.866666999998</v>
      </c>
      <c r="AT164" s="36">
        <f t="shared" si="375"/>
        <v>25828.866666999998</v>
      </c>
      <c r="AU164" s="36">
        <f t="shared" si="375"/>
        <v>25828.866666999998</v>
      </c>
      <c r="AV164" s="36">
        <f t="shared" si="375"/>
        <v>25828.866666999998</v>
      </c>
      <c r="AW164" s="36">
        <f t="shared" si="375"/>
        <v>25864.866666999998</v>
      </c>
      <c r="AX164" s="36">
        <f t="shared" si="375"/>
        <v>25864.866666999998</v>
      </c>
      <c r="AY164" s="36">
        <f t="shared" ref="AY164" si="376">AY158+AY124+AY104+AY79+AY39</f>
        <v>0</v>
      </c>
      <c r="AZ164" s="252" t="s">
        <v>59</v>
      </c>
      <c r="BA164" s="36">
        <f t="shared" ref="BA164:CV164" si="377">BA158+BA124+BA104+BA79+BA39</f>
        <v>263</v>
      </c>
      <c r="BB164" s="36">
        <f t="shared" si="377"/>
        <v>29</v>
      </c>
      <c r="BC164" s="36">
        <f t="shared" si="377"/>
        <v>0</v>
      </c>
      <c r="BD164" s="36">
        <f t="shared" si="377"/>
        <v>0</v>
      </c>
      <c r="BE164" s="36">
        <f t="shared" si="377"/>
        <v>0</v>
      </c>
      <c r="BF164" s="36">
        <f t="shared" si="377"/>
        <v>0</v>
      </c>
      <c r="BG164" s="36">
        <f t="shared" si="377"/>
        <v>7</v>
      </c>
      <c r="BH164" s="36">
        <f t="shared" si="377"/>
        <v>22.1</v>
      </c>
      <c r="BI164" s="36">
        <f t="shared" si="377"/>
        <v>2</v>
      </c>
      <c r="BJ164" s="36">
        <f t="shared" si="377"/>
        <v>-5</v>
      </c>
      <c r="BK164" s="36">
        <f t="shared" si="377"/>
        <v>16</v>
      </c>
      <c r="BL164" s="36">
        <f t="shared" si="377"/>
        <v>0</v>
      </c>
      <c r="BM164" s="36">
        <f t="shared" si="377"/>
        <v>-14</v>
      </c>
      <c r="BN164" s="36">
        <f t="shared" si="377"/>
        <v>0</v>
      </c>
      <c r="BO164" s="36">
        <f t="shared" si="377"/>
        <v>0</v>
      </c>
      <c r="BP164" s="36">
        <f t="shared" si="377"/>
        <v>-18.100000000000001</v>
      </c>
      <c r="BQ164" s="36">
        <f t="shared" si="377"/>
        <v>0</v>
      </c>
      <c r="BR164" s="36">
        <f t="shared" si="377"/>
        <v>0</v>
      </c>
      <c r="BS164" s="36">
        <f t="shared" si="377"/>
        <v>0</v>
      </c>
      <c r="BT164" s="36">
        <f t="shared" si="377"/>
        <v>0</v>
      </c>
      <c r="BU164" s="36">
        <f t="shared" si="377"/>
        <v>-437</v>
      </c>
      <c r="BV164" s="36">
        <f t="shared" si="377"/>
        <v>0</v>
      </c>
      <c r="BW164" s="36">
        <f t="shared" si="377"/>
        <v>0</v>
      </c>
      <c r="BX164" s="36">
        <f t="shared" si="377"/>
        <v>0</v>
      </c>
      <c r="BY164" s="36">
        <f t="shared" si="377"/>
        <v>-8.8999999999999986</v>
      </c>
      <c r="BZ164" s="36">
        <f t="shared" si="377"/>
        <v>577.4</v>
      </c>
      <c r="CA164" s="36">
        <f t="shared" si="377"/>
        <v>0</v>
      </c>
      <c r="CB164" s="36">
        <f t="shared" si="377"/>
        <v>0</v>
      </c>
      <c r="CC164" s="36">
        <f t="shared" si="377"/>
        <v>0</v>
      </c>
      <c r="CD164" s="36">
        <f t="shared" si="377"/>
        <v>0</v>
      </c>
      <c r="CE164" s="36">
        <f t="shared" si="377"/>
        <v>0</v>
      </c>
      <c r="CF164" s="36">
        <f t="shared" si="377"/>
        <v>0</v>
      </c>
      <c r="CG164" s="36">
        <f t="shared" si="377"/>
        <v>0</v>
      </c>
      <c r="CH164" s="36">
        <f t="shared" si="377"/>
        <v>0</v>
      </c>
      <c r="CI164" s="36">
        <f t="shared" si="377"/>
        <v>0</v>
      </c>
      <c r="CJ164" s="36">
        <f t="shared" si="377"/>
        <v>-165</v>
      </c>
      <c r="CK164" s="36">
        <f t="shared" si="377"/>
        <v>-3.6333330000000057</v>
      </c>
      <c r="CL164" s="36">
        <f t="shared" si="377"/>
        <v>0</v>
      </c>
      <c r="CM164" s="36">
        <f t="shared" si="377"/>
        <v>0</v>
      </c>
      <c r="CN164" s="36">
        <f t="shared" si="377"/>
        <v>0</v>
      </c>
      <c r="CO164" s="36">
        <f t="shared" si="377"/>
        <v>7</v>
      </c>
      <c r="CP164" s="36">
        <f t="shared" si="377"/>
        <v>0</v>
      </c>
      <c r="CQ164" s="36">
        <f t="shared" si="377"/>
        <v>0</v>
      </c>
      <c r="CR164" s="36">
        <f t="shared" si="377"/>
        <v>0</v>
      </c>
      <c r="CS164" s="36">
        <f t="shared" si="377"/>
        <v>0</v>
      </c>
      <c r="CT164" s="36">
        <f t="shared" si="377"/>
        <v>0</v>
      </c>
      <c r="CU164" s="36">
        <f t="shared" si="377"/>
        <v>36</v>
      </c>
      <c r="CV164" s="36">
        <f t="shared" si="377"/>
        <v>0</v>
      </c>
    </row>
    <row r="165" spans="1:100" s="137" customFormat="1">
      <c r="A165" s="252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252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  <c r="CL165" s="36"/>
      <c r="CM165" s="36"/>
      <c r="CN165" s="36"/>
      <c r="CO165" s="36"/>
      <c r="CP165" s="36"/>
      <c r="CQ165" s="36"/>
      <c r="CR165" s="36"/>
      <c r="CS165" s="36"/>
      <c r="CT165" s="36"/>
      <c r="CU165" s="36"/>
      <c r="CV165" s="36"/>
    </row>
    <row r="166" spans="1:100">
      <c r="A166" s="252" t="s">
        <v>277</v>
      </c>
      <c r="B166" s="28">
        <f t="shared" ref="B166:AG166" si="378">+SUM(B26:B32)+SUM(B70:B71)+SUM(B97:B99)+SUM(B121:B122)+SUM(B149:B156)</f>
        <v>157</v>
      </c>
      <c r="C166" s="28">
        <f t="shared" si="378"/>
        <v>176</v>
      </c>
      <c r="D166" s="28">
        <f t="shared" si="378"/>
        <v>173</v>
      </c>
      <c r="E166" s="28">
        <f t="shared" si="378"/>
        <v>173</v>
      </c>
      <c r="F166" s="28">
        <f t="shared" si="378"/>
        <v>173</v>
      </c>
      <c r="G166" s="28">
        <f t="shared" si="378"/>
        <v>173</v>
      </c>
      <c r="H166" s="28">
        <f t="shared" si="378"/>
        <v>173</v>
      </c>
      <c r="I166" s="28">
        <f t="shared" si="378"/>
        <v>180</v>
      </c>
      <c r="J166" s="28">
        <f t="shared" si="378"/>
        <v>202.1</v>
      </c>
      <c r="K166" s="28">
        <f t="shared" si="378"/>
        <v>204.1</v>
      </c>
      <c r="L166" s="28">
        <f t="shared" si="378"/>
        <v>204.1</v>
      </c>
      <c r="M166" s="28">
        <f t="shared" si="378"/>
        <v>206.1</v>
      </c>
      <c r="N166" s="28">
        <f t="shared" si="378"/>
        <v>206.1</v>
      </c>
      <c r="O166" s="28">
        <f t="shared" si="378"/>
        <v>206.1</v>
      </c>
      <c r="P166" s="28">
        <f t="shared" si="378"/>
        <v>206.1</v>
      </c>
      <c r="Q166" s="28">
        <f t="shared" si="378"/>
        <v>206.1</v>
      </c>
      <c r="R166" s="28">
        <f t="shared" si="378"/>
        <v>200</v>
      </c>
      <c r="S166" s="28">
        <f t="shared" si="378"/>
        <v>200</v>
      </c>
      <c r="T166" s="28">
        <f t="shared" si="378"/>
        <v>200</v>
      </c>
      <c r="U166" s="28">
        <f t="shared" si="378"/>
        <v>200</v>
      </c>
      <c r="V166" s="28">
        <f t="shared" si="378"/>
        <v>200</v>
      </c>
      <c r="W166" s="28">
        <f t="shared" si="378"/>
        <v>200</v>
      </c>
      <c r="X166" s="28">
        <f t="shared" si="378"/>
        <v>200</v>
      </c>
      <c r="Y166" s="28">
        <f t="shared" si="378"/>
        <v>200</v>
      </c>
      <c r="Z166" s="28">
        <f t="shared" si="378"/>
        <v>200</v>
      </c>
      <c r="AA166" s="28">
        <f t="shared" si="378"/>
        <v>199</v>
      </c>
      <c r="AB166" s="28">
        <f t="shared" si="378"/>
        <v>199</v>
      </c>
      <c r="AC166" s="28">
        <f t="shared" si="378"/>
        <v>199</v>
      </c>
      <c r="AD166" s="28">
        <f t="shared" si="378"/>
        <v>199</v>
      </c>
      <c r="AE166" s="28">
        <f t="shared" si="378"/>
        <v>199</v>
      </c>
      <c r="AF166" s="28">
        <f t="shared" si="378"/>
        <v>199</v>
      </c>
      <c r="AG166" s="28">
        <f t="shared" si="378"/>
        <v>199</v>
      </c>
      <c r="AH166" s="28">
        <f t="shared" ref="AH166:AX166" si="379">+SUM(AH26:AH32)+SUM(AH70:AH71)+SUM(AH97:AH99)+SUM(AH121:AH122)+SUM(AH149:AH156)</f>
        <v>199</v>
      </c>
      <c r="AI166" s="28">
        <f t="shared" si="379"/>
        <v>199</v>
      </c>
      <c r="AJ166" s="28">
        <f t="shared" si="379"/>
        <v>199</v>
      </c>
      <c r="AK166" s="28">
        <f t="shared" si="379"/>
        <v>199</v>
      </c>
      <c r="AL166" s="28">
        <f t="shared" si="379"/>
        <v>199</v>
      </c>
      <c r="AM166" s="28">
        <f t="shared" si="379"/>
        <v>249</v>
      </c>
      <c r="AN166" s="28">
        <f t="shared" si="379"/>
        <v>249</v>
      </c>
      <c r="AO166" s="28">
        <f t="shared" si="379"/>
        <v>249</v>
      </c>
      <c r="AP166" s="28">
        <f t="shared" si="379"/>
        <v>249</v>
      </c>
      <c r="AQ166" s="28">
        <f t="shared" si="379"/>
        <v>249</v>
      </c>
      <c r="AR166" s="28">
        <f t="shared" si="379"/>
        <v>249</v>
      </c>
      <c r="AS166" s="28">
        <f t="shared" si="379"/>
        <v>249</v>
      </c>
      <c r="AT166" s="28">
        <f t="shared" si="379"/>
        <v>249</v>
      </c>
      <c r="AU166" s="28">
        <f t="shared" si="379"/>
        <v>249</v>
      </c>
      <c r="AV166" s="28">
        <f t="shared" si="379"/>
        <v>249</v>
      </c>
      <c r="AW166" s="28">
        <f t="shared" si="379"/>
        <v>249</v>
      </c>
      <c r="AX166" s="28">
        <f t="shared" si="379"/>
        <v>249</v>
      </c>
      <c r="AZ166" s="252" t="s">
        <v>277</v>
      </c>
      <c r="BA166" s="28">
        <f t="shared" ref="BA166:CV166" si="380">+SUM(BA26:BA32)+SUM(BA70:BA71)+SUM(BA97:BA99)+SUM(BA121:BA122)+SUM(BA149:BA156)</f>
        <v>19</v>
      </c>
      <c r="BB166" s="28">
        <f t="shared" si="380"/>
        <v>-3</v>
      </c>
      <c r="BC166" s="28">
        <f t="shared" si="380"/>
        <v>0</v>
      </c>
      <c r="BD166" s="28">
        <f t="shared" si="380"/>
        <v>0</v>
      </c>
      <c r="BE166" s="28">
        <f t="shared" si="380"/>
        <v>0</v>
      </c>
      <c r="BF166" s="28">
        <f t="shared" si="380"/>
        <v>0</v>
      </c>
      <c r="BG166" s="28">
        <f t="shared" si="380"/>
        <v>7</v>
      </c>
      <c r="BH166" s="28">
        <f t="shared" si="380"/>
        <v>22.1</v>
      </c>
      <c r="BI166" s="28">
        <f t="shared" si="380"/>
        <v>2</v>
      </c>
      <c r="BJ166" s="28">
        <f t="shared" si="380"/>
        <v>0</v>
      </c>
      <c r="BK166" s="28">
        <f t="shared" si="380"/>
        <v>2</v>
      </c>
      <c r="BL166" s="28">
        <f t="shared" si="380"/>
        <v>0</v>
      </c>
      <c r="BM166" s="28">
        <f t="shared" si="380"/>
        <v>0</v>
      </c>
      <c r="BN166" s="28">
        <f t="shared" si="380"/>
        <v>0</v>
      </c>
      <c r="BO166" s="28">
        <f t="shared" si="380"/>
        <v>0</v>
      </c>
      <c r="BP166" s="28">
        <f t="shared" si="380"/>
        <v>-6.1</v>
      </c>
      <c r="BQ166" s="28">
        <f t="shared" si="380"/>
        <v>0</v>
      </c>
      <c r="BR166" s="28">
        <f t="shared" si="380"/>
        <v>0</v>
      </c>
      <c r="BS166" s="28">
        <f t="shared" si="380"/>
        <v>0</v>
      </c>
      <c r="BT166" s="28">
        <f t="shared" si="380"/>
        <v>0</v>
      </c>
      <c r="BU166" s="28">
        <f t="shared" si="380"/>
        <v>0</v>
      </c>
      <c r="BV166" s="28">
        <f t="shared" si="380"/>
        <v>0</v>
      </c>
      <c r="BW166" s="28">
        <f t="shared" si="380"/>
        <v>0</v>
      </c>
      <c r="BX166" s="28">
        <f t="shared" si="380"/>
        <v>0</v>
      </c>
      <c r="BY166" s="28">
        <f t="shared" si="380"/>
        <v>-1</v>
      </c>
      <c r="BZ166" s="28">
        <f t="shared" si="380"/>
        <v>0</v>
      </c>
      <c r="CA166" s="28">
        <f t="shared" si="380"/>
        <v>0</v>
      </c>
      <c r="CB166" s="28">
        <f t="shared" si="380"/>
        <v>0</v>
      </c>
      <c r="CC166" s="28">
        <f t="shared" si="380"/>
        <v>0</v>
      </c>
      <c r="CD166" s="28">
        <f t="shared" si="380"/>
        <v>0</v>
      </c>
      <c r="CE166" s="28">
        <f t="shared" si="380"/>
        <v>0</v>
      </c>
      <c r="CF166" s="28">
        <f t="shared" si="380"/>
        <v>0</v>
      </c>
      <c r="CG166" s="28">
        <f t="shared" si="380"/>
        <v>0</v>
      </c>
      <c r="CH166" s="28">
        <f t="shared" si="380"/>
        <v>0</v>
      </c>
      <c r="CI166" s="28">
        <f t="shared" si="380"/>
        <v>0</v>
      </c>
      <c r="CJ166" s="28">
        <f t="shared" si="380"/>
        <v>0</v>
      </c>
      <c r="CK166" s="28">
        <f t="shared" si="380"/>
        <v>50</v>
      </c>
      <c r="CL166" s="28">
        <f t="shared" si="380"/>
        <v>0</v>
      </c>
      <c r="CM166" s="28">
        <f t="shared" si="380"/>
        <v>0</v>
      </c>
      <c r="CN166" s="28">
        <f t="shared" si="380"/>
        <v>0</v>
      </c>
      <c r="CO166" s="28">
        <f t="shared" si="380"/>
        <v>0</v>
      </c>
      <c r="CP166" s="28">
        <f t="shared" si="380"/>
        <v>0</v>
      </c>
      <c r="CQ166" s="28">
        <f t="shared" si="380"/>
        <v>0</v>
      </c>
      <c r="CR166" s="28">
        <f t="shared" si="380"/>
        <v>0</v>
      </c>
      <c r="CS166" s="28">
        <f t="shared" si="380"/>
        <v>0</v>
      </c>
      <c r="CT166" s="28">
        <f t="shared" si="380"/>
        <v>0</v>
      </c>
      <c r="CU166" s="28">
        <f t="shared" si="380"/>
        <v>0</v>
      </c>
      <c r="CV166" s="28">
        <f t="shared" si="380"/>
        <v>0</v>
      </c>
    </row>
    <row r="167" spans="1:100">
      <c r="A167" s="252" t="s">
        <v>287</v>
      </c>
      <c r="B167" s="28">
        <f t="shared" ref="B167:AG167" si="381">+B40+B41+B105+B159</f>
        <v>708</v>
      </c>
      <c r="C167" s="28">
        <f t="shared" si="381"/>
        <v>708</v>
      </c>
      <c r="D167" s="28">
        <f t="shared" si="381"/>
        <v>707</v>
      </c>
      <c r="E167" s="28">
        <f t="shared" si="381"/>
        <v>707</v>
      </c>
      <c r="F167" s="28">
        <f t="shared" si="381"/>
        <v>707</v>
      </c>
      <c r="G167" s="28">
        <f t="shared" si="381"/>
        <v>707</v>
      </c>
      <c r="H167" s="28">
        <f t="shared" si="381"/>
        <v>707</v>
      </c>
      <c r="I167" s="28">
        <f t="shared" si="381"/>
        <v>707</v>
      </c>
      <c r="J167" s="28">
        <f t="shared" si="381"/>
        <v>707</v>
      </c>
      <c r="K167" s="28">
        <f t="shared" si="381"/>
        <v>707</v>
      </c>
      <c r="L167" s="28">
        <f t="shared" si="381"/>
        <v>707</v>
      </c>
      <c r="M167" s="28">
        <f t="shared" si="381"/>
        <v>707</v>
      </c>
      <c r="N167" s="28">
        <f t="shared" si="381"/>
        <v>707</v>
      </c>
      <c r="O167" s="28">
        <f t="shared" si="381"/>
        <v>707</v>
      </c>
      <c r="P167" s="28">
        <f t="shared" si="381"/>
        <v>707</v>
      </c>
      <c r="Q167" s="28">
        <f t="shared" si="381"/>
        <v>707</v>
      </c>
      <c r="R167" s="28">
        <f t="shared" si="381"/>
        <v>707</v>
      </c>
      <c r="S167" s="28">
        <f t="shared" si="381"/>
        <v>707</v>
      </c>
      <c r="T167" s="28">
        <f t="shared" si="381"/>
        <v>707</v>
      </c>
      <c r="U167" s="28">
        <f t="shared" si="381"/>
        <v>707</v>
      </c>
      <c r="V167" s="28">
        <f t="shared" si="381"/>
        <v>707</v>
      </c>
      <c r="W167" s="28">
        <f t="shared" si="381"/>
        <v>707</v>
      </c>
      <c r="X167" s="28">
        <f t="shared" si="381"/>
        <v>707</v>
      </c>
      <c r="Y167" s="28">
        <f t="shared" si="381"/>
        <v>707</v>
      </c>
      <c r="Z167" s="28">
        <f t="shared" si="381"/>
        <v>707</v>
      </c>
      <c r="AA167" s="28">
        <f t="shared" si="381"/>
        <v>707</v>
      </c>
      <c r="AB167" s="28">
        <f t="shared" si="381"/>
        <v>707</v>
      </c>
      <c r="AC167" s="28">
        <f t="shared" si="381"/>
        <v>707</v>
      </c>
      <c r="AD167" s="28">
        <f t="shared" si="381"/>
        <v>707</v>
      </c>
      <c r="AE167" s="28">
        <f t="shared" si="381"/>
        <v>707</v>
      </c>
      <c r="AF167" s="28">
        <f t="shared" si="381"/>
        <v>707</v>
      </c>
      <c r="AG167" s="28">
        <f t="shared" si="381"/>
        <v>707</v>
      </c>
      <c r="AH167" s="28">
        <f t="shared" ref="AH167:AX167" si="382">+AH40+AH41+AH105+AH159</f>
        <v>707</v>
      </c>
      <c r="AI167" s="28">
        <f t="shared" si="382"/>
        <v>707</v>
      </c>
      <c r="AJ167" s="28">
        <f t="shared" si="382"/>
        <v>707</v>
      </c>
      <c r="AK167" s="28">
        <f t="shared" si="382"/>
        <v>707</v>
      </c>
      <c r="AL167" s="28">
        <f t="shared" si="382"/>
        <v>707</v>
      </c>
      <c r="AM167" s="28">
        <f t="shared" si="382"/>
        <v>704</v>
      </c>
      <c r="AN167" s="28">
        <f t="shared" si="382"/>
        <v>704</v>
      </c>
      <c r="AO167" s="28">
        <f t="shared" si="382"/>
        <v>704</v>
      </c>
      <c r="AP167" s="28">
        <f t="shared" si="382"/>
        <v>704</v>
      </c>
      <c r="AQ167" s="28">
        <f t="shared" si="382"/>
        <v>704</v>
      </c>
      <c r="AR167" s="28">
        <f t="shared" si="382"/>
        <v>704</v>
      </c>
      <c r="AS167" s="28">
        <f t="shared" si="382"/>
        <v>704</v>
      </c>
      <c r="AT167" s="28">
        <f t="shared" si="382"/>
        <v>704</v>
      </c>
      <c r="AU167" s="28">
        <f t="shared" si="382"/>
        <v>704</v>
      </c>
      <c r="AV167" s="28">
        <f t="shared" si="382"/>
        <v>704</v>
      </c>
      <c r="AW167" s="28">
        <f t="shared" si="382"/>
        <v>704</v>
      </c>
      <c r="AX167" s="28">
        <f t="shared" si="382"/>
        <v>704</v>
      </c>
      <c r="AZ167" s="252" t="s">
        <v>287</v>
      </c>
      <c r="BA167" s="28">
        <f t="shared" ref="BA167:CV167" si="383">+BA40+BA41+BA105+BA159</f>
        <v>0</v>
      </c>
      <c r="BB167" s="28">
        <f t="shared" si="383"/>
        <v>-1</v>
      </c>
      <c r="BC167" s="28">
        <f t="shared" si="383"/>
        <v>0</v>
      </c>
      <c r="BD167" s="28">
        <f t="shared" si="383"/>
        <v>0</v>
      </c>
      <c r="BE167" s="28">
        <f t="shared" si="383"/>
        <v>0</v>
      </c>
      <c r="BF167" s="28">
        <f t="shared" si="383"/>
        <v>0</v>
      </c>
      <c r="BG167" s="28">
        <f t="shared" si="383"/>
        <v>0</v>
      </c>
      <c r="BH167" s="28">
        <f t="shared" si="383"/>
        <v>0</v>
      </c>
      <c r="BI167" s="28">
        <f t="shared" si="383"/>
        <v>0</v>
      </c>
      <c r="BJ167" s="28">
        <f t="shared" si="383"/>
        <v>0</v>
      </c>
      <c r="BK167" s="28">
        <f t="shared" si="383"/>
        <v>0</v>
      </c>
      <c r="BL167" s="28">
        <f t="shared" si="383"/>
        <v>0</v>
      </c>
      <c r="BM167" s="28">
        <f t="shared" si="383"/>
        <v>0</v>
      </c>
      <c r="BN167" s="28">
        <f t="shared" si="383"/>
        <v>0</v>
      </c>
      <c r="BO167" s="28">
        <f t="shared" si="383"/>
        <v>0</v>
      </c>
      <c r="BP167" s="28">
        <f t="shared" si="383"/>
        <v>0</v>
      </c>
      <c r="BQ167" s="28">
        <f t="shared" si="383"/>
        <v>0</v>
      </c>
      <c r="BR167" s="28">
        <f t="shared" si="383"/>
        <v>0</v>
      </c>
      <c r="BS167" s="28">
        <f t="shared" si="383"/>
        <v>0</v>
      </c>
      <c r="BT167" s="28">
        <f t="shared" si="383"/>
        <v>0</v>
      </c>
      <c r="BU167" s="28">
        <f t="shared" si="383"/>
        <v>0</v>
      </c>
      <c r="BV167" s="28">
        <f t="shared" si="383"/>
        <v>0</v>
      </c>
      <c r="BW167" s="28">
        <f t="shared" si="383"/>
        <v>0</v>
      </c>
      <c r="BX167" s="28">
        <f t="shared" si="383"/>
        <v>0</v>
      </c>
      <c r="BY167" s="28">
        <f t="shared" si="383"/>
        <v>0</v>
      </c>
      <c r="BZ167" s="28">
        <f t="shared" si="383"/>
        <v>0</v>
      </c>
      <c r="CA167" s="28">
        <f t="shared" si="383"/>
        <v>0</v>
      </c>
      <c r="CB167" s="28">
        <f t="shared" si="383"/>
        <v>0</v>
      </c>
      <c r="CC167" s="28">
        <f t="shared" si="383"/>
        <v>0</v>
      </c>
      <c r="CD167" s="28">
        <f t="shared" si="383"/>
        <v>0</v>
      </c>
      <c r="CE167" s="28">
        <f t="shared" si="383"/>
        <v>0</v>
      </c>
      <c r="CF167" s="28">
        <f t="shared" si="383"/>
        <v>0</v>
      </c>
      <c r="CG167" s="28">
        <f t="shared" si="383"/>
        <v>0</v>
      </c>
      <c r="CH167" s="28">
        <f t="shared" si="383"/>
        <v>0</v>
      </c>
      <c r="CI167" s="28">
        <f t="shared" si="383"/>
        <v>0</v>
      </c>
      <c r="CJ167" s="28">
        <f t="shared" si="383"/>
        <v>0</v>
      </c>
      <c r="CK167" s="28">
        <f t="shared" si="383"/>
        <v>-3</v>
      </c>
      <c r="CL167" s="28">
        <f t="shared" si="383"/>
        <v>0</v>
      </c>
      <c r="CM167" s="28">
        <f t="shared" si="383"/>
        <v>0</v>
      </c>
      <c r="CN167" s="28">
        <f t="shared" si="383"/>
        <v>0</v>
      </c>
      <c r="CO167" s="28">
        <f t="shared" si="383"/>
        <v>0</v>
      </c>
      <c r="CP167" s="28">
        <f t="shared" si="383"/>
        <v>0</v>
      </c>
      <c r="CQ167" s="28">
        <f t="shared" si="383"/>
        <v>0</v>
      </c>
      <c r="CR167" s="28">
        <f t="shared" si="383"/>
        <v>0</v>
      </c>
      <c r="CS167" s="28">
        <f t="shared" si="383"/>
        <v>0</v>
      </c>
      <c r="CT167" s="28">
        <f t="shared" si="383"/>
        <v>0</v>
      </c>
      <c r="CU167" s="28">
        <f t="shared" si="383"/>
        <v>0</v>
      </c>
      <c r="CV167" s="28">
        <f t="shared" si="383"/>
        <v>0</v>
      </c>
    </row>
    <row r="168" spans="1:100">
      <c r="A168" s="252" t="s">
        <v>285</v>
      </c>
      <c r="B168" s="28">
        <f t="shared" ref="B168:AG168" si="384">+B33+B73+B100+B152+B151+B72</f>
        <v>0</v>
      </c>
      <c r="C168" s="28">
        <f t="shared" si="384"/>
        <v>0</v>
      </c>
      <c r="D168" s="28">
        <f t="shared" si="384"/>
        <v>0</v>
      </c>
      <c r="E168" s="28">
        <f t="shared" si="384"/>
        <v>0</v>
      </c>
      <c r="F168" s="28">
        <f t="shared" si="384"/>
        <v>0</v>
      </c>
      <c r="G168" s="28">
        <f t="shared" si="384"/>
        <v>0</v>
      </c>
      <c r="H168" s="28">
        <f t="shared" si="384"/>
        <v>0</v>
      </c>
      <c r="I168" s="28">
        <f t="shared" si="384"/>
        <v>0</v>
      </c>
      <c r="J168" s="28">
        <f t="shared" si="384"/>
        <v>0</v>
      </c>
      <c r="K168" s="28">
        <f t="shared" si="384"/>
        <v>0</v>
      </c>
      <c r="L168" s="28">
        <f t="shared" si="384"/>
        <v>0</v>
      </c>
      <c r="M168" s="28">
        <f t="shared" si="384"/>
        <v>0</v>
      </c>
      <c r="N168" s="28">
        <f t="shared" si="384"/>
        <v>0</v>
      </c>
      <c r="O168" s="28">
        <f t="shared" si="384"/>
        <v>0</v>
      </c>
      <c r="P168" s="28">
        <f t="shared" si="384"/>
        <v>0</v>
      </c>
      <c r="Q168" s="28">
        <f t="shared" si="384"/>
        <v>0</v>
      </c>
      <c r="R168" s="28">
        <f t="shared" si="384"/>
        <v>0</v>
      </c>
      <c r="S168" s="28">
        <f t="shared" si="384"/>
        <v>0</v>
      </c>
      <c r="T168" s="28">
        <f t="shared" si="384"/>
        <v>0</v>
      </c>
      <c r="U168" s="28">
        <f t="shared" si="384"/>
        <v>0</v>
      </c>
      <c r="V168" s="28">
        <f t="shared" si="384"/>
        <v>0</v>
      </c>
      <c r="W168" s="28">
        <f t="shared" si="384"/>
        <v>0</v>
      </c>
      <c r="X168" s="28">
        <f t="shared" si="384"/>
        <v>0</v>
      </c>
      <c r="Y168" s="28">
        <f t="shared" si="384"/>
        <v>0</v>
      </c>
      <c r="Z168" s="28">
        <f t="shared" si="384"/>
        <v>0</v>
      </c>
      <c r="AA168" s="28">
        <f t="shared" si="384"/>
        <v>0</v>
      </c>
      <c r="AB168" s="28">
        <f t="shared" si="384"/>
        <v>0</v>
      </c>
      <c r="AC168" s="28">
        <f t="shared" si="384"/>
        <v>0</v>
      </c>
      <c r="AD168" s="28">
        <f t="shared" si="384"/>
        <v>0</v>
      </c>
      <c r="AE168" s="28">
        <f t="shared" si="384"/>
        <v>0</v>
      </c>
      <c r="AF168" s="28">
        <f t="shared" si="384"/>
        <v>0</v>
      </c>
      <c r="AG168" s="28">
        <f t="shared" si="384"/>
        <v>0</v>
      </c>
      <c r="AH168" s="28">
        <f t="shared" ref="AH168:AX168" si="385">+AH33+AH73+AH100+AH152+AH151+AH72</f>
        <v>0</v>
      </c>
      <c r="AI168" s="28">
        <f t="shared" si="385"/>
        <v>0</v>
      </c>
      <c r="AJ168" s="28">
        <f t="shared" si="385"/>
        <v>0</v>
      </c>
      <c r="AK168" s="28">
        <f t="shared" si="385"/>
        <v>0</v>
      </c>
      <c r="AL168" s="28">
        <f t="shared" si="385"/>
        <v>0</v>
      </c>
      <c r="AM168" s="28">
        <f t="shared" si="385"/>
        <v>0</v>
      </c>
      <c r="AN168" s="28">
        <f t="shared" si="385"/>
        <v>0</v>
      </c>
      <c r="AO168" s="28">
        <f t="shared" si="385"/>
        <v>0</v>
      </c>
      <c r="AP168" s="28">
        <f t="shared" si="385"/>
        <v>0</v>
      </c>
      <c r="AQ168" s="28">
        <f t="shared" si="385"/>
        <v>0</v>
      </c>
      <c r="AR168" s="28">
        <f t="shared" si="385"/>
        <v>0</v>
      </c>
      <c r="AS168" s="28">
        <f t="shared" si="385"/>
        <v>0</v>
      </c>
      <c r="AT168" s="28">
        <f t="shared" si="385"/>
        <v>0</v>
      </c>
      <c r="AU168" s="28">
        <f t="shared" si="385"/>
        <v>0</v>
      </c>
      <c r="AV168" s="28">
        <f t="shared" si="385"/>
        <v>0</v>
      </c>
      <c r="AW168" s="28">
        <f t="shared" si="385"/>
        <v>0</v>
      </c>
      <c r="AX168" s="28">
        <f t="shared" si="385"/>
        <v>0</v>
      </c>
      <c r="AZ168" s="252" t="s">
        <v>285</v>
      </c>
      <c r="BA168" s="28">
        <f t="shared" ref="BA168:BL168" si="386">+BA33+BA73+BA100+BA152</f>
        <v>0</v>
      </c>
      <c r="BB168" s="28">
        <f t="shared" si="386"/>
        <v>0</v>
      </c>
      <c r="BC168" s="28">
        <f t="shared" si="386"/>
        <v>0</v>
      </c>
      <c r="BD168" s="28">
        <f t="shared" si="386"/>
        <v>0</v>
      </c>
      <c r="BE168" s="28">
        <f t="shared" si="386"/>
        <v>0</v>
      </c>
      <c r="BF168" s="28">
        <f t="shared" si="386"/>
        <v>0</v>
      </c>
      <c r="BG168" s="28">
        <f t="shared" si="386"/>
        <v>0</v>
      </c>
      <c r="BH168" s="28">
        <f t="shared" si="386"/>
        <v>0</v>
      </c>
      <c r="BI168" s="28">
        <f t="shared" si="386"/>
        <v>0</v>
      </c>
      <c r="BJ168" s="28">
        <f t="shared" si="386"/>
        <v>0</v>
      </c>
      <c r="BK168" s="28">
        <f t="shared" si="386"/>
        <v>0</v>
      </c>
      <c r="BL168" s="28">
        <f t="shared" si="386"/>
        <v>0</v>
      </c>
      <c r="BM168" s="28">
        <f>+BM33+BM76+BM100+BM152</f>
        <v>0</v>
      </c>
      <c r="BN168" s="28">
        <f t="shared" ref="BN168:BX168" si="387">+BN33+BN73+BN100+BN152</f>
        <v>0</v>
      </c>
      <c r="BO168" s="28">
        <f t="shared" si="387"/>
        <v>0</v>
      </c>
      <c r="BP168" s="28">
        <f t="shared" si="387"/>
        <v>0</v>
      </c>
      <c r="BQ168" s="28">
        <f t="shared" si="387"/>
        <v>0</v>
      </c>
      <c r="BR168" s="28">
        <f t="shared" si="387"/>
        <v>0</v>
      </c>
      <c r="BS168" s="28">
        <f t="shared" si="387"/>
        <v>0</v>
      </c>
      <c r="BT168" s="28">
        <f t="shared" si="387"/>
        <v>0</v>
      </c>
      <c r="BU168" s="28">
        <f t="shared" si="387"/>
        <v>0</v>
      </c>
      <c r="BV168" s="28">
        <f t="shared" si="387"/>
        <v>0</v>
      </c>
      <c r="BW168" s="28">
        <f t="shared" si="387"/>
        <v>0</v>
      </c>
      <c r="BX168" s="28">
        <f t="shared" si="387"/>
        <v>0</v>
      </c>
      <c r="BY168" s="28">
        <f>+BY33+BY74+BY100+BY152</f>
        <v>0</v>
      </c>
      <c r="BZ168" s="28">
        <f t="shared" ref="BZ168:CV168" si="388">+BZ33+BZ73+BZ100+BZ152</f>
        <v>0</v>
      </c>
      <c r="CA168" s="28">
        <f t="shared" si="388"/>
        <v>0</v>
      </c>
      <c r="CB168" s="28">
        <f t="shared" si="388"/>
        <v>0</v>
      </c>
      <c r="CC168" s="28">
        <f t="shared" si="388"/>
        <v>0</v>
      </c>
      <c r="CD168" s="28">
        <f t="shared" si="388"/>
        <v>0</v>
      </c>
      <c r="CE168" s="28">
        <f t="shared" si="388"/>
        <v>0</v>
      </c>
      <c r="CF168" s="28">
        <f t="shared" si="388"/>
        <v>0</v>
      </c>
      <c r="CG168" s="28">
        <f t="shared" si="388"/>
        <v>0</v>
      </c>
      <c r="CH168" s="28">
        <f t="shared" si="388"/>
        <v>0</v>
      </c>
      <c r="CI168" s="28">
        <f t="shared" si="388"/>
        <v>0</v>
      </c>
      <c r="CJ168" s="28">
        <f t="shared" si="388"/>
        <v>0</v>
      </c>
      <c r="CK168" s="28">
        <f t="shared" si="388"/>
        <v>0</v>
      </c>
      <c r="CL168" s="28">
        <f t="shared" si="388"/>
        <v>0</v>
      </c>
      <c r="CM168" s="28">
        <f t="shared" si="388"/>
        <v>0</v>
      </c>
      <c r="CN168" s="28">
        <f t="shared" si="388"/>
        <v>0</v>
      </c>
      <c r="CO168" s="28">
        <f t="shared" si="388"/>
        <v>0</v>
      </c>
      <c r="CP168" s="28">
        <f t="shared" si="388"/>
        <v>0</v>
      </c>
      <c r="CQ168" s="28">
        <f t="shared" si="388"/>
        <v>0</v>
      </c>
      <c r="CR168" s="28">
        <f t="shared" si="388"/>
        <v>0</v>
      </c>
      <c r="CS168" s="28">
        <f t="shared" si="388"/>
        <v>0</v>
      </c>
      <c r="CT168" s="28">
        <f t="shared" si="388"/>
        <v>0</v>
      </c>
      <c r="CU168" s="28">
        <f t="shared" si="388"/>
        <v>0</v>
      </c>
      <c r="CV168" s="28">
        <f t="shared" si="388"/>
        <v>0</v>
      </c>
    </row>
    <row r="169" spans="1:100">
      <c r="A169" s="252" t="s">
        <v>286</v>
      </c>
      <c r="B169" s="28">
        <f t="shared" ref="B169:AG169" si="389">SUM(B34,B74,B75,B76,B101,B102,B153,B154,B155,B156)</f>
        <v>0</v>
      </c>
      <c r="C169" s="28">
        <f t="shared" si="389"/>
        <v>0</v>
      </c>
      <c r="D169" s="28">
        <f t="shared" si="389"/>
        <v>0</v>
      </c>
      <c r="E169" s="28">
        <f t="shared" si="389"/>
        <v>0</v>
      </c>
      <c r="F169" s="28">
        <f t="shared" si="389"/>
        <v>0</v>
      </c>
      <c r="G169" s="28">
        <f t="shared" si="389"/>
        <v>0</v>
      </c>
      <c r="H169" s="28">
        <f t="shared" si="389"/>
        <v>0</v>
      </c>
      <c r="I169" s="28">
        <f t="shared" si="389"/>
        <v>0</v>
      </c>
      <c r="J169" s="28">
        <f t="shared" si="389"/>
        <v>0</v>
      </c>
      <c r="K169" s="28">
        <f t="shared" si="389"/>
        <v>0</v>
      </c>
      <c r="L169" s="28">
        <f t="shared" si="389"/>
        <v>0</v>
      </c>
      <c r="M169" s="28">
        <f t="shared" si="389"/>
        <v>0</v>
      </c>
      <c r="N169" s="28">
        <f t="shared" si="389"/>
        <v>0</v>
      </c>
      <c r="O169" s="28">
        <f t="shared" si="389"/>
        <v>0</v>
      </c>
      <c r="P169" s="28">
        <f t="shared" si="389"/>
        <v>0</v>
      </c>
      <c r="Q169" s="28">
        <f t="shared" si="389"/>
        <v>0</v>
      </c>
      <c r="R169" s="28">
        <f t="shared" si="389"/>
        <v>0</v>
      </c>
      <c r="S169" s="28">
        <f t="shared" si="389"/>
        <v>0</v>
      </c>
      <c r="T169" s="28">
        <f t="shared" si="389"/>
        <v>0</v>
      </c>
      <c r="U169" s="28">
        <f t="shared" si="389"/>
        <v>0</v>
      </c>
      <c r="V169" s="28">
        <f t="shared" si="389"/>
        <v>0</v>
      </c>
      <c r="W169" s="28">
        <f t="shared" si="389"/>
        <v>0</v>
      </c>
      <c r="X169" s="28">
        <f t="shared" si="389"/>
        <v>0</v>
      </c>
      <c r="Y169" s="28">
        <f t="shared" si="389"/>
        <v>0</v>
      </c>
      <c r="Z169" s="28">
        <f t="shared" si="389"/>
        <v>0</v>
      </c>
      <c r="AA169" s="28">
        <f t="shared" si="389"/>
        <v>0</v>
      </c>
      <c r="AB169" s="28">
        <f t="shared" si="389"/>
        <v>0</v>
      </c>
      <c r="AC169" s="28">
        <f t="shared" si="389"/>
        <v>0</v>
      </c>
      <c r="AD169" s="28">
        <f t="shared" si="389"/>
        <v>0</v>
      </c>
      <c r="AE169" s="28">
        <f t="shared" si="389"/>
        <v>0</v>
      </c>
      <c r="AF169" s="28">
        <f t="shared" si="389"/>
        <v>0</v>
      </c>
      <c r="AG169" s="28">
        <f t="shared" si="389"/>
        <v>0</v>
      </c>
      <c r="AH169" s="28">
        <f t="shared" ref="AH169:AX169" si="390">SUM(AH34,AH74,AH75,AH76,AH101,AH102,AH153,AH154,AH155,AH156)</f>
        <v>0</v>
      </c>
      <c r="AI169" s="28">
        <f t="shared" si="390"/>
        <v>0</v>
      </c>
      <c r="AJ169" s="28">
        <f t="shared" si="390"/>
        <v>0</v>
      </c>
      <c r="AK169" s="28">
        <f t="shared" si="390"/>
        <v>0</v>
      </c>
      <c r="AL169" s="28">
        <f t="shared" si="390"/>
        <v>0</v>
      </c>
      <c r="AM169" s="28">
        <f t="shared" si="390"/>
        <v>0</v>
      </c>
      <c r="AN169" s="28">
        <f t="shared" si="390"/>
        <v>0</v>
      </c>
      <c r="AO169" s="28">
        <f t="shared" si="390"/>
        <v>0</v>
      </c>
      <c r="AP169" s="28">
        <f t="shared" si="390"/>
        <v>0</v>
      </c>
      <c r="AQ169" s="28">
        <f t="shared" si="390"/>
        <v>0</v>
      </c>
      <c r="AR169" s="28">
        <f t="shared" si="390"/>
        <v>0</v>
      </c>
      <c r="AS169" s="28">
        <f t="shared" si="390"/>
        <v>0</v>
      </c>
      <c r="AT169" s="28">
        <f t="shared" si="390"/>
        <v>0</v>
      </c>
      <c r="AU169" s="28">
        <f t="shared" si="390"/>
        <v>0</v>
      </c>
      <c r="AV169" s="28">
        <f t="shared" si="390"/>
        <v>0</v>
      </c>
      <c r="AW169" s="28">
        <f t="shared" si="390"/>
        <v>0</v>
      </c>
      <c r="AX169" s="28">
        <f t="shared" si="390"/>
        <v>0</v>
      </c>
      <c r="AZ169" s="252" t="s">
        <v>286</v>
      </c>
      <c r="BA169" s="28">
        <f t="shared" ref="BA169:BL169" si="391">SUM(BA34,BA74,BA75,BA76,BA101,BA102,BA153,BA154,BA155,BA156)</f>
        <v>0</v>
      </c>
      <c r="BB169" s="28">
        <f t="shared" si="391"/>
        <v>0</v>
      </c>
      <c r="BC169" s="28">
        <f t="shared" si="391"/>
        <v>0</v>
      </c>
      <c r="BD169" s="28">
        <f t="shared" si="391"/>
        <v>0</v>
      </c>
      <c r="BE169" s="28">
        <f t="shared" si="391"/>
        <v>0</v>
      </c>
      <c r="BF169" s="28">
        <f t="shared" si="391"/>
        <v>0</v>
      </c>
      <c r="BG169" s="28">
        <f t="shared" si="391"/>
        <v>0</v>
      </c>
      <c r="BH169" s="28">
        <f t="shared" si="391"/>
        <v>0</v>
      </c>
      <c r="BI169" s="28">
        <f t="shared" si="391"/>
        <v>0</v>
      </c>
      <c r="BJ169" s="28">
        <f t="shared" si="391"/>
        <v>0</v>
      </c>
      <c r="BK169" s="28">
        <f t="shared" si="391"/>
        <v>0</v>
      </c>
      <c r="BL169" s="28">
        <f t="shared" si="391"/>
        <v>0</v>
      </c>
      <c r="BM169" s="28" t="e">
        <f>SUM(BM34,BM74,BM75,#REF!,BM101,BM102,BM153,BM154,BM155,BM156)</f>
        <v>#REF!</v>
      </c>
      <c r="BN169" s="28">
        <f t="shared" ref="BN169:BX169" si="392">SUM(BN34,BN74,BN75,BN76,BN101,BN102,BN153,BN154,BN155,BN156)</f>
        <v>0</v>
      </c>
      <c r="BO169" s="28">
        <f t="shared" si="392"/>
        <v>0</v>
      </c>
      <c r="BP169" s="28">
        <f t="shared" si="392"/>
        <v>0</v>
      </c>
      <c r="BQ169" s="28">
        <f t="shared" si="392"/>
        <v>0</v>
      </c>
      <c r="BR169" s="28">
        <f t="shared" si="392"/>
        <v>0</v>
      </c>
      <c r="BS169" s="28">
        <f t="shared" si="392"/>
        <v>0</v>
      </c>
      <c r="BT169" s="28">
        <f t="shared" si="392"/>
        <v>0</v>
      </c>
      <c r="BU169" s="28">
        <f t="shared" si="392"/>
        <v>0</v>
      </c>
      <c r="BV169" s="28">
        <f t="shared" si="392"/>
        <v>0</v>
      </c>
      <c r="BW169" s="28">
        <f t="shared" si="392"/>
        <v>0</v>
      </c>
      <c r="BX169" s="28">
        <f t="shared" si="392"/>
        <v>0</v>
      </c>
      <c r="BY169" s="28" t="e">
        <f>SUM(BY34,#REF!,BY75,BY76,BY101,BY102,BY153,BY154,BY155,BY156)</f>
        <v>#REF!</v>
      </c>
      <c r="BZ169" s="28">
        <f t="shared" ref="BZ169:CV169" si="393">SUM(BZ34,BZ74,BZ75,BZ76,BZ101,BZ102,BZ153,BZ154,BZ155,BZ156)</f>
        <v>0</v>
      </c>
      <c r="CA169" s="28">
        <f t="shared" si="393"/>
        <v>0</v>
      </c>
      <c r="CB169" s="28">
        <f t="shared" si="393"/>
        <v>0</v>
      </c>
      <c r="CC169" s="28">
        <f t="shared" si="393"/>
        <v>0</v>
      </c>
      <c r="CD169" s="28">
        <f t="shared" si="393"/>
        <v>0</v>
      </c>
      <c r="CE169" s="28">
        <f t="shared" si="393"/>
        <v>0</v>
      </c>
      <c r="CF169" s="28">
        <f t="shared" si="393"/>
        <v>0</v>
      </c>
      <c r="CG169" s="28">
        <f t="shared" si="393"/>
        <v>0</v>
      </c>
      <c r="CH169" s="28">
        <f t="shared" si="393"/>
        <v>0</v>
      </c>
      <c r="CI169" s="28">
        <f t="shared" si="393"/>
        <v>0</v>
      </c>
      <c r="CJ169" s="28">
        <f t="shared" si="393"/>
        <v>0</v>
      </c>
      <c r="CK169" s="28">
        <f t="shared" si="393"/>
        <v>0</v>
      </c>
      <c r="CL169" s="28">
        <f t="shared" si="393"/>
        <v>0</v>
      </c>
      <c r="CM169" s="28">
        <f t="shared" si="393"/>
        <v>0</v>
      </c>
      <c r="CN169" s="28">
        <f t="shared" si="393"/>
        <v>0</v>
      </c>
      <c r="CO169" s="28">
        <f t="shared" si="393"/>
        <v>0</v>
      </c>
      <c r="CP169" s="28">
        <f t="shared" si="393"/>
        <v>0</v>
      </c>
      <c r="CQ169" s="28">
        <f t="shared" si="393"/>
        <v>0</v>
      </c>
      <c r="CR169" s="28">
        <f t="shared" si="393"/>
        <v>0</v>
      </c>
      <c r="CS169" s="28">
        <f t="shared" si="393"/>
        <v>0</v>
      </c>
      <c r="CT169" s="28">
        <f t="shared" si="393"/>
        <v>0</v>
      </c>
      <c r="CU169" s="28">
        <f t="shared" si="393"/>
        <v>0</v>
      </c>
      <c r="CV169" s="28">
        <f t="shared" si="393"/>
        <v>0</v>
      </c>
    </row>
    <row r="172" spans="1:100">
      <c r="A172" s="120" t="s">
        <v>301</v>
      </c>
      <c r="B172" s="253">
        <f>B79+B160</f>
        <v>13341</v>
      </c>
      <c r="C172" s="253">
        <f t="shared" ref="C172:AX172" si="394">C79+C160</f>
        <v>13325</v>
      </c>
      <c r="D172" s="253">
        <f t="shared" si="394"/>
        <v>13340</v>
      </c>
      <c r="E172" s="253">
        <f t="shared" si="394"/>
        <v>13340</v>
      </c>
      <c r="F172" s="253">
        <f t="shared" si="394"/>
        <v>13340</v>
      </c>
      <c r="G172" s="253">
        <f t="shared" si="394"/>
        <v>13340</v>
      </c>
      <c r="H172" s="253">
        <f t="shared" si="394"/>
        <v>13340</v>
      </c>
      <c r="I172" s="253">
        <f t="shared" si="394"/>
        <v>13340</v>
      </c>
      <c r="J172" s="253">
        <f t="shared" si="394"/>
        <v>13340</v>
      </c>
      <c r="K172" s="253">
        <f t="shared" si="394"/>
        <v>13340</v>
      </c>
      <c r="L172" s="253">
        <f t="shared" si="394"/>
        <v>13335</v>
      </c>
      <c r="M172" s="253">
        <f t="shared" si="394"/>
        <v>13335</v>
      </c>
      <c r="N172" s="253">
        <f t="shared" si="394"/>
        <v>13335</v>
      </c>
      <c r="O172" s="253">
        <f t="shared" si="394"/>
        <v>13335</v>
      </c>
      <c r="P172" s="253">
        <f t="shared" si="394"/>
        <v>13335</v>
      </c>
      <c r="Q172" s="253">
        <f t="shared" si="394"/>
        <v>13335</v>
      </c>
      <c r="R172" s="253">
        <f t="shared" si="394"/>
        <v>13322</v>
      </c>
      <c r="S172" s="253">
        <f t="shared" si="394"/>
        <v>13322</v>
      </c>
      <c r="T172" s="253">
        <f t="shared" si="394"/>
        <v>13322</v>
      </c>
      <c r="U172" s="253">
        <f t="shared" si="394"/>
        <v>13322</v>
      </c>
      <c r="V172" s="253">
        <f t="shared" si="394"/>
        <v>13322</v>
      </c>
      <c r="W172" s="253">
        <f t="shared" si="394"/>
        <v>12885</v>
      </c>
      <c r="X172" s="253">
        <f t="shared" si="394"/>
        <v>12885</v>
      </c>
      <c r="Y172" s="253">
        <f t="shared" si="394"/>
        <v>12885</v>
      </c>
      <c r="Z172" s="253">
        <f t="shared" si="394"/>
        <v>12885</v>
      </c>
      <c r="AA172" s="253">
        <f t="shared" si="394"/>
        <v>12876.8</v>
      </c>
      <c r="AB172" s="253">
        <f t="shared" si="394"/>
        <v>12876.8</v>
      </c>
      <c r="AC172" s="253">
        <f t="shared" si="394"/>
        <v>12876.8</v>
      </c>
      <c r="AD172" s="253">
        <f t="shared" si="394"/>
        <v>12876.8</v>
      </c>
      <c r="AE172" s="253">
        <f t="shared" si="394"/>
        <v>12876.8</v>
      </c>
      <c r="AF172" s="253">
        <f t="shared" si="394"/>
        <v>12876.8</v>
      </c>
      <c r="AG172" s="253">
        <f t="shared" si="394"/>
        <v>12876.8</v>
      </c>
      <c r="AH172" s="253">
        <f t="shared" si="394"/>
        <v>12876.8</v>
      </c>
      <c r="AI172" s="253">
        <f t="shared" si="394"/>
        <v>12876.8</v>
      </c>
      <c r="AJ172" s="253">
        <f t="shared" si="394"/>
        <v>12876.8</v>
      </c>
      <c r="AK172" s="253">
        <f t="shared" si="394"/>
        <v>12876.8</v>
      </c>
      <c r="AL172" s="253">
        <f t="shared" si="394"/>
        <v>12711.8</v>
      </c>
      <c r="AM172" s="253">
        <f t="shared" si="394"/>
        <v>12689.899999999998</v>
      </c>
      <c r="AN172" s="253">
        <f t="shared" si="394"/>
        <v>12689.899999999998</v>
      </c>
      <c r="AO172" s="253">
        <f t="shared" si="394"/>
        <v>12689.899999999998</v>
      </c>
      <c r="AP172" s="253">
        <f t="shared" si="394"/>
        <v>12689.899999999998</v>
      </c>
      <c r="AQ172" s="253">
        <f t="shared" si="394"/>
        <v>12696.899999999998</v>
      </c>
      <c r="AR172" s="253">
        <f t="shared" si="394"/>
        <v>12696.899999999998</v>
      </c>
      <c r="AS172" s="253">
        <f t="shared" si="394"/>
        <v>12696.899999999998</v>
      </c>
      <c r="AT172" s="253">
        <f t="shared" si="394"/>
        <v>12696.899999999998</v>
      </c>
      <c r="AU172" s="253">
        <f t="shared" si="394"/>
        <v>12696.899999999998</v>
      </c>
      <c r="AV172" s="253">
        <f t="shared" si="394"/>
        <v>12696.899999999998</v>
      </c>
      <c r="AW172" s="253">
        <f t="shared" si="394"/>
        <v>12732.899999999998</v>
      </c>
      <c r="AX172" s="253">
        <f t="shared" si="394"/>
        <v>12732.899999999998</v>
      </c>
    </row>
    <row r="173" spans="1:100">
      <c r="A173" s="120" t="s">
        <v>273</v>
      </c>
    </row>
  </sheetData>
  <phoneticPr fontId="2" type="noConversion"/>
  <printOptions horizontalCentered="1" headings="1" gridLines="1"/>
  <pageMargins left="0.5" right="0.5" top="0.4" bottom="0.4" header="0.25" footer="0"/>
  <pageSetup scale="48" fitToWidth="24" orientation="landscape" r:id="rId1"/>
  <headerFooter alignWithMargins="0">
    <oddFooter>&amp;C&amp;"Arial,Regular"&amp;10&amp;F&amp;R&amp;"Arial,Regular"&amp;10&amp;D</oddFooter>
  </headerFooter>
  <colBreaks count="9" manualBreakCount="9">
    <brk id="2" min="2" max="118" man="1"/>
    <brk id="14" min="2" max="118" man="1"/>
    <brk id="26" min="2" max="118" man="1"/>
    <brk id="38" min="2" max="118" man="1"/>
    <brk id="51" min="2" max="162" man="1"/>
    <brk id="52" min="2" max="118" man="1"/>
    <brk id="64" min="2" max="118" man="1"/>
    <brk id="76" min="2" max="118" man="1"/>
    <brk id="88" min="2" max="162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42"/>
  </sheetPr>
  <dimension ref="A1:AF139"/>
  <sheetViews>
    <sheetView zoomScale="75" zoomScaleNormal="75" workbookViewId="0">
      <selection activeCell="L3" sqref="L3"/>
    </sheetView>
  </sheetViews>
  <sheetFormatPr defaultRowHeight="15"/>
  <cols>
    <col min="1" max="1" width="11.6640625" style="69" customWidth="1"/>
    <col min="2" max="13" width="16.1640625" style="69" customWidth="1"/>
    <col min="14" max="15" width="9.33203125" style="69"/>
    <col min="16" max="16" width="14" style="69" bestFit="1" customWidth="1"/>
    <col min="17" max="16384" width="9.33203125" style="69"/>
  </cols>
  <sheetData>
    <row r="1" spans="1:32" ht="15.75">
      <c r="D1" s="260" t="s">
        <v>302</v>
      </c>
      <c r="E1" s="260" t="s">
        <v>302</v>
      </c>
      <c r="L1" s="188"/>
    </row>
    <row r="2" spans="1:32" ht="15.75">
      <c r="B2" s="259"/>
      <c r="C2" s="261"/>
      <c r="D2" s="107"/>
      <c r="E2" s="107"/>
      <c r="F2" s="107"/>
      <c r="G2" s="107"/>
      <c r="H2" s="107"/>
      <c r="I2" s="107"/>
      <c r="J2" s="107"/>
      <c r="K2" s="107"/>
      <c r="L2" s="262"/>
      <c r="M2" s="188"/>
      <c r="N2" s="188"/>
      <c r="O2" s="92"/>
    </row>
    <row r="3" spans="1:32" ht="15.75">
      <c r="B3" s="259"/>
      <c r="C3" s="263"/>
      <c r="D3" s="188"/>
      <c r="E3" s="188"/>
      <c r="F3" s="188"/>
      <c r="G3" s="188"/>
      <c r="H3" s="188"/>
      <c r="I3" s="188"/>
      <c r="J3" s="188"/>
      <c r="K3" s="188"/>
      <c r="M3" s="188"/>
      <c r="N3" s="188"/>
      <c r="O3" s="92"/>
    </row>
    <row r="4" spans="1:32">
      <c r="B4" s="123"/>
      <c r="M4" s="188"/>
      <c r="N4" s="92"/>
      <c r="O4" s="92"/>
    </row>
    <row r="5" spans="1:32" ht="15.75" hidden="1">
      <c r="A5" s="72" t="s">
        <v>257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</row>
    <row r="6" spans="1:32" ht="15.75" hidden="1">
      <c r="A6" s="73" t="s">
        <v>223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</row>
    <row r="7" spans="1:32" ht="15.75" hidden="1">
      <c r="A7" s="70"/>
      <c r="B7" s="112" t="s">
        <v>224</v>
      </c>
      <c r="C7" s="112" t="s">
        <v>225</v>
      </c>
      <c r="D7" s="112" t="s">
        <v>226</v>
      </c>
      <c r="E7" s="112" t="s">
        <v>227</v>
      </c>
      <c r="F7" s="112" t="s">
        <v>133</v>
      </c>
      <c r="G7" s="112" t="s">
        <v>228</v>
      </c>
      <c r="H7" s="112" t="s">
        <v>229</v>
      </c>
      <c r="I7" s="112" t="s">
        <v>230</v>
      </c>
      <c r="J7" s="112" t="s">
        <v>231</v>
      </c>
      <c r="K7" s="112" t="s">
        <v>232</v>
      </c>
      <c r="L7" s="112" t="s">
        <v>233</v>
      </c>
      <c r="M7" s="112" t="s">
        <v>234</v>
      </c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</row>
    <row r="8" spans="1:32" ht="15.75" hidden="1">
      <c r="A8" s="75" t="s">
        <v>122</v>
      </c>
      <c r="B8" s="71">
        <v>0.30520000000000003</v>
      </c>
      <c r="C8" s="71">
        <v>0.30520000000000003</v>
      </c>
      <c r="D8" s="71">
        <v>0.29599999999999999</v>
      </c>
      <c r="E8" s="71">
        <v>0.29599999999999999</v>
      </c>
      <c r="F8" s="71">
        <v>0.29599999999999999</v>
      </c>
      <c r="G8" s="71">
        <v>0.29599999999999999</v>
      </c>
      <c r="H8" s="71">
        <v>0.29599999999999999</v>
      </c>
      <c r="I8" s="71">
        <v>0.30314000000000002</v>
      </c>
      <c r="J8" s="71">
        <v>0.30314000000000002</v>
      </c>
      <c r="K8" s="71">
        <v>0.30314000000000002</v>
      </c>
      <c r="L8" s="71">
        <v>0.30314000000000002</v>
      </c>
      <c r="M8" s="71">
        <v>0.30314000000000002</v>
      </c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</row>
    <row r="9" spans="1:32" ht="15.75" hidden="1">
      <c r="A9" s="70" t="s">
        <v>125</v>
      </c>
      <c r="B9" s="116">
        <v>0.42703000000000002</v>
      </c>
      <c r="C9" s="116">
        <v>0.42703000000000002</v>
      </c>
      <c r="D9" s="116">
        <v>0.43648999999999999</v>
      </c>
      <c r="E9" s="116">
        <v>0.43648999999999999</v>
      </c>
      <c r="F9" s="116">
        <v>0.43648999999999999</v>
      </c>
      <c r="G9" s="116">
        <v>0.43648999999999999</v>
      </c>
      <c r="H9" s="116">
        <v>0.43648999999999999</v>
      </c>
      <c r="I9" s="116">
        <v>0.42780000000000001</v>
      </c>
      <c r="J9" s="116">
        <v>0.42780000000000001</v>
      </c>
      <c r="K9" s="116">
        <v>0.42780000000000001</v>
      </c>
      <c r="L9" s="116">
        <v>0.42780000000000001</v>
      </c>
      <c r="M9" s="116">
        <v>0.42780000000000001</v>
      </c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</row>
    <row r="10" spans="1:32" ht="15.75" hidden="1">
      <c r="A10" s="75" t="s">
        <v>124</v>
      </c>
      <c r="B10" s="116">
        <v>0.20368</v>
      </c>
      <c r="C10" s="116">
        <v>0.20368</v>
      </c>
      <c r="D10" s="116">
        <v>0.2082</v>
      </c>
      <c r="E10" s="116">
        <v>0.2082</v>
      </c>
      <c r="F10" s="116">
        <v>0.2082</v>
      </c>
      <c r="G10" s="116">
        <v>0.2082</v>
      </c>
      <c r="H10" s="116">
        <v>0.2082</v>
      </c>
      <c r="I10" s="116">
        <v>0.20832000000000001</v>
      </c>
      <c r="J10" s="116">
        <v>0.20832000000000001</v>
      </c>
      <c r="K10" s="116">
        <v>0.20832000000000001</v>
      </c>
      <c r="L10" s="116">
        <v>0.20832000000000001</v>
      </c>
      <c r="M10" s="116">
        <v>0.20832000000000001</v>
      </c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</row>
    <row r="11" spans="1:32" ht="15.75" hidden="1">
      <c r="A11" s="75" t="s">
        <v>160</v>
      </c>
      <c r="B11" s="116">
        <v>6.4089999999999994E-2</v>
      </c>
      <c r="C11" s="116">
        <v>6.4089999999999994E-2</v>
      </c>
      <c r="D11" s="116">
        <v>5.9310000000000002E-2</v>
      </c>
      <c r="E11" s="116">
        <v>5.9310000000000002E-2</v>
      </c>
      <c r="F11" s="116">
        <v>5.9310000000000002E-2</v>
      </c>
      <c r="G11" s="116">
        <v>5.9310000000000002E-2</v>
      </c>
      <c r="H11" s="116">
        <v>5.9310000000000002E-2</v>
      </c>
      <c r="I11" s="116">
        <v>6.0740000000000002E-2</v>
      </c>
      <c r="J11" s="116">
        <v>6.0740000000000002E-2</v>
      </c>
      <c r="K11" s="116">
        <v>6.0740000000000002E-2</v>
      </c>
      <c r="L11" s="116">
        <v>6.0740000000000002E-2</v>
      </c>
      <c r="M11" s="116">
        <v>6.0740000000000002E-2</v>
      </c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</row>
    <row r="12" spans="1:32" ht="15.75" hidden="1">
      <c r="A12" s="75"/>
      <c r="B12" s="71">
        <f t="shared" ref="B12:M12" si="0">SUM(B8:B11)</f>
        <v>1</v>
      </c>
      <c r="C12" s="71">
        <f t="shared" si="0"/>
        <v>1</v>
      </c>
      <c r="D12" s="71">
        <f t="shared" si="0"/>
        <v>1</v>
      </c>
      <c r="E12" s="71">
        <f t="shared" si="0"/>
        <v>1</v>
      </c>
      <c r="F12" s="71">
        <f t="shared" si="0"/>
        <v>1</v>
      </c>
      <c r="G12" s="71">
        <f t="shared" si="0"/>
        <v>1</v>
      </c>
      <c r="H12" s="71">
        <f t="shared" si="0"/>
        <v>1</v>
      </c>
      <c r="I12" s="71">
        <f t="shared" si="0"/>
        <v>1</v>
      </c>
      <c r="J12" s="71">
        <f t="shared" si="0"/>
        <v>1</v>
      </c>
      <c r="K12" s="71">
        <f t="shared" si="0"/>
        <v>1</v>
      </c>
      <c r="L12" s="71">
        <f t="shared" si="0"/>
        <v>1</v>
      </c>
      <c r="M12" s="71">
        <f t="shared" si="0"/>
        <v>1</v>
      </c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</row>
    <row r="13" spans="1:32" ht="15.75">
      <c r="A13" s="70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</row>
    <row r="14" spans="1:32" ht="15.75">
      <c r="A14" s="72" t="s">
        <v>258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</row>
    <row r="15" spans="1:32" ht="15.75">
      <c r="A15" s="73" t="s">
        <v>223</v>
      </c>
      <c r="B15" s="74" t="s">
        <v>224</v>
      </c>
      <c r="C15" s="74" t="s">
        <v>225</v>
      </c>
      <c r="D15" s="74" t="s">
        <v>226</v>
      </c>
      <c r="E15" s="74" t="s">
        <v>227</v>
      </c>
      <c r="F15" s="74" t="s">
        <v>133</v>
      </c>
      <c r="G15" s="74" t="s">
        <v>228</v>
      </c>
      <c r="H15" s="74" t="s">
        <v>229</v>
      </c>
      <c r="I15" s="74" t="s">
        <v>230</v>
      </c>
      <c r="J15" s="74" t="s">
        <v>231</v>
      </c>
      <c r="K15" s="74" t="s">
        <v>232</v>
      </c>
      <c r="L15" s="74" t="s">
        <v>233</v>
      </c>
      <c r="M15" s="74" t="s">
        <v>234</v>
      </c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</row>
    <row r="16" spans="1:32" ht="15.75">
      <c r="A16" s="106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</row>
    <row r="17" spans="1:32" ht="15.75">
      <c r="A17" s="75" t="s">
        <v>122</v>
      </c>
      <c r="B17" s="71">
        <v>0.30371999999999999</v>
      </c>
      <c r="C17" s="71">
        <v>0.30231000000000002</v>
      </c>
      <c r="D17" s="71">
        <v>0.30951000000000001</v>
      </c>
      <c r="E17" s="71">
        <v>0.30951000000000001</v>
      </c>
      <c r="F17" s="71">
        <v>0.30951000000000001</v>
      </c>
      <c r="G17" s="71">
        <v>0.30951000000000001</v>
      </c>
      <c r="H17" s="71">
        <v>0.31075999999999998</v>
      </c>
      <c r="I17" s="71">
        <v>0.31919999999999998</v>
      </c>
      <c r="J17" s="71">
        <v>0.31824999999999998</v>
      </c>
      <c r="K17" s="71">
        <v>0.31824999999999998</v>
      </c>
      <c r="L17" s="71">
        <v>0.31824999999999998</v>
      </c>
      <c r="M17" s="71">
        <v>0.31824999999999998</v>
      </c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</row>
    <row r="18" spans="1:32" ht="15.75">
      <c r="A18" s="70" t="s">
        <v>125</v>
      </c>
      <c r="B18" s="116">
        <v>0.42684</v>
      </c>
      <c r="C18" s="116">
        <v>0.42695</v>
      </c>
      <c r="D18" s="116">
        <v>0.42007</v>
      </c>
      <c r="E18" s="116">
        <v>0.42007</v>
      </c>
      <c r="F18" s="116">
        <v>0.42007</v>
      </c>
      <c r="G18" s="116">
        <v>0.42007</v>
      </c>
      <c r="H18" s="116">
        <v>0.41774</v>
      </c>
      <c r="I18" s="116">
        <v>0.41256999999999999</v>
      </c>
      <c r="J18" s="116">
        <v>0.41902</v>
      </c>
      <c r="K18" s="116">
        <v>0.41902</v>
      </c>
      <c r="L18" s="116">
        <v>0.41902</v>
      </c>
      <c r="M18" s="116">
        <v>0.41902</v>
      </c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</row>
    <row r="19" spans="1:32" ht="15.75">
      <c r="A19" s="75" t="s">
        <v>124</v>
      </c>
      <c r="B19" s="116">
        <v>0.20860999999999999</v>
      </c>
      <c r="C19" s="116">
        <v>0.20866000000000001</v>
      </c>
      <c r="D19" s="116">
        <v>0.20530000000000001</v>
      </c>
      <c r="E19" s="116">
        <v>0.20530000000000001</v>
      </c>
      <c r="F19" s="116">
        <v>0.20530000000000001</v>
      </c>
      <c r="G19" s="116">
        <v>0.20530000000000001</v>
      </c>
      <c r="H19" s="116">
        <v>0.20612</v>
      </c>
      <c r="I19" s="116">
        <v>0.20107</v>
      </c>
      <c r="J19" s="116">
        <v>0.19577</v>
      </c>
      <c r="K19" s="116">
        <v>0.19577</v>
      </c>
      <c r="L19" s="116">
        <v>0.19577</v>
      </c>
      <c r="M19" s="116">
        <v>0.19577</v>
      </c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</row>
    <row r="20" spans="1:32" ht="15.75">
      <c r="A20" s="75" t="s">
        <v>160</v>
      </c>
      <c r="B20" s="116">
        <v>6.0830000000000002E-2</v>
      </c>
      <c r="C20" s="116">
        <v>6.2080000000000003E-2</v>
      </c>
      <c r="D20" s="116">
        <v>6.5119999999999997E-2</v>
      </c>
      <c r="E20" s="116">
        <v>6.5119999999999997E-2</v>
      </c>
      <c r="F20" s="116">
        <v>6.5119999999999997E-2</v>
      </c>
      <c r="G20" s="116">
        <v>6.5119999999999997E-2</v>
      </c>
      <c r="H20" s="116">
        <v>6.5379999999999994E-2</v>
      </c>
      <c r="I20" s="116">
        <v>6.7159999999999997E-2</v>
      </c>
      <c r="J20" s="116">
        <v>6.6960000000000006E-2</v>
      </c>
      <c r="K20" s="116">
        <v>6.6960000000000006E-2</v>
      </c>
      <c r="L20" s="116">
        <v>6.6960000000000006E-2</v>
      </c>
      <c r="M20" s="116">
        <v>6.6960000000000006E-2</v>
      </c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</row>
    <row r="21" spans="1:32" ht="15.75">
      <c r="A21" s="75"/>
      <c r="B21" s="71">
        <f t="shared" ref="B21:M21" si="1">SUM(B17:B20)</f>
        <v>1</v>
      </c>
      <c r="C21" s="71">
        <f t="shared" si="1"/>
        <v>1</v>
      </c>
      <c r="D21" s="71">
        <f t="shared" si="1"/>
        <v>1</v>
      </c>
      <c r="E21" s="71">
        <f t="shared" si="1"/>
        <v>1</v>
      </c>
      <c r="F21" s="71">
        <f t="shared" si="1"/>
        <v>1</v>
      </c>
      <c r="G21" s="71">
        <f t="shared" si="1"/>
        <v>1</v>
      </c>
      <c r="H21" s="71">
        <f t="shared" si="1"/>
        <v>0.99999999999999989</v>
      </c>
      <c r="I21" s="71">
        <f t="shared" si="1"/>
        <v>1</v>
      </c>
      <c r="J21" s="71">
        <f t="shared" si="1"/>
        <v>1</v>
      </c>
      <c r="K21" s="71">
        <f t="shared" si="1"/>
        <v>1</v>
      </c>
      <c r="L21" s="71">
        <f t="shared" si="1"/>
        <v>1</v>
      </c>
      <c r="M21" s="71">
        <f t="shared" si="1"/>
        <v>1</v>
      </c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</row>
    <row r="22" spans="1:32" ht="15.7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</row>
    <row r="23" spans="1:32">
      <c r="A23" s="188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</row>
    <row r="24" spans="1:32">
      <c r="A24" s="188"/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</row>
    <row r="25" spans="1:32">
      <c r="A25" s="188"/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</row>
    <row r="26" spans="1:32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</row>
    <row r="27" spans="1:32">
      <c r="A27" s="188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</row>
    <row r="28" spans="1:32">
      <c r="A28" s="188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</row>
    <row r="29" spans="1:32">
      <c r="A29" s="188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</row>
    <row r="30" spans="1:32">
      <c r="A30" s="188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</row>
    <row r="31" spans="1:32">
      <c r="A31" s="188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</row>
    <row r="32" spans="1:32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</row>
    <row r="33" spans="1:32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</row>
    <row r="34" spans="1:32">
      <c r="A34" s="188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</row>
    <row r="35" spans="1:32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</row>
    <row r="36" spans="1:32">
      <c r="A36" s="188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</row>
    <row r="37" spans="1:32">
      <c r="A37" s="188"/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</row>
    <row r="38" spans="1:32">
      <c r="A38" s="188"/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</row>
    <row r="39" spans="1:32">
      <c r="A39" s="188"/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</row>
    <row r="40" spans="1:32">
      <c r="A40" s="188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</row>
    <row r="41" spans="1:32">
      <c r="A41" s="188"/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</row>
    <row r="42" spans="1:32">
      <c r="A42" s="188"/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</row>
    <row r="43" spans="1:32">
      <c r="A43" s="188"/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</row>
    <row r="44" spans="1:32">
      <c r="A44" s="188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</row>
    <row r="45" spans="1:32">
      <c r="A45" s="188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</row>
    <row r="46" spans="1:32">
      <c r="A46" s="188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</row>
    <row r="47" spans="1:32">
      <c r="A47" s="188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</row>
    <row r="48" spans="1:32">
      <c r="A48" s="188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</row>
    <row r="49" spans="1:32">
      <c r="A49" s="188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</row>
    <row r="50" spans="1:32">
      <c r="A50" s="188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</row>
    <row r="51" spans="1:32">
      <c r="A51" s="188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</row>
    <row r="52" spans="1:32">
      <c r="A52" s="188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</row>
    <row r="53" spans="1:32">
      <c r="A53" s="188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</row>
    <row r="54" spans="1:32">
      <c r="A54" s="188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</row>
    <row r="55" spans="1:32">
      <c r="A55" s="188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</row>
    <row r="56" spans="1:32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</row>
    <row r="57" spans="1:32">
      <c r="A57" s="188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</row>
    <row r="58" spans="1:32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88"/>
      <c r="Z58" s="188"/>
      <c r="AA58" s="188"/>
      <c r="AB58" s="188"/>
      <c r="AC58" s="188"/>
      <c r="AD58" s="188"/>
      <c r="AE58" s="188"/>
      <c r="AF58" s="188"/>
    </row>
    <row r="59" spans="1:32">
      <c r="A59" s="188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8"/>
      <c r="AB59" s="188"/>
      <c r="AC59" s="188"/>
      <c r="AD59" s="188"/>
      <c r="AE59" s="188"/>
      <c r="AF59" s="188"/>
    </row>
    <row r="60" spans="1:32">
      <c r="A60" s="188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</row>
    <row r="61" spans="1:32">
      <c r="A61" s="188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</row>
    <row r="62" spans="1:32">
      <c r="A62" s="188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</row>
    <row r="63" spans="1:32">
      <c r="A63" s="188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188"/>
      <c r="Z63" s="188"/>
      <c r="AA63" s="188"/>
      <c r="AB63" s="188"/>
      <c r="AC63" s="188"/>
      <c r="AD63" s="188"/>
      <c r="AE63" s="188"/>
      <c r="AF63" s="188"/>
    </row>
    <row r="64" spans="1:3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</row>
    <row r="65" spans="1:3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</row>
    <row r="66" spans="1:3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</row>
    <row r="67" spans="1:32">
      <c r="A67" s="188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</row>
    <row r="68" spans="1:3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</row>
    <row r="69" spans="1:3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</row>
    <row r="70" spans="1:3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</row>
    <row r="71" spans="1:32">
      <c r="A71" s="188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</row>
    <row r="72" spans="1:32">
      <c r="A72" s="188"/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</row>
    <row r="73" spans="1:32">
      <c r="A73" s="188"/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</row>
    <row r="74" spans="1:32">
      <c r="A74" s="188"/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</row>
    <row r="75" spans="1:32">
      <c r="A75" s="188"/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</row>
    <row r="76" spans="1:32">
      <c r="A76" s="188"/>
      <c r="B76" s="188"/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</row>
    <row r="77" spans="1:32">
      <c r="A77" s="188"/>
      <c r="B77" s="188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</row>
    <row r="78" spans="1:32">
      <c r="A78" s="188"/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</row>
    <row r="79" spans="1:32">
      <c r="A79" s="188"/>
      <c r="B79" s="188"/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</row>
    <row r="80" spans="1:32">
      <c r="A80" s="188"/>
      <c r="B80" s="188"/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</row>
    <row r="81" spans="1:32">
      <c r="A81" s="188"/>
      <c r="B81" s="188"/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</row>
    <row r="82" spans="1:32">
      <c r="A82" s="188"/>
      <c r="B82" s="188"/>
      <c r="C82" s="188"/>
      <c r="D82" s="188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  <c r="R82" s="188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</row>
    <row r="83" spans="1:32">
      <c r="A83" s="188"/>
      <c r="B83" s="188"/>
      <c r="C83" s="188"/>
      <c r="D83" s="188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  <c r="R83" s="188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</row>
    <row r="84" spans="1:32">
      <c r="A84" s="188"/>
      <c r="B84" s="188"/>
      <c r="C84" s="188"/>
      <c r="D84" s="188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  <c r="R84" s="188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</row>
    <row r="85" spans="1:32">
      <c r="A85" s="188"/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</row>
    <row r="86" spans="1:32">
      <c r="A86" s="188"/>
      <c r="B86" s="188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</row>
    <row r="87" spans="1:32">
      <c r="A87" s="188"/>
      <c r="B87" s="188"/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  <c r="R87" s="188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</row>
    <row r="88" spans="1:32">
      <c r="A88" s="188"/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8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</row>
    <row r="89" spans="1:32">
      <c r="A89" s="188"/>
      <c r="B89" s="188"/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  <c r="R89" s="188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</row>
    <row r="90" spans="1:32">
      <c r="A90" s="188"/>
      <c r="B90" s="188"/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</row>
    <row r="91" spans="1:32">
      <c r="A91" s="188"/>
      <c r="B91" s="188"/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8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</row>
    <row r="92" spans="1:32">
      <c r="A92" s="188"/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</row>
    <row r="93" spans="1:32">
      <c r="A93" s="188"/>
      <c r="B93" s="188"/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  <c r="R93" s="188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</row>
    <row r="94" spans="1:32">
      <c r="A94" s="188"/>
      <c r="B94" s="18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</row>
    <row r="95" spans="1:32">
      <c r="A95" s="188"/>
      <c r="B95" s="188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</row>
    <row r="96" spans="1:32">
      <c r="A96" s="188"/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  <c r="Z96" s="188"/>
      <c r="AA96" s="188"/>
      <c r="AB96" s="188"/>
      <c r="AC96" s="188"/>
      <c r="AD96" s="188"/>
      <c r="AE96" s="188"/>
      <c r="AF96" s="188"/>
    </row>
    <row r="97" spans="1:32">
      <c r="A97" s="188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  <c r="R97" s="188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</row>
    <row r="98" spans="1:32">
      <c r="A98" s="188"/>
      <c r="B98" s="188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  <c r="R98" s="188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</row>
    <row r="99" spans="1:32">
      <c r="A99" s="188"/>
      <c r="B99" s="188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  <c r="R99" s="188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</row>
    <row r="100" spans="1:32">
      <c r="A100" s="188"/>
      <c r="B100" s="188"/>
      <c r="C100" s="188"/>
      <c r="D100" s="188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</row>
    <row r="101" spans="1:32">
      <c r="A101" s="188"/>
      <c r="B101" s="188"/>
      <c r="C101" s="188"/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  <c r="R101" s="188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</row>
    <row r="102" spans="1:32">
      <c r="A102" s="188"/>
      <c r="B102" s="188"/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  <c r="R102" s="188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</row>
    <row r="103" spans="1:32">
      <c r="A103" s="188"/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  <c r="R103" s="188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</row>
    <row r="104" spans="1:32">
      <c r="A104" s="188"/>
      <c r="B104" s="188"/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  <c r="R104" s="188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</row>
    <row r="105" spans="1:32">
      <c r="A105" s="188"/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  <c r="R105" s="188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</row>
    <row r="106" spans="1:32">
      <c r="A106" s="188"/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  <c r="R106" s="188"/>
      <c r="S106" s="188"/>
      <c r="T106" s="188"/>
      <c r="U106" s="188"/>
      <c r="V106" s="188"/>
      <c r="W106" s="188"/>
      <c r="X106" s="188"/>
      <c r="Y106" s="188"/>
      <c r="Z106" s="188"/>
      <c r="AA106" s="188"/>
      <c r="AB106" s="188"/>
      <c r="AC106" s="188"/>
      <c r="AD106" s="188"/>
      <c r="AE106" s="188"/>
      <c r="AF106" s="188"/>
    </row>
    <row r="107" spans="1:32">
      <c r="A107" s="188"/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  <c r="V107" s="188"/>
      <c r="W107" s="188"/>
      <c r="X107" s="188"/>
      <c r="Y107" s="188"/>
      <c r="Z107" s="188"/>
      <c r="AA107" s="188"/>
      <c r="AB107" s="188"/>
      <c r="AC107" s="188"/>
      <c r="AD107" s="188"/>
      <c r="AE107" s="188"/>
      <c r="AF107" s="188"/>
    </row>
    <row r="108" spans="1:32">
      <c r="A108" s="188"/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  <c r="R108" s="188"/>
      <c r="S108" s="188"/>
      <c r="T108" s="188"/>
      <c r="U108" s="188"/>
      <c r="V108" s="188"/>
      <c r="W108" s="188"/>
      <c r="X108" s="188"/>
      <c r="Y108" s="188"/>
      <c r="Z108" s="188"/>
      <c r="AA108" s="188"/>
      <c r="AB108" s="188"/>
      <c r="AC108" s="188"/>
      <c r="AD108" s="188"/>
      <c r="AE108" s="188"/>
      <c r="AF108" s="188"/>
    </row>
    <row r="109" spans="1:32">
      <c r="A109" s="188"/>
      <c r="B109" s="188"/>
      <c r="C109" s="188"/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  <c r="R109" s="188"/>
      <c r="S109" s="188"/>
      <c r="T109" s="188"/>
      <c r="U109" s="188"/>
      <c r="V109" s="188"/>
      <c r="W109" s="188"/>
      <c r="X109" s="188"/>
      <c r="Y109" s="188"/>
      <c r="Z109" s="188"/>
      <c r="AA109" s="188"/>
      <c r="AB109" s="188"/>
      <c r="AC109" s="188"/>
      <c r="AD109" s="188"/>
      <c r="AE109" s="188"/>
      <c r="AF109" s="188"/>
    </row>
    <row r="110" spans="1:32">
      <c r="A110" s="188"/>
      <c r="B110" s="188"/>
      <c r="C110" s="188"/>
      <c r="D110" s="188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  <c r="R110" s="188"/>
      <c r="S110" s="188"/>
      <c r="T110" s="188"/>
      <c r="U110" s="188"/>
      <c r="V110" s="188"/>
      <c r="W110" s="188"/>
      <c r="X110" s="188"/>
      <c r="Y110" s="188"/>
      <c r="Z110" s="188"/>
      <c r="AA110" s="188"/>
      <c r="AB110" s="188"/>
      <c r="AC110" s="188"/>
      <c r="AD110" s="188"/>
      <c r="AE110" s="188"/>
      <c r="AF110" s="188"/>
    </row>
    <row r="111" spans="1:32">
      <c r="A111" s="188"/>
      <c r="B111" s="188"/>
      <c r="C111" s="188"/>
      <c r="D111" s="188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  <c r="R111" s="188"/>
      <c r="S111" s="188"/>
      <c r="T111" s="188"/>
      <c r="U111" s="188"/>
      <c r="V111" s="188"/>
      <c r="W111" s="188"/>
      <c r="X111" s="188"/>
      <c r="Y111" s="188"/>
      <c r="Z111" s="188"/>
      <c r="AA111" s="188"/>
      <c r="AB111" s="188"/>
      <c r="AC111" s="188"/>
      <c r="AD111" s="188"/>
      <c r="AE111" s="188"/>
      <c r="AF111" s="188"/>
    </row>
    <row r="112" spans="1:32">
      <c r="A112" s="188"/>
      <c r="B112" s="188"/>
      <c r="C112" s="188"/>
      <c r="D112" s="188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8"/>
      <c r="AA112" s="188"/>
      <c r="AB112" s="188"/>
      <c r="AC112" s="188"/>
      <c r="AD112" s="188"/>
      <c r="AE112" s="188"/>
      <c r="AF112" s="188"/>
    </row>
    <row r="113" spans="1:32">
      <c r="A113" s="188"/>
      <c r="B113" s="188"/>
      <c r="C113" s="188"/>
      <c r="D113" s="188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  <c r="R113" s="188"/>
      <c r="S113" s="188"/>
      <c r="T113" s="188"/>
      <c r="U113" s="188"/>
      <c r="V113" s="188"/>
      <c r="W113" s="188"/>
      <c r="X113" s="188"/>
      <c r="Y113" s="188"/>
      <c r="Z113" s="188"/>
      <c r="AA113" s="188"/>
      <c r="AB113" s="188"/>
      <c r="AC113" s="188"/>
      <c r="AD113" s="188"/>
      <c r="AE113" s="188"/>
      <c r="AF113" s="188"/>
    </row>
    <row r="114" spans="1:32">
      <c r="A114" s="188"/>
      <c r="B114" s="188"/>
      <c r="C114" s="188"/>
      <c r="D114" s="188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  <c r="V114" s="188"/>
      <c r="W114" s="188"/>
      <c r="X114" s="188"/>
      <c r="Y114" s="188"/>
      <c r="Z114" s="188"/>
      <c r="AA114" s="188"/>
      <c r="AB114" s="188"/>
      <c r="AC114" s="188"/>
      <c r="AD114" s="188"/>
      <c r="AE114" s="188"/>
      <c r="AF114" s="188"/>
    </row>
    <row r="115" spans="1:32">
      <c r="A115" s="188"/>
      <c r="B115" s="188"/>
      <c r="C115" s="188"/>
      <c r="D115" s="188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  <c r="R115" s="188"/>
      <c r="S115" s="188"/>
      <c r="T115" s="188"/>
      <c r="U115" s="188"/>
      <c r="V115" s="188"/>
      <c r="W115" s="188"/>
      <c r="X115" s="188"/>
      <c r="Y115" s="188"/>
      <c r="Z115" s="188"/>
      <c r="AA115" s="188"/>
      <c r="AB115" s="188"/>
      <c r="AC115" s="188"/>
      <c r="AD115" s="188"/>
      <c r="AE115" s="188"/>
      <c r="AF115" s="188"/>
    </row>
    <row r="116" spans="1:32">
      <c r="A116" s="188"/>
      <c r="B116" s="188"/>
      <c r="C116" s="188"/>
      <c r="D116" s="188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  <c r="R116" s="188"/>
      <c r="S116" s="188"/>
      <c r="T116" s="188"/>
      <c r="U116" s="188"/>
      <c r="V116" s="188"/>
      <c r="W116" s="188"/>
      <c r="X116" s="188"/>
      <c r="Y116" s="188"/>
      <c r="Z116" s="188"/>
      <c r="AA116" s="188"/>
      <c r="AB116" s="188"/>
      <c r="AC116" s="188"/>
      <c r="AD116" s="188"/>
      <c r="AE116" s="188"/>
      <c r="AF116" s="188"/>
    </row>
    <row r="117" spans="1:32">
      <c r="A117" s="188"/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  <c r="R117" s="188"/>
      <c r="S117" s="188"/>
      <c r="T117" s="188"/>
      <c r="U117" s="188"/>
      <c r="V117" s="188"/>
      <c r="W117" s="188"/>
      <c r="X117" s="188"/>
      <c r="Y117" s="188"/>
      <c r="Z117" s="188"/>
      <c r="AA117" s="188"/>
      <c r="AB117" s="188"/>
      <c r="AC117" s="188"/>
      <c r="AD117" s="188"/>
      <c r="AE117" s="188"/>
      <c r="AF117" s="188"/>
    </row>
    <row r="118" spans="1:32">
      <c r="A118" s="188"/>
      <c r="B118" s="188"/>
      <c r="C118" s="188"/>
      <c r="D118" s="188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  <c r="R118" s="188"/>
      <c r="S118" s="188"/>
      <c r="T118" s="188"/>
      <c r="U118" s="188"/>
      <c r="V118" s="188"/>
      <c r="W118" s="188"/>
      <c r="X118" s="188"/>
      <c r="Y118" s="188"/>
      <c r="Z118" s="188"/>
      <c r="AA118" s="188"/>
      <c r="AB118" s="188"/>
      <c r="AC118" s="188"/>
      <c r="AD118" s="188"/>
      <c r="AE118" s="188"/>
      <c r="AF118" s="188"/>
    </row>
    <row r="119" spans="1:32">
      <c r="A119" s="188"/>
      <c r="B119" s="188"/>
      <c r="C119" s="188"/>
      <c r="D119" s="188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  <c r="R119" s="188"/>
      <c r="S119" s="188"/>
      <c r="T119" s="188"/>
      <c r="U119" s="188"/>
      <c r="V119" s="188"/>
      <c r="W119" s="188"/>
      <c r="X119" s="188"/>
      <c r="Y119" s="188"/>
      <c r="Z119" s="188"/>
      <c r="AA119" s="188"/>
      <c r="AB119" s="188"/>
      <c r="AC119" s="188"/>
      <c r="AD119" s="188"/>
      <c r="AE119" s="188"/>
      <c r="AF119" s="188"/>
    </row>
    <row r="120" spans="1:32">
      <c r="A120" s="188"/>
      <c r="B120" s="188"/>
      <c r="C120" s="188"/>
      <c r="D120" s="188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  <c r="R120" s="188"/>
      <c r="S120" s="188"/>
      <c r="T120" s="188"/>
      <c r="U120" s="188"/>
      <c r="V120" s="188"/>
      <c r="W120" s="188"/>
      <c r="X120" s="188"/>
      <c r="Y120" s="188"/>
      <c r="Z120" s="188"/>
      <c r="AA120" s="188"/>
      <c r="AB120" s="188"/>
      <c r="AC120" s="188"/>
      <c r="AD120" s="188"/>
      <c r="AE120" s="188"/>
      <c r="AF120" s="188"/>
    </row>
    <row r="121" spans="1:32">
      <c r="A121" s="188"/>
      <c r="B121" s="188"/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  <c r="R121" s="188"/>
      <c r="S121" s="188"/>
      <c r="T121" s="188"/>
      <c r="U121" s="188"/>
      <c r="V121" s="188"/>
      <c r="W121" s="188"/>
      <c r="X121" s="188"/>
      <c r="Y121" s="188"/>
      <c r="Z121" s="188"/>
      <c r="AA121" s="188"/>
      <c r="AB121" s="188"/>
      <c r="AC121" s="188"/>
      <c r="AD121" s="188"/>
      <c r="AE121" s="188"/>
      <c r="AF121" s="188"/>
    </row>
    <row r="122" spans="1:32">
      <c r="A122" s="188"/>
      <c r="B122" s="188"/>
      <c r="C122" s="188"/>
      <c r="D122" s="188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  <c r="R122" s="188"/>
      <c r="S122" s="188"/>
      <c r="T122" s="188"/>
      <c r="U122" s="188"/>
      <c r="V122" s="188"/>
      <c r="W122" s="188"/>
      <c r="X122" s="188"/>
      <c r="Y122" s="188"/>
      <c r="Z122" s="188"/>
      <c r="AA122" s="188"/>
      <c r="AB122" s="188"/>
      <c r="AC122" s="188"/>
      <c r="AD122" s="188"/>
      <c r="AE122" s="188"/>
      <c r="AF122" s="188"/>
    </row>
    <row r="123" spans="1:32">
      <c r="A123" s="188"/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  <c r="R123" s="188"/>
      <c r="S123" s="188"/>
      <c r="T123" s="188"/>
      <c r="U123" s="188"/>
      <c r="V123" s="188"/>
      <c r="W123" s="188"/>
      <c r="X123" s="188"/>
      <c r="Y123" s="188"/>
      <c r="Z123" s="188"/>
      <c r="AA123" s="188"/>
      <c r="AB123" s="188"/>
      <c r="AC123" s="188"/>
      <c r="AD123" s="188"/>
      <c r="AE123" s="188"/>
      <c r="AF123" s="188"/>
    </row>
    <row r="124" spans="1:32">
      <c r="A124" s="188"/>
      <c r="B124" s="188"/>
      <c r="C124" s="188"/>
      <c r="D124" s="188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</row>
    <row r="125" spans="1:32">
      <c r="A125" s="188"/>
      <c r="B125" s="188"/>
      <c r="C125" s="188"/>
      <c r="D125" s="188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</row>
    <row r="126" spans="1:32">
      <c r="A126" s="188"/>
      <c r="B126" s="188"/>
      <c r="C126" s="188"/>
      <c r="D126" s="188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</row>
    <row r="127" spans="1:32">
      <c r="A127" s="188"/>
      <c r="B127" s="188"/>
      <c r="C127" s="188"/>
      <c r="D127" s="188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</row>
    <row r="128" spans="1:32">
      <c r="A128" s="188"/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</row>
    <row r="129" spans="1:14">
      <c r="A129" s="188"/>
      <c r="B129" s="188"/>
      <c r="C129" s="188"/>
      <c r="D129" s="188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</row>
    <row r="130" spans="1:14">
      <c r="A130" s="188"/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</row>
    <row r="131" spans="1:14">
      <c r="A131" s="188"/>
      <c r="B131" s="188"/>
      <c r="C131" s="188"/>
      <c r="D131" s="188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</row>
    <row r="132" spans="1:14">
      <c r="A132" s="188"/>
      <c r="B132" s="188"/>
      <c r="C132" s="188"/>
      <c r="D132" s="188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</row>
    <row r="133" spans="1:14">
      <c r="A133" s="188"/>
      <c r="B133" s="188"/>
      <c r="C133" s="188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</row>
    <row r="134" spans="1:14">
      <c r="A134" s="188"/>
      <c r="B134" s="188"/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</row>
    <row r="135" spans="1:14">
      <c r="A135" s="188"/>
      <c r="B135" s="188"/>
      <c r="C135" s="188"/>
      <c r="D135" s="188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</row>
    <row r="136" spans="1:14">
      <c r="A136" s="188"/>
      <c r="B136" s="188"/>
      <c r="C136" s="188"/>
      <c r="D136" s="188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</row>
    <row r="137" spans="1:14">
      <c r="A137" s="188"/>
      <c r="B137" s="188"/>
      <c r="C137" s="188"/>
      <c r="D137" s="188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</row>
    <row r="138" spans="1:14">
      <c r="A138" s="188"/>
      <c r="B138" s="188"/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</row>
    <row r="139" spans="1:14">
      <c r="B139" s="188"/>
    </row>
  </sheetData>
  <phoneticPr fontId="0" type="noConversion"/>
  <printOptions headings="1" gridLines="1"/>
  <pageMargins left="0.55000000000000004" right="0.43" top="1" bottom="1" header="0.45" footer="0.5"/>
  <pageSetup scale="48" orientation="portrait" r:id="rId1"/>
  <headerFooter alignWithMargins="0"/>
  <rowBreaks count="2" manualBreakCount="2">
    <brk id="6" max="16383" man="1"/>
    <brk id="87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Capacity Settle</vt:lpstr>
      <vt:lpstr>Investment Rate</vt:lpstr>
      <vt:lpstr>O&amp;M Rate</vt:lpstr>
      <vt:lpstr>O&amp;M Data Smry</vt:lpstr>
      <vt:lpstr>Plant Detail - Book</vt:lpstr>
      <vt:lpstr>Capacity Calcs.  Summary</vt:lpstr>
      <vt:lpstr>Emission Ctrls</vt:lpstr>
      <vt:lpstr>Capacity Calcs. </vt:lpstr>
      <vt:lpstr>MLR</vt:lpstr>
      <vt:lpstr>'Capacity Calcs. '!Print_Area</vt:lpstr>
      <vt:lpstr>'Capacity Calcs.  Summary'!Print_Area</vt:lpstr>
      <vt:lpstr>'Capacity Settle'!Print_Area</vt:lpstr>
      <vt:lpstr>'Investment Rate'!Print_Area</vt:lpstr>
      <vt:lpstr>'O&amp;M Data Smry'!Print_Area</vt:lpstr>
      <vt:lpstr>'O&amp;M Rate'!Print_Area</vt:lpstr>
      <vt:lpstr>'Plant Detail - Book'!Print_Area</vt:lpstr>
      <vt:lpstr>'Capacity Calcs. '!Print_Titles</vt:lpstr>
      <vt:lpstr>'Capacity Calcs.  Summary'!Print_Titles</vt:lpstr>
      <vt:lpstr>'Capacity Settle'!Print_Titles</vt:lpstr>
      <vt:lpstr>'Investment Rate'!Print_Titles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A. Allen</dc:creator>
  <cp:lastModifiedBy>Brian Hamborg - 200-2806</cp:lastModifiedBy>
  <cp:lastPrinted>2012-03-16T21:11:20Z</cp:lastPrinted>
  <dcterms:created xsi:type="dcterms:W3CDTF">2002-11-13T14:39:40Z</dcterms:created>
  <dcterms:modified xsi:type="dcterms:W3CDTF">2013-02-19T15:39:30Z</dcterms:modified>
</cp:coreProperties>
</file>