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1115" windowHeight="8445" activeTab="0"/>
  </bookViews>
  <sheets>
    <sheet name="monthly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<sst xmlns="http://schemas.openxmlformats.org/spreadsheetml/2006/main" count="651" uniqueCount="163">
  <si>
    <t>South Kentucky Rural Electric</t>
  </si>
  <si>
    <t>Exhibit  J</t>
  </si>
  <si>
    <t>Case No. 2005-00450</t>
  </si>
  <si>
    <t>page  2  of  15</t>
  </si>
  <si>
    <t>Billing Analysis</t>
  </si>
  <si>
    <t>Witness: Jim Adkins</t>
  </si>
  <si>
    <t>August 31, 2005</t>
  </si>
  <si>
    <t>Schedule A</t>
  </si>
  <si>
    <t>Residential, Farm and Non-Farm Service</t>
  </si>
  <si>
    <t>Rate 1; 3; 18</t>
  </si>
  <si>
    <t>Normalized</t>
  </si>
  <si>
    <t>Billing</t>
  </si>
  <si>
    <t>Actual</t>
  </si>
  <si>
    <t>Case No. 2004-00482</t>
  </si>
  <si>
    <t>Proposed</t>
  </si>
  <si>
    <t>Determinants</t>
  </si>
  <si>
    <t>Rate</t>
  </si>
  <si>
    <t>Revenues</t>
  </si>
  <si>
    <t>Rates</t>
  </si>
  <si>
    <t>Customer Charge</t>
  </si>
  <si>
    <t>September 2004 - June 2005</t>
  </si>
  <si>
    <t>Energy charge per kWh</t>
  </si>
  <si>
    <t>July - August 2005</t>
  </si>
  <si>
    <t>Total kwh</t>
  </si>
  <si>
    <t>Billing adjustments</t>
  </si>
  <si>
    <t>Total from base rates</t>
  </si>
  <si>
    <t>Fuel adjustment</t>
  </si>
  <si>
    <t>Environmental surcharge</t>
  </si>
  <si>
    <t>Total revenues</t>
  </si>
  <si>
    <t>Amount</t>
  </si>
  <si>
    <t>Percent</t>
  </si>
  <si>
    <t>page  3  of  15</t>
  </si>
  <si>
    <t>Rate 6</t>
  </si>
  <si>
    <t>Energy charge per ETS kWh</t>
  </si>
  <si>
    <t>page  4  of  15</t>
  </si>
  <si>
    <t>Schedule B</t>
  </si>
  <si>
    <t>Small Commercial Rate</t>
  </si>
  <si>
    <t>Rate 2</t>
  </si>
  <si>
    <t>page  5  of  15</t>
  </si>
  <si>
    <t>Rate 7</t>
  </si>
  <si>
    <t>page  6  of  15</t>
  </si>
  <si>
    <t>Schedule LP</t>
  </si>
  <si>
    <t>Large Power Rate</t>
  </si>
  <si>
    <t>Rate 4;  16</t>
  </si>
  <si>
    <t>Demand Charge</t>
  </si>
  <si>
    <t>page  7  of  15</t>
  </si>
  <si>
    <t>Schedule LP-1</t>
  </si>
  <si>
    <t>Large Power Rate (500 KW to 4,999 KW)</t>
  </si>
  <si>
    <t>Rate  9</t>
  </si>
  <si>
    <t>Metering Charge</t>
  </si>
  <si>
    <t>Substation Charge</t>
  </si>
  <si>
    <t>page  8  of  15</t>
  </si>
  <si>
    <t>Schedule LP-2</t>
  </si>
  <si>
    <t>Large Power Rate (5,000 KW to 9,999 KW)</t>
  </si>
  <si>
    <t>Rate 10</t>
  </si>
  <si>
    <t>Power factor penalty</t>
  </si>
  <si>
    <t>First 400 kwh per KW (to 5,000 kwh):</t>
  </si>
  <si>
    <t>All remaining kwh:</t>
  </si>
  <si>
    <t>page  9  of  15</t>
  </si>
  <si>
    <t>Schedule LP-3</t>
  </si>
  <si>
    <t>Large Power Rate (500 KW to 2,999 KW)</t>
  </si>
  <si>
    <t>Rate 12; 15</t>
  </si>
  <si>
    <t>Demand Charge:</t>
  </si>
  <si>
    <t xml:space="preserve">      Contract demand</t>
  </si>
  <si>
    <t xml:space="preserve">      Exess demand</t>
  </si>
  <si>
    <t xml:space="preserve">      Interuptible discount</t>
  </si>
  <si>
    <t xml:space="preserve">      Power factor penatly</t>
  </si>
  <si>
    <t>page  10  of  15</t>
  </si>
  <si>
    <t>Special Contract</t>
  </si>
  <si>
    <t>Casey Stone Company</t>
  </si>
  <si>
    <t>Consumer Charge</t>
  </si>
  <si>
    <t>Monthly minimum bill</t>
  </si>
  <si>
    <t xml:space="preserve">      First        3,500 kwh per month</t>
  </si>
  <si>
    <t xml:space="preserve">      Next        6,500 kwh per month</t>
  </si>
  <si>
    <t xml:space="preserve">      Next    140,000 kwh per month</t>
  </si>
  <si>
    <t xml:space="preserve">      Next    150,000 kwh per month</t>
  </si>
  <si>
    <t xml:space="preserve">      Over    300,000 kwh per month</t>
  </si>
  <si>
    <t>page  11  of  15</t>
  </si>
  <si>
    <t>Schedule OPS</t>
  </si>
  <si>
    <t>Optional Power Service</t>
  </si>
  <si>
    <t>Rate 5</t>
  </si>
  <si>
    <t>page  12  of  15</t>
  </si>
  <si>
    <t>Schedule AES</t>
  </si>
  <si>
    <t>All Electric Schools</t>
  </si>
  <si>
    <t>Rate 17</t>
  </si>
  <si>
    <t>page  13  of  15</t>
  </si>
  <si>
    <t>Schedule  OL</t>
  </si>
  <si>
    <t>Outdoor Lighting Service</t>
  </si>
  <si>
    <t>Case No. 2004-00468</t>
  </si>
  <si>
    <t xml:space="preserve">  Mercury Vapor or Sodium - 7,000 - 10,000</t>
  </si>
  <si>
    <t xml:space="preserve">    Metered</t>
  </si>
  <si>
    <t xml:space="preserve">    Unmetered</t>
  </si>
  <si>
    <t xml:space="preserve">  Directional Flood Light, w/ bracket</t>
  </si>
  <si>
    <t xml:space="preserve">    250 Watt Sodium</t>
  </si>
  <si>
    <t xml:space="preserve">        Metered</t>
  </si>
  <si>
    <t xml:space="preserve">        Unmetered</t>
  </si>
  <si>
    <t xml:space="preserve">    250 Watt Metal Halide</t>
  </si>
  <si>
    <t xml:space="preserve">    400 Watt Metal Halide</t>
  </si>
  <si>
    <t xml:space="preserve">    1,000 Watt Metal Halide</t>
  </si>
  <si>
    <t xml:space="preserve">  Mercury Vapor - 7,000 - 10,000</t>
  </si>
  <si>
    <t xml:space="preserve">  kWh</t>
  </si>
  <si>
    <t>Environmental Surcharge</t>
  </si>
  <si>
    <t>page  14  of  15</t>
  </si>
  <si>
    <t>Schedule  STL</t>
  </si>
  <si>
    <t>Street Lighting</t>
  </si>
  <si>
    <t xml:space="preserve">  Mercury Vapor - 15,000 - 28,000</t>
  </si>
  <si>
    <t>page  15  of  15</t>
  </si>
  <si>
    <t>Schedule  DSTL</t>
  </si>
  <si>
    <t>Decorative Street Lighting</t>
  </si>
  <si>
    <t>HPS Cobra Head on existing pole:</t>
  </si>
  <si>
    <t xml:space="preserve">  7,000 - 10,000 lumens</t>
  </si>
  <si>
    <t xml:space="preserve">  15,000 - 28,000 lumens</t>
  </si>
  <si>
    <t>HPS Cobra Head on aluminum pole:</t>
  </si>
  <si>
    <t>Lexington LIght on aluminum pole:</t>
  </si>
  <si>
    <t>Acorn LIght on aluminum pole:</t>
  </si>
  <si>
    <t>Metal Halide Lamp:</t>
  </si>
  <si>
    <t xml:space="preserve">  100 Watt Acorn</t>
  </si>
  <si>
    <t xml:space="preserve">        14' Smooth Black Pole</t>
  </si>
  <si>
    <t xml:space="preserve">        14' Fluted Pole</t>
  </si>
  <si>
    <t xml:space="preserve">  100 Watt Lexington</t>
  </si>
  <si>
    <t xml:space="preserve">  400 Watt Galleria</t>
  </si>
  <si>
    <t xml:space="preserve">  1,000 Watt Metal halide</t>
  </si>
  <si>
    <t xml:space="preserve">  1,000 Watt Galleria</t>
  </si>
  <si>
    <t xml:space="preserve">        30' Square Street pole</t>
  </si>
  <si>
    <t>250 Watt Cobra Head w/ 30' Aluminum pole</t>
  </si>
  <si>
    <t>400 Watt Cobra head Mercury Vapor w/</t>
  </si>
  <si>
    <t xml:space="preserve">    8' Arm</t>
  </si>
  <si>
    <t xml:space="preserve">   12' Arm</t>
  </si>
  <si>
    <t xml:space="preserve">   16' Arm</t>
  </si>
  <si>
    <t xml:space="preserve">   30' Aluminum Pole</t>
  </si>
  <si>
    <t>Exhibit  G</t>
  </si>
  <si>
    <t>page  1  of  2</t>
  </si>
  <si>
    <t>Revenue Analysis</t>
  </si>
  <si>
    <t>Witness:  Jim Adkins</t>
  </si>
  <si>
    <t>Case No.</t>
  </si>
  <si>
    <t>Kwh</t>
  </si>
  <si>
    <t>Test Year</t>
  </si>
  <si>
    <t>of</t>
  </si>
  <si>
    <t>2004-00482</t>
  </si>
  <si>
    <t>Increase</t>
  </si>
  <si>
    <t>Schedule</t>
  </si>
  <si>
    <t>Useage</t>
  </si>
  <si>
    <t>Revenue</t>
  </si>
  <si>
    <t>Total</t>
  </si>
  <si>
    <t>A, Residential, Farm and Non-Farm Service</t>
  </si>
  <si>
    <t>A, ETS</t>
  </si>
  <si>
    <t>B, Small Commerical Rate</t>
  </si>
  <si>
    <t>B, ETS</t>
  </si>
  <si>
    <t>LP, Large Power Rate</t>
  </si>
  <si>
    <t>LP-1, Large Power Rate (500 to 4,999kw)</t>
  </si>
  <si>
    <t>LP-2, Large Power Rate (5,000 to 9,999kw)</t>
  </si>
  <si>
    <t>LP-3, Large Power Rate (500 to 4,999kw)</t>
  </si>
  <si>
    <t>OPS, Optional Power Service</t>
  </si>
  <si>
    <t>AES, All Electric Schools</t>
  </si>
  <si>
    <t>OL, Outdoor Lighting Service</t>
  </si>
  <si>
    <t>STL, Street Lighting</t>
  </si>
  <si>
    <t>DTSL, Decorative Street Lighting</t>
  </si>
  <si>
    <t>Rounding differences</t>
  </si>
  <si>
    <t>Fuel</t>
  </si>
  <si>
    <t>Total revenue from billings</t>
  </si>
  <si>
    <t>Recognize billing lag</t>
  </si>
  <si>
    <t>Fuel charge adjustment lag</t>
  </si>
  <si>
    <t>Total revenue per general ledger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</si>
</sst>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_);\(&quot;$&quot;#,##0.00000\)"/>
    <numFmt numFmtId="165" formatCode="#,##0.00000_);\(#,##0.00000\)"/>
    <numFmt numFmtId="166" formatCode="0.0%"/>
  </numFmts>
  <fonts count="10">
    <font>
      <sz val="11"/>
      <name val="P-TIMES"/>
      <family val="0"/>
    </font>
    <font>
      <sz val="10"/>
      <name val="Arial"/>
      <family val="0"/>
    </font>
    <font>
      <sz val="12"/>
      <name val="P-TIMES"/>
      <family val="0"/>
    </font>
    <font>
      <b/>
      <sz val="11"/>
      <name val="P-TIMES"/>
      <family val="0"/>
    </font>
    <font>
      <u val="single"/>
      <sz val="11"/>
      <name val="P-TIMES"/>
      <family val="0"/>
    </font>
    <font>
      <sz val="8"/>
      <name val="P-TIMES"/>
      <family val="0"/>
    </font>
    <font>
      <sz val="14"/>
      <name val="P-TIMES"/>
      <family val="0"/>
    </font>
    <font>
      <b/>
      <sz val="12"/>
      <name val="P-TIMES"/>
      <family val="0"/>
    </font>
    <font>
      <u val="single"/>
      <sz val="12"/>
      <name val="P-TIMES"/>
      <family val="0"/>
    </font>
    <font>
      <u val="double"/>
      <sz val="12"/>
      <name val="P-TIMES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4" fillId="0" borderId="0" xfId="0" applyFont="1" applyAlignment="1">
      <alignment/>
    </xf>
    <xf numFmtId="37" fontId="0" fillId="0" borderId="0" xfId="0" applyNumberFormat="1" applyAlignment="1" applyProtection="1">
      <alignment/>
      <protection/>
    </xf>
    <xf numFmtId="7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37" fontId="0" fillId="0" borderId="7" xfId="0" applyNumberFormat="1" applyBorder="1" applyAlignment="1" applyProtection="1">
      <alignment/>
      <protection/>
    </xf>
    <xf numFmtId="37" fontId="0" fillId="0" borderId="8" xfId="0" applyNumberFormat="1" applyBorder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5" fontId="0" fillId="0" borderId="8" xfId="0" applyNumberFormat="1" applyBorder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right"/>
      <protection/>
    </xf>
    <xf numFmtId="39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centerContinuous"/>
      <protection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right"/>
      <protection/>
    </xf>
    <xf numFmtId="0" fontId="7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5" fontId="2" fillId="0" borderId="0" xfId="0" applyNumberFormat="1" applyFont="1" applyAlignment="1" applyProtection="1">
      <alignment/>
      <protection/>
    </xf>
    <xf numFmtId="9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37" fontId="2" fillId="0" borderId="7" xfId="0" applyNumberFormat="1" applyFont="1" applyBorder="1" applyAlignment="1" applyProtection="1">
      <alignment/>
      <protection/>
    </xf>
    <xf numFmtId="37" fontId="2" fillId="0" borderId="8" xfId="0" applyNumberFormat="1" applyFont="1" applyBorder="1" applyAlignment="1" applyProtection="1">
      <alignment/>
      <protection/>
    </xf>
    <xf numFmtId="5" fontId="2" fillId="0" borderId="8" xfId="0" applyNumberFormat="1" applyFont="1" applyBorder="1" applyAlignment="1" applyProtection="1">
      <alignment/>
      <protection/>
    </xf>
    <xf numFmtId="5" fontId="9" fillId="0" borderId="0" xfId="0" applyNumberFormat="1" applyFont="1" applyAlignment="1" applyProtection="1">
      <alignment/>
      <protection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678"/>
  <sheetViews>
    <sheetView tabSelected="1" defaultGridColor="0" zoomScale="87" zoomScaleNormal="87" colorId="22" workbookViewId="0" topLeftCell="A1">
      <selection activeCell="A20" sqref="A20"/>
    </sheetView>
  </sheetViews>
  <sheetFormatPr defaultColWidth="9.59765625" defaultRowHeight="14.25"/>
  <cols>
    <col min="1" max="1" width="25.59765625" style="0" customWidth="1"/>
    <col min="2" max="2" width="14.09765625" style="0" customWidth="1"/>
    <col min="3" max="3" width="12.59765625" style="0" customWidth="1"/>
    <col min="4" max="4" width="13.59765625" style="0" customWidth="1"/>
    <col min="5" max="5" width="13.09765625" style="0" customWidth="1"/>
    <col min="6" max="6" width="14.3984375" style="0" customWidth="1"/>
    <col min="7" max="7" width="13.59765625" style="0" customWidth="1"/>
    <col min="8" max="8" width="13.3984375" style="0" customWidth="1"/>
  </cols>
  <sheetData>
    <row r="1" spans="1:8" ht="15">
      <c r="A1" s="1" t="s">
        <v>0</v>
      </c>
      <c r="B1" s="2"/>
      <c r="C1" s="2"/>
      <c r="D1" s="2"/>
      <c r="E1" s="2"/>
      <c r="F1" s="2"/>
      <c r="G1" s="2"/>
      <c r="H1" s="3" t="s">
        <v>1</v>
      </c>
    </row>
    <row r="2" spans="1:8" ht="15">
      <c r="A2" s="1" t="s">
        <v>2</v>
      </c>
      <c r="B2" s="2"/>
      <c r="C2" s="2"/>
      <c r="D2" s="2"/>
      <c r="E2" s="2"/>
      <c r="F2" s="2"/>
      <c r="G2" s="2"/>
      <c r="H2" s="3" t="s">
        <v>3</v>
      </c>
    </row>
    <row r="3" spans="1:8" ht="14.25">
      <c r="A3" s="2" t="s">
        <v>4</v>
      </c>
      <c r="B3" s="2"/>
      <c r="C3" s="2"/>
      <c r="D3" s="2"/>
      <c r="E3" s="2"/>
      <c r="F3" s="2"/>
      <c r="G3" s="2"/>
      <c r="H3" s="3" t="s">
        <v>5</v>
      </c>
    </row>
    <row r="4" spans="1:7" ht="14.25">
      <c r="A4" s="2" t="s">
        <v>6</v>
      </c>
      <c r="B4" s="2"/>
      <c r="C4" s="2"/>
      <c r="D4" s="2"/>
      <c r="E4" s="2"/>
      <c r="F4" s="2"/>
      <c r="G4" s="2"/>
    </row>
    <row r="5" spans="1:7" ht="14.25">
      <c r="A5" s="2"/>
      <c r="B5" s="2"/>
      <c r="C5" s="2"/>
      <c r="D5" s="2"/>
      <c r="E5" s="2"/>
      <c r="F5" s="2"/>
      <c r="G5" s="2"/>
    </row>
    <row r="6" spans="1:7" ht="14.25">
      <c r="A6" s="2" t="s">
        <v>7</v>
      </c>
      <c r="B6" s="2"/>
      <c r="C6" s="2"/>
      <c r="D6" s="2"/>
      <c r="E6" s="2"/>
      <c r="F6" s="2"/>
      <c r="G6" s="2"/>
    </row>
    <row r="7" spans="1:7" ht="14.25">
      <c r="A7" s="2" t="s">
        <v>8</v>
      </c>
      <c r="B7" s="2"/>
      <c r="C7" s="2"/>
      <c r="D7" s="2"/>
      <c r="E7" s="2"/>
      <c r="F7" s="2"/>
      <c r="G7" s="2"/>
    </row>
    <row r="8" spans="1:7" ht="15">
      <c r="A8" s="4" t="s">
        <v>9</v>
      </c>
      <c r="B8" s="2"/>
      <c r="C8" s="2"/>
      <c r="D8" s="2"/>
      <c r="E8" s="2"/>
      <c r="F8" s="2"/>
      <c r="G8" s="2"/>
    </row>
    <row r="10" spans="2:8" ht="14.25">
      <c r="B10" s="5"/>
      <c r="C10" s="6"/>
      <c r="D10" s="7"/>
      <c r="E10" s="8" t="s">
        <v>10</v>
      </c>
      <c r="F10" s="9"/>
      <c r="G10" s="10"/>
      <c r="H10" s="7"/>
    </row>
    <row r="11" spans="2:8" ht="14.25">
      <c r="B11" s="49" t="s">
        <v>11</v>
      </c>
      <c r="C11" s="11" t="s">
        <v>12</v>
      </c>
      <c r="D11" s="12"/>
      <c r="E11" s="13" t="s">
        <v>13</v>
      </c>
      <c r="F11" s="12"/>
      <c r="G11" s="13" t="s">
        <v>14</v>
      </c>
      <c r="H11" s="12"/>
    </row>
    <row r="12" spans="1:8" ht="14.25">
      <c r="A12" s="14"/>
      <c r="B12" s="50" t="s">
        <v>15</v>
      </c>
      <c r="C12" s="51" t="s">
        <v>16</v>
      </c>
      <c r="D12" s="52" t="s">
        <v>17</v>
      </c>
      <c r="E12" s="53" t="s">
        <v>18</v>
      </c>
      <c r="F12" s="52" t="s">
        <v>17</v>
      </c>
      <c r="G12" s="53" t="s">
        <v>18</v>
      </c>
      <c r="H12" s="52" t="s">
        <v>17</v>
      </c>
    </row>
    <row r="14" ht="14.25">
      <c r="B14" s="15"/>
    </row>
    <row r="15" spans="1:8" ht="14.25">
      <c r="A15" t="s">
        <v>19</v>
      </c>
      <c r="B15" s="15">
        <v>658539</v>
      </c>
      <c r="C15" s="16">
        <v>5.6</v>
      </c>
      <c r="D15" s="17">
        <f>B15*C15</f>
        <v>3687818.4</v>
      </c>
      <c r="E15" s="16">
        <f>C15</f>
        <v>5.6</v>
      </c>
      <c r="F15" s="17">
        <f>($B15*E15)</f>
        <v>3687818.4</v>
      </c>
      <c r="G15" s="16">
        <v>8</v>
      </c>
      <c r="H15" s="17">
        <f>($B15*G15)</f>
        <v>5268312</v>
      </c>
    </row>
    <row r="16" spans="2:8" ht="14.25">
      <c r="B16" s="15"/>
      <c r="C16" s="16"/>
      <c r="E16" s="16"/>
      <c r="H16" s="15"/>
    </row>
    <row r="17" spans="1:8" ht="14.25">
      <c r="A17" t="s">
        <v>20</v>
      </c>
      <c r="B17" s="15"/>
      <c r="C17" s="18"/>
      <c r="H17" s="15"/>
    </row>
    <row r="18" spans="1:8" ht="14.25">
      <c r="A18" t="s">
        <v>21</v>
      </c>
      <c r="B18" s="15">
        <v>582935554</v>
      </c>
      <c r="C18" s="18">
        <v>0.05619</v>
      </c>
      <c r="D18" s="15">
        <f>B18*C18</f>
        <v>32755148.77926</v>
      </c>
      <c r="E18" s="18"/>
      <c r="F18" s="15"/>
      <c r="G18" s="18"/>
      <c r="H18" s="15"/>
    </row>
    <row r="19" spans="1:8" ht="14.25">
      <c r="A19" t="s">
        <v>22</v>
      </c>
      <c r="B19" s="15"/>
      <c r="C19" s="18"/>
      <c r="D19" s="15"/>
      <c r="F19" s="15"/>
      <c r="G19" s="18"/>
      <c r="H19" s="15"/>
    </row>
    <row r="20" spans="1:8" ht="14.25">
      <c r="A20" t="s">
        <v>21</v>
      </c>
      <c r="B20" s="19">
        <v>123142882</v>
      </c>
      <c r="C20" s="18">
        <v>0.06111</v>
      </c>
      <c r="D20" s="15">
        <f>B20*C20</f>
        <v>7525261.51902</v>
      </c>
      <c r="F20" s="15"/>
      <c r="G20" s="18"/>
      <c r="H20" s="15"/>
    </row>
    <row r="21" spans="2:8" ht="14.25">
      <c r="B21" s="15"/>
      <c r="C21" s="18"/>
      <c r="D21" s="15"/>
      <c r="F21" s="15"/>
      <c r="G21" s="18"/>
      <c r="H21" s="15"/>
    </row>
    <row r="22" spans="1:8" ht="15" thickBot="1">
      <c r="A22" t="s">
        <v>23</v>
      </c>
      <c r="B22" s="20">
        <v>706078436</v>
      </c>
      <c r="C22" s="18"/>
      <c r="D22" s="15"/>
      <c r="E22" s="18">
        <f>C20</f>
        <v>0.06111</v>
      </c>
      <c r="F22" s="15">
        <f>($B22*E22)</f>
        <v>43148453.22396</v>
      </c>
      <c r="G22" s="18">
        <v>0.06461</v>
      </c>
      <c r="H22" s="15">
        <f>($B22*G22)</f>
        <v>45619727.74996</v>
      </c>
    </row>
    <row r="23" spans="2:8" ht="15" thickTop="1">
      <c r="B23" s="15"/>
      <c r="H23" s="15"/>
    </row>
    <row r="24" spans="1:8" ht="14.25">
      <c r="A24" t="s">
        <v>24</v>
      </c>
      <c r="B24" s="15"/>
      <c r="D24" s="19">
        <v>10653</v>
      </c>
      <c r="F24" s="19">
        <f>D24</f>
        <v>10653</v>
      </c>
      <c r="H24" s="19">
        <f>F24</f>
        <v>10653</v>
      </c>
    </row>
    <row r="25" spans="6:8" ht="14.25">
      <c r="F25" s="15"/>
      <c r="H25" s="15"/>
    </row>
    <row r="26" spans="1:10" ht="15" thickBot="1">
      <c r="A26" t="s">
        <v>25</v>
      </c>
      <c r="B26" s="15"/>
      <c r="D26" s="15">
        <f>SUM(D15:D24)</f>
        <v>43978881.69828</v>
      </c>
      <c r="F26" s="22">
        <f>SUM(F15:F24)</f>
        <v>46846924.623959996</v>
      </c>
      <c r="H26" s="22">
        <f>SUM(H13:H24)</f>
        <v>50898692.74996</v>
      </c>
      <c r="I26" s="15"/>
      <c r="J26" s="21"/>
    </row>
    <row r="27" spans="2:9" ht="15" thickTop="1">
      <c r="B27" s="15"/>
      <c r="C27" s="18"/>
      <c r="F27" s="15"/>
      <c r="H27" s="15"/>
      <c r="I27" s="15"/>
    </row>
    <row r="28" spans="1:9" ht="14.25">
      <c r="A28" t="s">
        <v>26</v>
      </c>
      <c r="B28" s="15"/>
      <c r="C28" s="18"/>
      <c r="D28" s="15">
        <v>5368023</v>
      </c>
      <c r="F28" s="15"/>
      <c r="H28" s="15"/>
      <c r="I28" s="23"/>
    </row>
    <row r="29" spans="1:8" ht="14.25">
      <c r="A29" t="s">
        <v>27</v>
      </c>
      <c r="B29" s="15"/>
      <c r="C29" s="18"/>
      <c r="D29" s="19">
        <v>190841</v>
      </c>
      <c r="F29" s="15"/>
      <c r="H29" s="15"/>
    </row>
    <row r="30" spans="2:8" ht="14.25">
      <c r="B30" s="15"/>
      <c r="F30" s="15"/>
      <c r="H30" s="15"/>
    </row>
    <row r="31" spans="1:4" ht="15" thickBot="1">
      <c r="A31" t="s">
        <v>28</v>
      </c>
      <c r="B31" s="15"/>
      <c r="D31" s="22">
        <f>SUM(D26:D29)</f>
        <v>49537745.69828</v>
      </c>
    </row>
    <row r="32" spans="6:8" ht="15" thickTop="1">
      <c r="F32" s="15"/>
      <c r="H32" s="15"/>
    </row>
    <row r="33" spans="1:9" ht="14.25">
      <c r="A33" t="s">
        <v>29</v>
      </c>
      <c r="B33" s="15"/>
      <c r="F33" s="17">
        <f>(F26-D26)</f>
        <v>2868042.9256799966</v>
      </c>
      <c r="H33" s="17">
        <f>H26-F26</f>
        <v>4051768.126000002</v>
      </c>
      <c r="I33" s="15"/>
    </row>
    <row r="34" spans="2:8" ht="14.25">
      <c r="B34" s="15"/>
      <c r="C34" s="16"/>
      <c r="D34" s="15"/>
      <c r="F34" s="15"/>
      <c r="H34" s="15"/>
    </row>
    <row r="35" spans="1:8" ht="14.25">
      <c r="A35" t="s">
        <v>30</v>
      </c>
      <c r="F35" s="24">
        <f>(F33/D26)</f>
        <v>0.06521409401349477</v>
      </c>
      <c r="G35" s="24"/>
      <c r="H35" s="24">
        <f>(H33/F26)</f>
        <v>0.08648952217298195</v>
      </c>
    </row>
    <row r="38" spans="1:8" ht="15">
      <c r="A38" s="1" t="str">
        <f>A1</f>
        <v>South Kentucky Rural Electric</v>
      </c>
      <c r="B38" s="2"/>
      <c r="C38" s="2"/>
      <c r="D38" s="2"/>
      <c r="E38" s="2"/>
      <c r="F38" s="2"/>
      <c r="G38" s="2"/>
      <c r="H38" s="25" t="s">
        <v>1</v>
      </c>
    </row>
    <row r="39" spans="1:8" ht="15">
      <c r="A39" s="1" t="str">
        <f>A2</f>
        <v>Case No. 2005-00450</v>
      </c>
      <c r="B39" s="2"/>
      <c r="C39" s="2"/>
      <c r="D39" s="2"/>
      <c r="E39" s="2"/>
      <c r="F39" s="2"/>
      <c r="G39" s="2"/>
      <c r="H39" s="3" t="s">
        <v>31</v>
      </c>
    </row>
    <row r="40" spans="1:8" ht="14.25">
      <c r="A40" s="2" t="s">
        <v>4</v>
      </c>
      <c r="B40" s="2"/>
      <c r="C40" s="2"/>
      <c r="D40" s="2"/>
      <c r="E40" s="2"/>
      <c r="F40" s="2"/>
      <c r="G40" s="2"/>
      <c r="H40" s="3" t="s">
        <v>5</v>
      </c>
    </row>
    <row r="41" spans="1:8" ht="14.25">
      <c r="A41" s="2" t="str">
        <f>A4</f>
        <v>August 31, 2005</v>
      </c>
      <c r="B41" s="2"/>
      <c r="C41" s="2"/>
      <c r="D41" s="2"/>
      <c r="E41" s="2"/>
      <c r="F41" s="2"/>
      <c r="G41" s="2"/>
      <c r="H41" s="15"/>
    </row>
    <row r="42" spans="1:8" ht="14.25">
      <c r="A42" s="2"/>
      <c r="B42" s="2"/>
      <c r="C42" s="2"/>
      <c r="D42" s="2"/>
      <c r="E42" s="2"/>
      <c r="F42" s="2"/>
      <c r="G42" s="2"/>
      <c r="H42" s="15"/>
    </row>
    <row r="43" spans="1:7" ht="14.25">
      <c r="A43" s="2" t="s">
        <v>7</v>
      </c>
      <c r="B43" s="2"/>
      <c r="C43" s="2"/>
      <c r="D43" s="2"/>
      <c r="E43" s="2"/>
      <c r="F43" s="2"/>
      <c r="G43" s="2"/>
    </row>
    <row r="44" spans="1:8" ht="14.25">
      <c r="A44" s="2" t="s">
        <v>8</v>
      </c>
      <c r="B44" s="2"/>
      <c r="C44" s="2"/>
      <c r="D44" s="2"/>
      <c r="E44" s="2"/>
      <c r="F44" s="2"/>
      <c r="G44" s="2"/>
      <c r="H44" s="15"/>
    </row>
    <row r="45" spans="1:8" ht="15">
      <c r="A45" s="4" t="s">
        <v>32</v>
      </c>
      <c r="B45" s="2"/>
      <c r="C45" s="2"/>
      <c r="D45" s="2"/>
      <c r="E45" s="2"/>
      <c r="F45" s="2"/>
      <c r="G45" s="2"/>
      <c r="H45" s="15"/>
    </row>
    <row r="47" spans="2:8" ht="14.25">
      <c r="B47" s="5"/>
      <c r="C47" s="6"/>
      <c r="D47" s="7"/>
      <c r="E47" s="8" t="s">
        <v>10</v>
      </c>
      <c r="F47" s="9"/>
      <c r="G47" s="10"/>
      <c r="H47" s="7"/>
    </row>
    <row r="48" spans="2:8" ht="14.25">
      <c r="B48" s="49" t="s">
        <v>11</v>
      </c>
      <c r="C48" s="11" t="s">
        <v>12</v>
      </c>
      <c r="D48" s="12"/>
      <c r="E48" s="13" t="s">
        <v>13</v>
      </c>
      <c r="F48" s="12"/>
      <c r="G48" s="13" t="s">
        <v>14</v>
      </c>
      <c r="H48" s="12"/>
    </row>
    <row r="49" spans="1:8" ht="14.25">
      <c r="A49" s="14"/>
      <c r="B49" s="50" t="s">
        <v>15</v>
      </c>
      <c r="C49" s="51" t="s">
        <v>16</v>
      </c>
      <c r="D49" s="52" t="s">
        <v>17</v>
      </c>
      <c r="E49" s="53" t="s">
        <v>18</v>
      </c>
      <c r="F49" s="52" t="s">
        <v>17</v>
      </c>
      <c r="G49" s="53" t="s">
        <v>18</v>
      </c>
      <c r="H49" s="52" t="s">
        <v>17</v>
      </c>
    </row>
    <row r="51" ht="14.25">
      <c r="B51" s="15"/>
    </row>
    <row r="52" spans="1:8" ht="14.25">
      <c r="A52" t="s">
        <v>19</v>
      </c>
      <c r="B52" s="15">
        <v>0</v>
      </c>
      <c r="C52" s="16">
        <v>5.6</v>
      </c>
      <c r="D52" s="17">
        <f>B52*C52</f>
        <v>0</v>
      </c>
      <c r="E52" s="16">
        <f>C52</f>
        <v>5.6</v>
      </c>
      <c r="F52" s="17">
        <f>($B52*E52)</f>
        <v>0</v>
      </c>
      <c r="G52" s="16">
        <f>G15</f>
        <v>8</v>
      </c>
      <c r="H52" s="17">
        <f>($B52*G52)</f>
        <v>0</v>
      </c>
    </row>
    <row r="53" spans="2:8" ht="14.25">
      <c r="B53" s="15"/>
      <c r="C53" s="16"/>
      <c r="E53" s="16"/>
      <c r="H53" s="15"/>
    </row>
    <row r="54" spans="1:8" ht="14.25">
      <c r="A54" t="s">
        <v>20</v>
      </c>
      <c r="B54" s="15"/>
      <c r="C54" s="18"/>
      <c r="H54" s="15"/>
    </row>
    <row r="55" spans="1:8" ht="14.25">
      <c r="A55" t="s">
        <v>33</v>
      </c>
      <c r="B55" s="15">
        <v>11568129</v>
      </c>
      <c r="C55" s="18">
        <v>0.03371</v>
      </c>
      <c r="D55" s="15">
        <f>B55*C55</f>
        <v>389961.62859</v>
      </c>
      <c r="E55" s="18"/>
      <c r="F55" s="15"/>
      <c r="G55" s="18"/>
      <c r="H55" s="15"/>
    </row>
    <row r="56" spans="1:8" ht="14.25">
      <c r="A56" t="s">
        <v>22</v>
      </c>
      <c r="B56" s="15"/>
      <c r="C56" s="18"/>
      <c r="D56" s="15"/>
      <c r="F56" s="15"/>
      <c r="G56" s="18"/>
      <c r="H56" s="15"/>
    </row>
    <row r="57" spans="1:8" ht="14.25">
      <c r="A57" t="s">
        <v>33</v>
      </c>
      <c r="B57" s="19">
        <v>-78646</v>
      </c>
      <c r="C57" s="18">
        <v>0.03667</v>
      </c>
      <c r="D57" s="15">
        <f>B57*C57</f>
        <v>-2883.94882</v>
      </c>
      <c r="F57" s="15"/>
      <c r="G57" s="18"/>
      <c r="H57" s="15"/>
    </row>
    <row r="58" spans="2:8" ht="14.25">
      <c r="B58" s="15"/>
      <c r="C58" s="18"/>
      <c r="D58" s="15"/>
      <c r="F58" s="15"/>
      <c r="G58" s="18"/>
      <c r="H58" s="15"/>
    </row>
    <row r="59" spans="1:8" ht="15" thickBot="1">
      <c r="A59" t="s">
        <v>23</v>
      </c>
      <c r="B59" s="20">
        <v>11489483</v>
      </c>
      <c r="C59" s="18"/>
      <c r="D59" s="15"/>
      <c r="E59" s="18">
        <f>C57</f>
        <v>0.03667</v>
      </c>
      <c r="F59" s="15">
        <f>($B59*E59)</f>
        <v>421319.34161</v>
      </c>
      <c r="G59" s="18">
        <f>G22*0.6</f>
        <v>0.038766</v>
      </c>
      <c r="H59" s="15">
        <f>($B59*G59)</f>
        <v>445401.297978</v>
      </c>
    </row>
    <row r="60" spans="2:8" ht="15" thickTop="1">
      <c r="B60" s="15"/>
      <c r="H60" s="15"/>
    </row>
    <row r="61" spans="1:8" ht="14.25">
      <c r="A61" t="s">
        <v>24</v>
      </c>
      <c r="B61" s="15"/>
      <c r="D61" s="19">
        <v>0</v>
      </c>
      <c r="F61" s="19">
        <f>D61</f>
        <v>0</v>
      </c>
      <c r="H61" s="19">
        <f>F61</f>
        <v>0</v>
      </c>
    </row>
    <row r="62" spans="6:8" ht="14.25">
      <c r="F62" s="15"/>
      <c r="H62" s="15"/>
    </row>
    <row r="63" spans="1:9" ht="15" thickBot="1">
      <c r="A63" t="s">
        <v>25</v>
      </c>
      <c r="B63" s="15"/>
      <c r="D63" s="15">
        <f>SUM(D52:D61)</f>
        <v>387077.67977</v>
      </c>
      <c r="F63" s="22">
        <f>SUM(F52:F61)</f>
        <v>421319.34161</v>
      </c>
      <c r="H63" s="22">
        <f>SUM(H50:H61)</f>
        <v>445401.297978</v>
      </c>
      <c r="I63" s="15"/>
    </row>
    <row r="64" spans="2:8" ht="15" thickTop="1">
      <c r="B64" s="15"/>
      <c r="C64" s="18"/>
      <c r="F64" s="15"/>
      <c r="H64" s="15"/>
    </row>
    <row r="65" spans="1:8" ht="14.25">
      <c r="A65" t="s">
        <v>26</v>
      </c>
      <c r="B65" s="15"/>
      <c r="C65" s="18"/>
      <c r="D65" s="15">
        <v>92076</v>
      </c>
      <c r="F65" s="15"/>
      <c r="H65" s="15"/>
    </row>
    <row r="66" spans="1:8" ht="14.25">
      <c r="A66" t="s">
        <v>27</v>
      </c>
      <c r="B66" s="15"/>
      <c r="C66" s="18"/>
      <c r="D66" s="19">
        <v>12</v>
      </c>
      <c r="F66" s="15"/>
      <c r="H66" s="15"/>
    </row>
    <row r="67" spans="2:8" ht="14.25">
      <c r="B67" s="15"/>
      <c r="F67" s="15"/>
      <c r="H67" s="15"/>
    </row>
    <row r="68" spans="1:4" ht="15" thickBot="1">
      <c r="A68" t="s">
        <v>28</v>
      </c>
      <c r="B68" s="15"/>
      <c r="D68" s="22">
        <f>SUM(D63:D66)</f>
        <v>479165.67977</v>
      </c>
    </row>
    <row r="69" spans="6:8" ht="15" thickTop="1">
      <c r="F69" s="15"/>
      <c r="H69" s="15"/>
    </row>
    <row r="70" spans="1:9" ht="14.25">
      <c r="A70" t="s">
        <v>29</v>
      </c>
      <c r="B70" s="15"/>
      <c r="F70" s="17">
        <f>(F63-D63)</f>
        <v>34241.661840000015</v>
      </c>
      <c r="H70" s="17">
        <f>H63-F63</f>
        <v>24081.956368000014</v>
      </c>
      <c r="I70" s="15"/>
    </row>
    <row r="71" spans="2:8" ht="14.25">
      <c r="B71" s="15"/>
      <c r="C71" s="16"/>
      <c r="D71" s="15"/>
      <c r="F71" s="15"/>
      <c r="H71" s="15"/>
    </row>
    <row r="72" spans="1:8" ht="14.25">
      <c r="A72" t="s">
        <v>30</v>
      </c>
      <c r="F72" s="24">
        <f>(F70/D63)</f>
        <v>0.08846199000765499</v>
      </c>
      <c r="G72" s="24"/>
      <c r="H72" s="24">
        <f>(H70/F63)</f>
        <v>0.05715844014180532</v>
      </c>
    </row>
    <row r="74" spans="2:8" ht="14.25">
      <c r="B74" s="15"/>
      <c r="C74" s="15"/>
      <c r="D74" s="15"/>
      <c r="E74" s="15"/>
      <c r="F74" s="15"/>
      <c r="H74" s="15"/>
    </row>
    <row r="75" spans="1:8" ht="15">
      <c r="A75" s="1" t="str">
        <f>A1</f>
        <v>South Kentucky Rural Electric</v>
      </c>
      <c r="B75" s="2"/>
      <c r="C75" s="2"/>
      <c r="D75" s="2"/>
      <c r="E75" s="2"/>
      <c r="F75" s="2"/>
      <c r="G75" s="2"/>
      <c r="H75" s="25" t="s">
        <v>1</v>
      </c>
    </row>
    <row r="76" spans="1:8" ht="13.5" customHeight="1">
      <c r="A76" s="2" t="str">
        <f>A2</f>
        <v>Case No. 2005-00450</v>
      </c>
      <c r="B76" s="2"/>
      <c r="C76" s="2"/>
      <c r="D76" s="2"/>
      <c r="E76" s="2"/>
      <c r="F76" s="2"/>
      <c r="G76" s="2"/>
      <c r="H76" s="3" t="s">
        <v>34</v>
      </c>
    </row>
    <row r="77" spans="1:8" ht="14.25">
      <c r="A77" s="2" t="s">
        <v>4</v>
      </c>
      <c r="B77" s="2"/>
      <c r="C77" s="2"/>
      <c r="D77" s="2"/>
      <c r="E77" s="2"/>
      <c r="F77" s="2"/>
      <c r="G77" s="2"/>
      <c r="H77" s="3" t="s">
        <v>5</v>
      </c>
    </row>
    <row r="78" spans="1:8" ht="14.25">
      <c r="A78" s="2" t="str">
        <f>A4</f>
        <v>August 31, 2005</v>
      </c>
      <c r="B78" s="2"/>
      <c r="C78" s="2"/>
      <c r="D78" s="2"/>
      <c r="E78" s="2"/>
      <c r="F78" s="2"/>
      <c r="G78" s="2"/>
      <c r="H78" s="15"/>
    </row>
    <row r="79" spans="1:8" ht="14.25">
      <c r="A79" s="2"/>
      <c r="B79" s="2"/>
      <c r="C79" s="2"/>
      <c r="D79" s="2"/>
      <c r="E79" s="2"/>
      <c r="F79" s="2"/>
      <c r="G79" s="2"/>
      <c r="H79" s="15"/>
    </row>
    <row r="80" spans="1:7" ht="14.25">
      <c r="A80" s="2" t="s">
        <v>35</v>
      </c>
      <c r="B80" s="2"/>
      <c r="C80" s="2"/>
      <c r="D80" s="2"/>
      <c r="E80" s="2"/>
      <c r="F80" s="2"/>
      <c r="G80" s="2"/>
    </row>
    <row r="81" spans="1:8" ht="14.25">
      <c r="A81" s="2" t="s">
        <v>36</v>
      </c>
      <c r="B81" s="2"/>
      <c r="C81" s="2"/>
      <c r="D81" s="2"/>
      <c r="E81" s="2"/>
      <c r="F81" s="2"/>
      <c r="G81" s="2"/>
      <c r="H81" s="15"/>
    </row>
    <row r="82" spans="1:8" ht="15">
      <c r="A82" s="4" t="s">
        <v>37</v>
      </c>
      <c r="B82" s="2"/>
      <c r="C82" s="2"/>
      <c r="D82" s="2"/>
      <c r="E82" s="2"/>
      <c r="F82" s="2"/>
      <c r="G82" s="2"/>
      <c r="H82" s="15"/>
    </row>
    <row r="84" spans="2:8" ht="14.25">
      <c r="B84" s="5"/>
      <c r="C84" s="6"/>
      <c r="D84" s="7"/>
      <c r="E84" s="8" t="s">
        <v>10</v>
      </c>
      <c r="F84" s="9"/>
      <c r="G84" s="10"/>
      <c r="H84" s="7"/>
    </row>
    <row r="85" spans="2:8" ht="14.25">
      <c r="B85" s="49" t="s">
        <v>11</v>
      </c>
      <c r="C85" s="11" t="s">
        <v>12</v>
      </c>
      <c r="D85" s="12"/>
      <c r="E85" s="13" t="s">
        <v>13</v>
      </c>
      <c r="F85" s="12"/>
      <c r="G85" s="13" t="s">
        <v>14</v>
      </c>
      <c r="H85" s="12"/>
    </row>
    <row r="86" spans="1:8" ht="14.25">
      <c r="A86" s="14"/>
      <c r="B86" s="50" t="s">
        <v>15</v>
      </c>
      <c r="C86" s="51" t="s">
        <v>16</v>
      </c>
      <c r="D86" s="52" t="s">
        <v>17</v>
      </c>
      <c r="E86" s="53" t="s">
        <v>18</v>
      </c>
      <c r="F86" s="52" t="s">
        <v>17</v>
      </c>
      <c r="G86" s="53" t="s">
        <v>18</v>
      </c>
      <c r="H86" s="52" t="s">
        <v>17</v>
      </c>
    </row>
    <row r="88" ht="14.25">
      <c r="B88" s="15"/>
    </row>
    <row r="89" spans="1:8" ht="14.25">
      <c r="A89" t="s">
        <v>19</v>
      </c>
      <c r="B89" s="15">
        <v>42696</v>
      </c>
      <c r="C89" s="16">
        <v>6.7</v>
      </c>
      <c r="D89" s="17">
        <f>B89*C89</f>
        <v>286063.2</v>
      </c>
      <c r="E89" s="16">
        <f>C89</f>
        <v>6.7</v>
      </c>
      <c r="F89" s="17">
        <f>($B89*E89)</f>
        <v>286063.2</v>
      </c>
      <c r="G89" s="16">
        <v>15</v>
      </c>
      <c r="H89" s="17">
        <f>($B89*G89)</f>
        <v>640440</v>
      </c>
    </row>
    <row r="90" spans="2:8" ht="14.25">
      <c r="B90" s="15"/>
      <c r="C90" s="16"/>
      <c r="E90" s="16"/>
      <c r="H90" s="15"/>
    </row>
    <row r="91" spans="1:8" ht="14.25">
      <c r="A91" t="s">
        <v>20</v>
      </c>
      <c r="B91" s="15"/>
      <c r="C91" s="18"/>
      <c r="H91" s="15"/>
    </row>
    <row r="92" spans="1:8" ht="14.25">
      <c r="A92" t="s">
        <v>21</v>
      </c>
      <c r="B92" s="15">
        <v>47589684</v>
      </c>
      <c r="C92" s="18">
        <v>0.06166</v>
      </c>
      <c r="D92" s="15">
        <f>B92*C92</f>
        <v>2934379.91544</v>
      </c>
      <c r="F92" s="15"/>
      <c r="G92" s="18"/>
      <c r="H92" s="15"/>
    </row>
    <row r="93" spans="1:8" ht="14.25">
      <c r="A93" t="s">
        <v>22</v>
      </c>
      <c r="B93" s="15"/>
      <c r="C93" s="18"/>
      <c r="D93" s="15"/>
      <c r="F93" s="15"/>
      <c r="G93" s="18"/>
      <c r="H93" s="15"/>
    </row>
    <row r="94" spans="1:8" ht="14.25">
      <c r="A94" t="s">
        <v>21</v>
      </c>
      <c r="B94" s="19">
        <v>11883479</v>
      </c>
      <c r="C94" s="18">
        <v>0.06658</v>
      </c>
      <c r="D94" s="15">
        <f>B94*C94</f>
        <v>791202.03182</v>
      </c>
      <c r="F94" s="15"/>
      <c r="G94" s="18"/>
      <c r="H94" s="15"/>
    </row>
    <row r="95" spans="2:8" ht="14.25">
      <c r="B95" s="15"/>
      <c r="C95" s="18"/>
      <c r="D95" s="15"/>
      <c r="F95" s="15"/>
      <c r="G95" s="18"/>
      <c r="H95" s="15"/>
    </row>
    <row r="96" spans="1:8" ht="15" thickBot="1">
      <c r="A96" t="s">
        <v>23</v>
      </c>
      <c r="B96" s="20">
        <v>59473163</v>
      </c>
      <c r="C96" s="18"/>
      <c r="D96" s="15"/>
      <c r="E96" s="18">
        <f>C94</f>
        <v>0.06658</v>
      </c>
      <c r="F96" s="15">
        <f>($B96*E96)</f>
        <v>3959723.19254</v>
      </c>
      <c r="G96" s="18">
        <v>0.07492</v>
      </c>
      <c r="H96" s="15">
        <f>($B96*G96)</f>
        <v>4455729.37196</v>
      </c>
    </row>
    <row r="97" spans="2:8" ht="15" thickTop="1">
      <c r="B97" s="15"/>
      <c r="H97" s="15"/>
    </row>
    <row r="98" spans="1:10" ht="14.25">
      <c r="A98" t="s">
        <v>24</v>
      </c>
      <c r="B98" s="15"/>
      <c r="D98" s="19">
        <v>4180</v>
      </c>
      <c r="F98" s="19">
        <f>D98</f>
        <v>4180</v>
      </c>
      <c r="H98" s="19">
        <f>F98</f>
        <v>4180</v>
      </c>
      <c r="I98" s="15"/>
      <c r="J98" s="21"/>
    </row>
    <row r="99" spans="6:9" ht="14.25">
      <c r="F99" s="15"/>
      <c r="H99" s="15"/>
      <c r="I99" s="15"/>
    </row>
    <row r="100" spans="1:9" ht="15" thickBot="1">
      <c r="A100" t="s">
        <v>25</v>
      </c>
      <c r="B100" s="15"/>
      <c r="D100" s="15">
        <f>SUM(D89:D98)</f>
        <v>4015825.1472600005</v>
      </c>
      <c r="F100" s="22">
        <f>SUM(F89:F98)</f>
        <v>4249966.39254</v>
      </c>
      <c r="H100" s="22">
        <f>SUM(H87:H98)</f>
        <v>5100349.37196</v>
      </c>
      <c r="I100" s="23"/>
    </row>
    <row r="101" spans="2:8" ht="15" thickTop="1">
      <c r="B101" s="15"/>
      <c r="C101" s="18"/>
      <c r="F101" s="15"/>
      <c r="H101" s="15"/>
    </row>
    <row r="102" spans="1:8" ht="14.25">
      <c r="A102" t="s">
        <v>26</v>
      </c>
      <c r="B102" s="15"/>
      <c r="C102" s="18"/>
      <c r="D102" s="15">
        <v>451386</v>
      </c>
      <c r="F102" s="15"/>
      <c r="H102" s="15"/>
    </row>
    <row r="103" spans="1:8" ht="14.25">
      <c r="A103" t="s">
        <v>27</v>
      </c>
      <c r="B103" s="15"/>
      <c r="C103" s="18"/>
      <c r="D103" s="19">
        <v>19133</v>
      </c>
      <c r="F103" s="15"/>
      <c r="H103" s="15"/>
    </row>
    <row r="104" spans="2:8" ht="14.25">
      <c r="B104" s="15"/>
      <c r="F104" s="15"/>
      <c r="H104" s="15"/>
    </row>
    <row r="105" spans="1:4" ht="15" thickBot="1">
      <c r="A105" t="s">
        <v>28</v>
      </c>
      <c r="B105" s="15"/>
      <c r="D105" s="22">
        <f>SUM(D100:D103)</f>
        <v>4486344.147260001</v>
      </c>
    </row>
    <row r="106" spans="6:8" ht="15" thickTop="1">
      <c r="F106" s="15"/>
      <c r="H106" s="15"/>
    </row>
    <row r="107" spans="1:9" ht="14.25">
      <c r="A107" t="s">
        <v>29</v>
      </c>
      <c r="B107" s="15"/>
      <c r="F107" s="17">
        <f>(F100-D100)</f>
        <v>234141.24527999992</v>
      </c>
      <c r="H107" s="17">
        <f>H100-F100</f>
        <v>850382.9794199998</v>
      </c>
      <c r="I107" s="15"/>
    </row>
    <row r="108" spans="2:8" ht="14.25">
      <c r="B108" s="15"/>
      <c r="C108" s="16"/>
      <c r="D108" s="15"/>
      <c r="F108" s="15"/>
      <c r="H108" s="15"/>
    </row>
    <row r="109" spans="1:8" ht="14.25">
      <c r="A109" t="s">
        <v>30</v>
      </c>
      <c r="F109" s="24">
        <f>(F107/D100)</f>
        <v>0.05830464143583408</v>
      </c>
      <c r="G109" s="24"/>
      <c r="H109" s="24">
        <f>(H107/F100)</f>
        <v>0.20009169505732652</v>
      </c>
    </row>
    <row r="111" spans="2:8" ht="14.25">
      <c r="B111" s="15"/>
      <c r="C111" s="15"/>
      <c r="D111" s="15"/>
      <c r="E111" s="15"/>
      <c r="F111" s="15"/>
      <c r="H111" s="15"/>
    </row>
    <row r="112" spans="1:8" ht="15">
      <c r="A112" s="1" t="str">
        <f>A1</f>
        <v>South Kentucky Rural Electric</v>
      </c>
      <c r="B112" s="2"/>
      <c r="C112" s="2"/>
      <c r="D112" s="2"/>
      <c r="E112" s="2"/>
      <c r="F112" s="2"/>
      <c r="G112" s="2"/>
      <c r="H112" s="25" t="s">
        <v>1</v>
      </c>
    </row>
    <row r="113" spans="1:8" ht="15">
      <c r="A113" s="1" t="str">
        <f>A2</f>
        <v>Case No. 2005-00450</v>
      </c>
      <c r="B113" s="2"/>
      <c r="C113" s="2"/>
      <c r="D113" s="2"/>
      <c r="E113" s="2"/>
      <c r="F113" s="2"/>
      <c r="G113" s="2"/>
      <c r="H113" s="3" t="s">
        <v>38</v>
      </c>
    </row>
    <row r="114" spans="1:8" ht="14.25">
      <c r="A114" s="2" t="str">
        <f>A3</f>
        <v>Billing Analysis</v>
      </c>
      <c r="B114" s="2"/>
      <c r="C114" s="2"/>
      <c r="D114" s="2"/>
      <c r="E114" s="2"/>
      <c r="F114" s="2"/>
      <c r="G114" s="2"/>
      <c r="H114" s="3" t="s">
        <v>5</v>
      </c>
    </row>
    <row r="115" spans="1:8" ht="14.25">
      <c r="A115" s="2" t="str">
        <f>A4</f>
        <v>August 31, 2005</v>
      </c>
      <c r="B115" s="2"/>
      <c r="C115" s="2"/>
      <c r="D115" s="2"/>
      <c r="E115" s="2"/>
      <c r="F115" s="2"/>
      <c r="G115" s="2"/>
      <c r="H115" s="15"/>
    </row>
    <row r="116" spans="1:8" ht="14.25">
      <c r="A116" s="2"/>
      <c r="B116" s="2"/>
      <c r="C116" s="2"/>
      <c r="D116" s="2"/>
      <c r="E116" s="2"/>
      <c r="F116" s="2"/>
      <c r="G116" s="2"/>
      <c r="H116" s="15"/>
    </row>
    <row r="117" spans="1:7" ht="14.25">
      <c r="A117" s="2" t="s">
        <v>35</v>
      </c>
      <c r="B117" s="2"/>
      <c r="C117" s="2"/>
      <c r="D117" s="2"/>
      <c r="E117" s="2"/>
      <c r="F117" s="2"/>
      <c r="G117" s="2"/>
    </row>
    <row r="118" spans="1:8" ht="14.25">
      <c r="A118" s="2" t="s">
        <v>36</v>
      </c>
      <c r="B118" s="2"/>
      <c r="C118" s="2"/>
      <c r="D118" s="2"/>
      <c r="E118" s="2"/>
      <c r="F118" s="2"/>
      <c r="G118" s="2"/>
      <c r="H118" s="15"/>
    </row>
    <row r="119" spans="1:8" ht="15">
      <c r="A119" s="4" t="s">
        <v>39</v>
      </c>
      <c r="B119" s="2"/>
      <c r="C119" s="2"/>
      <c r="D119" s="2"/>
      <c r="E119" s="2"/>
      <c r="F119" s="2"/>
      <c r="G119" s="2"/>
      <c r="H119" s="15"/>
    </row>
    <row r="121" spans="2:8" ht="14.25">
      <c r="B121" s="5"/>
      <c r="C121" s="6"/>
      <c r="D121" s="7"/>
      <c r="E121" s="8" t="s">
        <v>10</v>
      </c>
      <c r="F121" s="9"/>
      <c r="G121" s="10"/>
      <c r="H121" s="7"/>
    </row>
    <row r="122" spans="2:8" ht="14.25">
      <c r="B122" s="49" t="s">
        <v>11</v>
      </c>
      <c r="C122" s="11" t="s">
        <v>12</v>
      </c>
      <c r="D122" s="12"/>
      <c r="E122" s="13" t="s">
        <v>13</v>
      </c>
      <c r="F122" s="12"/>
      <c r="G122" s="13" t="s">
        <v>14</v>
      </c>
      <c r="H122" s="12"/>
    </row>
    <row r="123" spans="1:8" ht="14.25">
      <c r="A123" s="14"/>
      <c r="B123" s="50" t="s">
        <v>15</v>
      </c>
      <c r="C123" s="51" t="s">
        <v>16</v>
      </c>
      <c r="D123" s="52" t="s">
        <v>17</v>
      </c>
      <c r="E123" s="53" t="s">
        <v>18</v>
      </c>
      <c r="F123" s="52" t="s">
        <v>17</v>
      </c>
      <c r="G123" s="53" t="s">
        <v>18</v>
      </c>
      <c r="H123" s="52" t="s">
        <v>17</v>
      </c>
    </row>
    <row r="125" ht="14.25">
      <c r="B125" s="15"/>
    </row>
    <row r="126" spans="1:8" ht="14.25">
      <c r="A126" t="s">
        <v>19</v>
      </c>
      <c r="B126" s="15">
        <v>0</v>
      </c>
      <c r="C126" s="16">
        <v>6.7</v>
      </c>
      <c r="D126" s="17">
        <f>B126*C126</f>
        <v>0</v>
      </c>
      <c r="E126" s="16">
        <f>C126</f>
        <v>6.7</v>
      </c>
      <c r="F126" s="17">
        <f>($B126*E126)</f>
        <v>0</v>
      </c>
      <c r="G126" s="16">
        <f>G89</f>
        <v>15</v>
      </c>
      <c r="H126" s="17">
        <f>($B126*G126)</f>
        <v>0</v>
      </c>
    </row>
    <row r="127" spans="2:8" ht="14.25">
      <c r="B127" s="15"/>
      <c r="C127" s="16"/>
      <c r="E127" s="16"/>
      <c r="H127" s="15"/>
    </row>
    <row r="128" spans="1:8" ht="14.25">
      <c r="A128" t="s">
        <v>20</v>
      </c>
      <c r="B128" s="15"/>
      <c r="C128" s="18"/>
      <c r="H128" s="15"/>
    </row>
    <row r="129" spans="1:8" ht="14.25">
      <c r="A129" t="s">
        <v>33</v>
      </c>
      <c r="B129" s="15">
        <v>13330</v>
      </c>
      <c r="C129" s="18">
        <v>0.037000000000000005</v>
      </c>
      <c r="D129" s="15">
        <f>B129*C129</f>
        <v>493.2100000000001</v>
      </c>
      <c r="F129" s="15"/>
      <c r="G129" s="18"/>
      <c r="H129" s="15"/>
    </row>
    <row r="130" spans="1:8" ht="14.25">
      <c r="A130" t="s">
        <v>22</v>
      </c>
      <c r="B130" s="15"/>
      <c r="C130" s="18"/>
      <c r="D130" s="15"/>
      <c r="F130" s="15"/>
      <c r="G130" s="18"/>
      <c r="H130" s="15"/>
    </row>
    <row r="131" spans="1:8" ht="14.25">
      <c r="A131" t="s">
        <v>33</v>
      </c>
      <c r="B131" s="19">
        <v>0</v>
      </c>
      <c r="C131" s="18">
        <v>0.03995</v>
      </c>
      <c r="D131" s="15">
        <f>B131*C131</f>
        <v>0</v>
      </c>
      <c r="F131" s="15"/>
      <c r="G131" s="18"/>
      <c r="H131" s="15"/>
    </row>
    <row r="132" spans="2:8" ht="14.25">
      <c r="B132" s="15"/>
      <c r="C132" s="18"/>
      <c r="D132" s="15"/>
      <c r="F132" s="15"/>
      <c r="G132" s="18"/>
      <c r="H132" s="15"/>
    </row>
    <row r="133" spans="1:8" ht="15" thickBot="1">
      <c r="A133" t="s">
        <v>23</v>
      </c>
      <c r="B133" s="20">
        <v>13330</v>
      </c>
      <c r="C133" s="18"/>
      <c r="D133" s="15"/>
      <c r="E133" s="18">
        <f>C131</f>
        <v>0.03995</v>
      </c>
      <c r="F133" s="15">
        <f>($B133*E133)</f>
        <v>532.5335</v>
      </c>
      <c r="G133" s="18">
        <f>G96*0.6</f>
        <v>0.044952</v>
      </c>
      <c r="H133" s="15">
        <f>($B133*G133)</f>
        <v>599.21016</v>
      </c>
    </row>
    <row r="134" spans="2:8" ht="15" thickTop="1">
      <c r="B134" s="15"/>
      <c r="H134" s="15"/>
    </row>
    <row r="135" spans="1:8" ht="14.25">
      <c r="A135" t="s">
        <v>24</v>
      </c>
      <c r="B135" s="15"/>
      <c r="D135" s="19">
        <v>0</v>
      </c>
      <c r="F135" s="19">
        <f>D135</f>
        <v>0</v>
      </c>
      <c r="H135" s="19">
        <f>F135</f>
        <v>0</v>
      </c>
    </row>
    <row r="136" spans="6:8" ht="14.25">
      <c r="F136" s="15"/>
      <c r="H136" s="15"/>
    </row>
    <row r="137" spans="1:9" ht="15" thickBot="1">
      <c r="A137" t="s">
        <v>25</v>
      </c>
      <c r="B137" s="15"/>
      <c r="D137" s="15">
        <f>SUM(D126:D135)</f>
        <v>493.2100000000001</v>
      </c>
      <c r="F137" s="22">
        <f>SUM(F126:F135)</f>
        <v>532.5335</v>
      </c>
      <c r="H137" s="22">
        <f>SUM(H124:H135)</f>
        <v>599.21016</v>
      </c>
      <c r="I137" s="15"/>
    </row>
    <row r="138" spans="2:8" ht="15" thickTop="1">
      <c r="B138" s="15"/>
      <c r="C138" s="18"/>
      <c r="F138" s="15"/>
      <c r="H138" s="15"/>
    </row>
    <row r="139" spans="1:8" ht="14.25">
      <c r="A139" t="s">
        <v>26</v>
      </c>
      <c r="B139" s="15"/>
      <c r="C139" s="18"/>
      <c r="D139" s="15">
        <v>112</v>
      </c>
      <c r="F139" s="15"/>
      <c r="H139" s="15"/>
    </row>
    <row r="140" spans="1:8" ht="14.25">
      <c r="A140" t="s">
        <v>27</v>
      </c>
      <c r="B140" s="15"/>
      <c r="C140" s="18"/>
      <c r="D140" s="19">
        <v>0</v>
      </c>
      <c r="F140" s="15"/>
      <c r="H140" s="15"/>
    </row>
    <row r="141" spans="2:8" ht="14.25">
      <c r="B141" s="15"/>
      <c r="F141" s="15"/>
      <c r="H141" s="15"/>
    </row>
    <row r="142" spans="1:4" ht="15" thickBot="1">
      <c r="A142" t="s">
        <v>28</v>
      </c>
      <c r="B142" s="15"/>
      <c r="D142" s="22">
        <f>SUM(D137:D140)</f>
        <v>605.21</v>
      </c>
    </row>
    <row r="143" spans="6:8" ht="15" thickTop="1">
      <c r="F143" s="15"/>
      <c r="H143" s="15"/>
    </row>
    <row r="144" spans="1:9" ht="14.25">
      <c r="A144" t="s">
        <v>29</v>
      </c>
      <c r="B144" s="15"/>
      <c r="F144" s="17">
        <f>(F137-D137)</f>
        <v>39.32349999999991</v>
      </c>
      <c r="H144" s="17">
        <f>H137-F137</f>
        <v>66.67665999999997</v>
      </c>
      <c r="I144" s="15"/>
    </row>
    <row r="145" spans="2:8" ht="14.25">
      <c r="B145" s="15"/>
      <c r="C145" s="16"/>
      <c r="D145" s="15"/>
      <c r="F145" s="15"/>
      <c r="H145" s="15"/>
    </row>
    <row r="146" spans="1:8" ht="14.25">
      <c r="A146" t="s">
        <v>30</v>
      </c>
      <c r="F146" s="24">
        <f>(F144/D137)</f>
        <v>0.07972972972972954</v>
      </c>
      <c r="G146" s="24"/>
      <c r="H146" s="24">
        <f>(H144/F137)</f>
        <v>0.1252065081351689</v>
      </c>
    </row>
    <row r="148" spans="2:8" ht="14.25">
      <c r="B148" s="15"/>
      <c r="C148" s="15"/>
      <c r="D148" s="15"/>
      <c r="E148" s="15"/>
      <c r="F148" s="15"/>
      <c r="H148" s="15"/>
    </row>
    <row r="149" spans="1:8" ht="15">
      <c r="A149" s="1" t="str">
        <f>A1</f>
        <v>South Kentucky Rural Electric</v>
      </c>
      <c r="B149" s="2"/>
      <c r="C149" s="2"/>
      <c r="D149" s="2"/>
      <c r="E149" s="2"/>
      <c r="F149" s="2"/>
      <c r="G149" s="2"/>
      <c r="H149" s="25" t="s">
        <v>1</v>
      </c>
    </row>
    <row r="150" spans="1:8" ht="15">
      <c r="A150" s="1" t="str">
        <f>A2</f>
        <v>Case No. 2005-00450</v>
      </c>
      <c r="B150" s="2"/>
      <c r="C150" s="2"/>
      <c r="D150" s="2"/>
      <c r="E150" s="2"/>
      <c r="F150" s="2"/>
      <c r="G150" s="2"/>
      <c r="H150" s="3" t="s">
        <v>40</v>
      </c>
    </row>
    <row r="151" spans="1:8" ht="14.25">
      <c r="A151" s="2" t="str">
        <f>A3</f>
        <v>Billing Analysis</v>
      </c>
      <c r="B151" s="2"/>
      <c r="C151" s="2"/>
      <c r="D151" s="2"/>
      <c r="E151" s="2"/>
      <c r="F151" s="2"/>
      <c r="G151" s="2"/>
      <c r="H151" s="3" t="s">
        <v>5</v>
      </c>
    </row>
    <row r="152" spans="1:8" ht="14.25">
      <c r="A152" s="2" t="str">
        <f>A4</f>
        <v>August 31, 2005</v>
      </c>
      <c r="B152" s="2"/>
      <c r="C152" s="2"/>
      <c r="D152" s="2"/>
      <c r="E152" s="2"/>
      <c r="F152" s="2"/>
      <c r="G152" s="2"/>
      <c r="H152" s="15"/>
    </row>
    <row r="153" spans="1:8" ht="14.25">
      <c r="A153" s="2"/>
      <c r="B153" s="2"/>
      <c r="C153" s="2"/>
      <c r="D153" s="2"/>
      <c r="E153" s="2"/>
      <c r="F153" s="2"/>
      <c r="G153" s="2"/>
      <c r="H153" s="15"/>
    </row>
    <row r="154" spans="1:7" ht="14.25">
      <c r="A154" s="2" t="s">
        <v>41</v>
      </c>
      <c r="B154" s="2"/>
      <c r="C154" s="2"/>
      <c r="D154" s="2"/>
      <c r="E154" s="2"/>
      <c r="F154" s="2"/>
      <c r="G154" s="2"/>
    </row>
    <row r="155" spans="1:8" ht="14.25">
      <c r="A155" s="2" t="s">
        <v>42</v>
      </c>
      <c r="B155" s="2"/>
      <c r="C155" s="2"/>
      <c r="D155" s="2"/>
      <c r="E155" s="2"/>
      <c r="F155" s="2"/>
      <c r="G155" s="2"/>
      <c r="H155" s="15"/>
    </row>
    <row r="156" spans="1:8" ht="15">
      <c r="A156" s="4" t="s">
        <v>43</v>
      </c>
      <c r="B156" s="2"/>
      <c r="C156" s="2"/>
      <c r="D156" s="2"/>
      <c r="E156" s="2"/>
      <c r="F156" s="2"/>
      <c r="G156" s="2"/>
      <c r="H156" s="15"/>
    </row>
    <row r="158" spans="2:8" ht="14.25">
      <c r="B158" s="5"/>
      <c r="C158" s="6"/>
      <c r="D158" s="7"/>
      <c r="E158" s="8" t="s">
        <v>10</v>
      </c>
      <c r="F158" s="9"/>
      <c r="G158" s="10"/>
      <c r="H158" s="7"/>
    </row>
    <row r="159" spans="2:8" ht="14.25">
      <c r="B159" s="49" t="s">
        <v>11</v>
      </c>
      <c r="C159" s="11" t="s">
        <v>12</v>
      </c>
      <c r="D159" s="12"/>
      <c r="E159" s="13" t="s">
        <v>13</v>
      </c>
      <c r="F159" s="12"/>
      <c r="G159" s="13" t="s">
        <v>14</v>
      </c>
      <c r="H159" s="12"/>
    </row>
    <row r="160" spans="1:8" ht="14.25">
      <c r="A160" s="14"/>
      <c r="B160" s="50" t="s">
        <v>15</v>
      </c>
      <c r="C160" s="51" t="s">
        <v>16</v>
      </c>
      <c r="D160" s="52" t="s">
        <v>17</v>
      </c>
      <c r="E160" s="53" t="s">
        <v>18</v>
      </c>
      <c r="F160" s="52" t="s">
        <v>17</v>
      </c>
      <c r="G160" s="53" t="s">
        <v>18</v>
      </c>
      <c r="H160" s="52" t="s">
        <v>17</v>
      </c>
    </row>
    <row r="162" ht="14.25">
      <c r="B162" s="15"/>
    </row>
    <row r="163" spans="1:8" ht="14.25">
      <c r="A163" t="s">
        <v>19</v>
      </c>
      <c r="B163" s="15">
        <v>2812</v>
      </c>
      <c r="C163" s="16">
        <v>11.2</v>
      </c>
      <c r="D163" s="17">
        <f>B163*C163</f>
        <v>31494.399999999998</v>
      </c>
      <c r="E163" s="16">
        <f>C163</f>
        <v>11.2</v>
      </c>
      <c r="F163" s="17">
        <f>($B163*E163)</f>
        <v>31494.399999999998</v>
      </c>
      <c r="G163" s="16">
        <v>30</v>
      </c>
      <c r="H163" s="17">
        <f>($B163*G163)</f>
        <v>84360</v>
      </c>
    </row>
    <row r="164" spans="2:8" ht="14.25">
      <c r="B164" s="15"/>
      <c r="C164" s="16"/>
      <c r="D164" s="17"/>
      <c r="E164" s="16"/>
      <c r="F164" s="17"/>
      <c r="G164" s="16"/>
      <c r="H164" s="17"/>
    </row>
    <row r="165" spans="1:8" ht="14.25">
      <c r="A165" t="s">
        <v>44</v>
      </c>
      <c r="B165" s="26">
        <v>449224.96</v>
      </c>
      <c r="C165" s="16">
        <v>6</v>
      </c>
      <c r="D165" s="17">
        <f>B165*C165</f>
        <v>2695349.7600000002</v>
      </c>
      <c r="E165" s="16">
        <f>C165</f>
        <v>6</v>
      </c>
      <c r="F165" s="17">
        <f>($B165*E165)</f>
        <v>2695349.7600000002</v>
      </c>
      <c r="G165" s="16">
        <v>6</v>
      </c>
      <c r="H165" s="17">
        <f>($B165*G165)</f>
        <v>2695349.7600000002</v>
      </c>
    </row>
    <row r="166" spans="2:8" ht="14.25">
      <c r="B166" s="15"/>
      <c r="C166" s="16"/>
      <c r="E166" s="16"/>
      <c r="H166" s="15"/>
    </row>
    <row r="167" spans="1:8" ht="14.25">
      <c r="A167" t="s">
        <v>20</v>
      </c>
      <c r="B167" s="15"/>
      <c r="C167" s="18"/>
      <c r="H167" s="15"/>
    </row>
    <row r="168" spans="1:8" ht="14.25">
      <c r="A168" t="s">
        <v>21</v>
      </c>
      <c r="B168" s="15">
        <v>115393982</v>
      </c>
      <c r="C168" s="18">
        <v>0.03664</v>
      </c>
      <c r="D168" s="15">
        <f>B168*C168</f>
        <v>4228035.50048</v>
      </c>
      <c r="F168" s="15"/>
      <c r="G168" s="18"/>
      <c r="H168" s="15"/>
    </row>
    <row r="169" spans="1:8" ht="14.25">
      <c r="A169" t="s">
        <v>22</v>
      </c>
      <c r="B169" s="15"/>
      <c r="C169" s="18"/>
      <c r="D169" s="15"/>
      <c r="F169" s="15"/>
      <c r="G169" s="18"/>
      <c r="H169" s="15"/>
    </row>
    <row r="170" spans="1:8" ht="14.25">
      <c r="A170" t="s">
        <v>21</v>
      </c>
      <c r="B170" s="19">
        <v>27502001</v>
      </c>
      <c r="C170" s="18">
        <v>0.04156</v>
      </c>
      <c r="D170" s="15">
        <f>B170*C170</f>
        <v>1142983.16156</v>
      </c>
      <c r="F170" s="15"/>
      <c r="G170" s="18"/>
      <c r="H170" s="15"/>
    </row>
    <row r="171" spans="2:8" ht="14.25">
      <c r="B171" s="15"/>
      <c r="C171" s="18"/>
      <c r="D171" s="15"/>
      <c r="F171" s="15"/>
      <c r="G171" s="18"/>
      <c r="H171" s="15"/>
    </row>
    <row r="172" spans="1:8" ht="15" thickBot="1">
      <c r="A172" t="s">
        <v>23</v>
      </c>
      <c r="B172" s="20">
        <v>142895983</v>
      </c>
      <c r="C172" s="18"/>
      <c r="D172" s="15"/>
      <c r="E172" s="18">
        <f>C170</f>
        <v>0.04156</v>
      </c>
      <c r="F172" s="15">
        <f>($B172*E172)</f>
        <v>5938757.05348</v>
      </c>
      <c r="G172" s="18">
        <f>E172</f>
        <v>0.04156</v>
      </c>
      <c r="H172" s="15">
        <f>($B172*G172)</f>
        <v>5938757.05348</v>
      </c>
    </row>
    <row r="173" spans="2:8" ht="15" thickTop="1">
      <c r="B173" s="15"/>
      <c r="H173" s="15"/>
    </row>
    <row r="174" spans="1:8" ht="14.25">
      <c r="A174" t="s">
        <v>24</v>
      </c>
      <c r="B174" s="15"/>
      <c r="D174" s="19">
        <v>0</v>
      </c>
      <c r="F174" s="19">
        <f>D174</f>
        <v>0</v>
      </c>
      <c r="H174" s="19">
        <f>F174</f>
        <v>0</v>
      </c>
    </row>
    <row r="175" spans="6:8" ht="14.25">
      <c r="F175" s="15"/>
      <c r="H175" s="15"/>
    </row>
    <row r="176" spans="1:9" ht="15" thickBot="1">
      <c r="A176" t="s">
        <v>25</v>
      </c>
      <c r="B176" s="15"/>
      <c r="D176" s="15">
        <f>SUM(D163:D174)</f>
        <v>8097862.82204</v>
      </c>
      <c r="F176" s="22">
        <f>SUM(F163:F174)</f>
        <v>8665601.21348</v>
      </c>
      <c r="H176" s="22">
        <f>SUM(H161:H174)</f>
        <v>8718466.813480001</v>
      </c>
      <c r="I176" s="15"/>
    </row>
    <row r="177" spans="2:8" ht="15" thickTop="1">
      <c r="B177" s="15"/>
      <c r="C177" s="18"/>
      <c r="F177" s="15"/>
      <c r="H177" s="15"/>
    </row>
    <row r="178" spans="1:8" ht="14.25">
      <c r="A178" t="s">
        <v>26</v>
      </c>
      <c r="B178" s="15"/>
      <c r="C178" s="18"/>
      <c r="D178" s="15">
        <v>1089808</v>
      </c>
      <c r="F178" s="15"/>
      <c r="H178" s="15"/>
    </row>
    <row r="179" spans="1:8" ht="14.25">
      <c r="A179" t="s">
        <v>27</v>
      </c>
      <c r="B179" s="15"/>
      <c r="C179" s="18"/>
      <c r="D179" s="19">
        <v>36681</v>
      </c>
      <c r="F179" s="15"/>
      <c r="H179" s="15"/>
    </row>
    <row r="180" spans="2:8" ht="14.25">
      <c r="B180" s="15"/>
      <c r="F180" s="15"/>
      <c r="H180" s="15"/>
    </row>
    <row r="181" spans="1:4" ht="15" thickBot="1">
      <c r="A181" t="s">
        <v>28</v>
      </c>
      <c r="B181" s="15"/>
      <c r="D181" s="22">
        <f>SUM(D176:D179)</f>
        <v>9224351.822039999</v>
      </c>
    </row>
    <row r="182" spans="6:8" ht="15" thickTop="1">
      <c r="F182" s="15"/>
      <c r="H182" s="15"/>
    </row>
    <row r="183" spans="1:9" ht="14.25">
      <c r="A183" t="s">
        <v>29</v>
      </c>
      <c r="B183" s="15"/>
      <c r="F183" s="17">
        <f>(F176-D176)</f>
        <v>567738.3914399995</v>
      </c>
      <c r="H183" s="17">
        <f>H176-F176</f>
        <v>52865.60000000149</v>
      </c>
      <c r="I183" s="15"/>
    </row>
    <row r="184" spans="2:8" ht="14.25">
      <c r="B184" s="15"/>
      <c r="C184" s="16"/>
      <c r="D184" s="15"/>
      <c r="F184" s="15"/>
      <c r="H184" s="15"/>
    </row>
    <row r="185" spans="1:8" ht="14.25">
      <c r="A185" t="s">
        <v>30</v>
      </c>
      <c r="F185" s="24">
        <f>(F183/D176)</f>
        <v>0.07010965780931515</v>
      </c>
      <c r="G185" s="24"/>
      <c r="H185" s="24">
        <f>(H183/F176)</f>
        <v>0.006100626915275659</v>
      </c>
    </row>
    <row r="186" ht="14.25">
      <c r="H186" s="15"/>
    </row>
    <row r="187" ht="14.25">
      <c r="H187" s="15"/>
    </row>
    <row r="188" spans="1:8" ht="15">
      <c r="A188" s="1" t="str">
        <f>A1</f>
        <v>South Kentucky Rural Electric</v>
      </c>
      <c r="B188" s="2"/>
      <c r="C188" s="2"/>
      <c r="D188" s="2"/>
      <c r="E188" s="2"/>
      <c r="F188" s="2"/>
      <c r="G188" s="2"/>
      <c r="H188" s="25" t="s">
        <v>1</v>
      </c>
    </row>
    <row r="189" spans="1:8" ht="15">
      <c r="A189" s="1" t="str">
        <f>A2</f>
        <v>Case No. 2005-00450</v>
      </c>
      <c r="B189" s="2"/>
      <c r="C189" s="2"/>
      <c r="D189" s="2"/>
      <c r="E189" s="2"/>
      <c r="F189" s="2"/>
      <c r="G189" s="2"/>
      <c r="H189" s="3" t="s">
        <v>45</v>
      </c>
    </row>
    <row r="190" spans="1:8" ht="14.25">
      <c r="A190" s="2" t="str">
        <f>A3</f>
        <v>Billing Analysis</v>
      </c>
      <c r="B190" s="2"/>
      <c r="C190" s="2"/>
      <c r="D190" s="2"/>
      <c r="E190" s="2"/>
      <c r="F190" s="2"/>
      <c r="G190" s="2"/>
      <c r="H190" s="3" t="s">
        <v>5</v>
      </c>
    </row>
    <row r="191" spans="1:8" ht="14.25">
      <c r="A191" s="2" t="str">
        <f>A4</f>
        <v>August 31, 2005</v>
      </c>
      <c r="B191" s="2"/>
      <c r="C191" s="2"/>
      <c r="D191" s="2"/>
      <c r="E191" s="2"/>
      <c r="F191" s="2"/>
      <c r="G191" s="2"/>
      <c r="H191" s="15"/>
    </row>
    <row r="192" spans="1:8" ht="14.25">
      <c r="A192" s="2"/>
      <c r="B192" s="2"/>
      <c r="C192" s="2"/>
      <c r="D192" s="2"/>
      <c r="E192" s="2"/>
      <c r="F192" s="2"/>
      <c r="G192" s="2"/>
      <c r="H192" s="15"/>
    </row>
    <row r="193" spans="1:7" ht="14.25">
      <c r="A193" s="2" t="s">
        <v>46</v>
      </c>
      <c r="B193" s="2"/>
      <c r="C193" s="2"/>
      <c r="D193" s="2"/>
      <c r="E193" s="2"/>
      <c r="F193" s="2"/>
      <c r="G193" s="2"/>
    </row>
    <row r="194" spans="1:8" ht="14.25">
      <c r="A194" s="2" t="s">
        <v>47</v>
      </c>
      <c r="B194" s="2"/>
      <c r="C194" s="2"/>
      <c r="D194" s="2"/>
      <c r="E194" s="2"/>
      <c r="F194" s="2"/>
      <c r="G194" s="2"/>
      <c r="H194" s="15"/>
    </row>
    <row r="195" spans="1:8" ht="15">
      <c r="A195" s="4" t="s">
        <v>48</v>
      </c>
      <c r="B195" s="2"/>
      <c r="C195" s="2"/>
      <c r="D195" s="2"/>
      <c r="E195" s="2"/>
      <c r="F195" s="2"/>
      <c r="G195" s="2"/>
      <c r="H195" s="15"/>
    </row>
    <row r="197" spans="2:8" ht="14.25">
      <c r="B197" s="5"/>
      <c r="C197" s="6"/>
      <c r="D197" s="7"/>
      <c r="E197" s="8" t="s">
        <v>10</v>
      </c>
      <c r="F197" s="9"/>
      <c r="G197" s="10"/>
      <c r="H197" s="7"/>
    </row>
    <row r="198" spans="2:8" ht="14.25">
      <c r="B198" s="49" t="s">
        <v>11</v>
      </c>
      <c r="C198" s="11" t="s">
        <v>12</v>
      </c>
      <c r="D198" s="12"/>
      <c r="E198" s="13" t="s">
        <v>13</v>
      </c>
      <c r="F198" s="12"/>
      <c r="G198" s="13" t="s">
        <v>14</v>
      </c>
      <c r="H198" s="12"/>
    </row>
    <row r="199" spans="1:8" ht="14.25">
      <c r="A199" s="14"/>
      <c r="B199" s="50" t="s">
        <v>15</v>
      </c>
      <c r="C199" s="51" t="s">
        <v>16</v>
      </c>
      <c r="D199" s="52" t="s">
        <v>17</v>
      </c>
      <c r="E199" s="53" t="s">
        <v>18</v>
      </c>
      <c r="F199" s="52" t="s">
        <v>17</v>
      </c>
      <c r="G199" s="53" t="s">
        <v>18</v>
      </c>
      <c r="H199" s="52" t="s">
        <v>17</v>
      </c>
    </row>
    <row r="201" ht="14.25">
      <c r="B201" s="15"/>
    </row>
    <row r="202" spans="1:8" ht="14.25">
      <c r="A202" t="s">
        <v>49</v>
      </c>
      <c r="B202" s="15">
        <v>24</v>
      </c>
      <c r="C202" s="16">
        <v>125</v>
      </c>
      <c r="D202" s="17">
        <f>B202*C202</f>
        <v>3000</v>
      </c>
      <c r="E202" s="16">
        <f>C202</f>
        <v>125</v>
      </c>
      <c r="F202" s="17">
        <f>($B202*E202)</f>
        <v>3000</v>
      </c>
      <c r="G202" s="16">
        <v>125</v>
      </c>
      <c r="H202" s="17">
        <f>($B202*G202)</f>
        <v>3000</v>
      </c>
    </row>
    <row r="203" spans="2:8" ht="14.25">
      <c r="B203" s="15"/>
      <c r="C203" s="16"/>
      <c r="D203" s="17"/>
      <c r="E203" s="16"/>
      <c r="F203" s="17"/>
      <c r="G203" s="16"/>
      <c r="H203" s="17"/>
    </row>
    <row r="204" spans="1:8" ht="14.25">
      <c r="A204" t="s">
        <v>50</v>
      </c>
      <c r="B204" s="15">
        <v>12</v>
      </c>
      <c r="C204" s="16">
        <v>944</v>
      </c>
      <c r="D204" s="15">
        <f>B204*C204</f>
        <v>11328</v>
      </c>
      <c r="E204" s="16">
        <f>C204</f>
        <v>944</v>
      </c>
      <c r="F204" s="15">
        <f>($B204*E204)</f>
        <v>11328</v>
      </c>
      <c r="G204" s="16">
        <v>944</v>
      </c>
      <c r="H204" s="15">
        <f>($B204*G204)</f>
        <v>11328</v>
      </c>
    </row>
    <row r="205" spans="1:8" ht="14.25">
      <c r="A205" t="s">
        <v>50</v>
      </c>
      <c r="B205" s="15">
        <v>12</v>
      </c>
      <c r="C205" s="16">
        <v>2373</v>
      </c>
      <c r="D205" s="15">
        <f>B205*C205</f>
        <v>28476</v>
      </c>
      <c r="E205" s="16">
        <f>C205</f>
        <v>2373</v>
      </c>
      <c r="F205" s="15">
        <f>($B205*E205)</f>
        <v>28476</v>
      </c>
      <c r="G205" s="16">
        <v>2373</v>
      </c>
      <c r="H205" s="15">
        <f>($B205*G205)</f>
        <v>28476</v>
      </c>
    </row>
    <row r="206" spans="2:8" ht="14.25">
      <c r="B206" s="15"/>
      <c r="C206" s="16"/>
      <c r="D206" s="15"/>
      <c r="E206" s="16"/>
      <c r="F206" s="15"/>
      <c r="G206" s="16"/>
      <c r="H206" s="15"/>
    </row>
    <row r="207" spans="1:8" ht="14.25">
      <c r="A207" t="s">
        <v>44</v>
      </c>
      <c r="B207" s="26">
        <v>69926.66</v>
      </c>
      <c r="C207" s="16">
        <v>5.39</v>
      </c>
      <c r="D207" s="15">
        <f>B207*C207</f>
        <v>376904.6974</v>
      </c>
      <c r="E207" s="16">
        <f>C207</f>
        <v>5.39</v>
      </c>
      <c r="F207" s="15">
        <f>($B207*E207)</f>
        <v>376904.6974</v>
      </c>
      <c r="G207" s="16">
        <v>5.39</v>
      </c>
      <c r="H207" s="15">
        <f>($B207*G207)</f>
        <v>376904.6974</v>
      </c>
    </row>
    <row r="208" spans="2:8" ht="14.25">
      <c r="B208" s="15"/>
      <c r="C208" s="16"/>
      <c r="D208" s="15"/>
      <c r="E208" s="16"/>
      <c r="F208" s="15"/>
      <c r="H208" s="15"/>
    </row>
    <row r="209" spans="1:8" ht="14.25">
      <c r="A209" t="s">
        <v>20</v>
      </c>
      <c r="B209" s="15"/>
      <c r="C209" s="18"/>
      <c r="D209" s="15"/>
      <c r="F209" s="15"/>
      <c r="H209" s="15"/>
    </row>
    <row r="210" spans="1:8" ht="14.25">
      <c r="A210" t="s">
        <v>21</v>
      </c>
      <c r="B210" s="15">
        <v>31542379</v>
      </c>
      <c r="C210" s="18">
        <v>0.03221</v>
      </c>
      <c r="D210" s="15">
        <f>B210*C210</f>
        <v>1015980.0275900001</v>
      </c>
      <c r="F210" s="15"/>
      <c r="G210" s="18"/>
      <c r="H210" s="15"/>
    </row>
    <row r="211" spans="1:8" ht="14.25">
      <c r="A211" t="s">
        <v>22</v>
      </c>
      <c r="B211" s="15"/>
      <c r="C211" s="18"/>
      <c r="D211" s="15"/>
      <c r="F211" s="15"/>
      <c r="G211" s="18"/>
      <c r="H211" s="15"/>
    </row>
    <row r="212" spans="1:8" ht="14.25">
      <c r="A212" t="s">
        <v>21</v>
      </c>
      <c r="B212" s="19">
        <v>6999371</v>
      </c>
      <c r="C212" s="18">
        <v>0.03713</v>
      </c>
      <c r="D212" s="15">
        <f>B212*C212</f>
        <v>259886.64523000002</v>
      </c>
      <c r="F212" s="15"/>
      <c r="G212" s="18"/>
      <c r="H212" s="15"/>
    </row>
    <row r="213" spans="2:8" ht="14.25">
      <c r="B213" s="15"/>
      <c r="C213" s="18"/>
      <c r="D213" s="15"/>
      <c r="F213" s="15"/>
      <c r="G213" s="18"/>
      <c r="H213" s="15"/>
    </row>
    <row r="214" spans="1:8" ht="15" thickBot="1">
      <c r="A214" t="s">
        <v>23</v>
      </c>
      <c r="B214" s="20">
        <v>38541750</v>
      </c>
      <c r="C214" s="18"/>
      <c r="D214" s="15"/>
      <c r="E214" s="18">
        <f>C212</f>
        <v>0.03713</v>
      </c>
      <c r="F214" s="15">
        <f>($B214*E214)</f>
        <v>1431055.1775000002</v>
      </c>
      <c r="G214" s="18">
        <f>E214</f>
        <v>0.03713</v>
      </c>
      <c r="H214" s="15">
        <f>($B214*G214)</f>
        <v>1431055.1775000002</v>
      </c>
    </row>
    <row r="215" spans="2:8" ht="15" thickTop="1">
      <c r="B215" s="15"/>
      <c r="H215" s="15"/>
    </row>
    <row r="216" spans="1:8" ht="14.25">
      <c r="A216" t="s">
        <v>24</v>
      </c>
      <c r="B216" s="15"/>
      <c r="D216" s="19">
        <v>0</v>
      </c>
      <c r="F216" s="19">
        <f>D216</f>
        <v>0</v>
      </c>
      <c r="H216" s="19">
        <f>F216</f>
        <v>0</v>
      </c>
    </row>
    <row r="217" spans="6:8" ht="14.25">
      <c r="F217" s="15"/>
      <c r="H217" s="15"/>
    </row>
    <row r="218" spans="1:9" ht="15" thickBot="1">
      <c r="A218" t="s">
        <v>25</v>
      </c>
      <c r="B218" s="15"/>
      <c r="D218" s="15">
        <f>SUM(D202:D216)</f>
        <v>1695575.37022</v>
      </c>
      <c r="F218" s="22">
        <f>SUM(F202:F216)</f>
        <v>1850763.8749000002</v>
      </c>
      <c r="H218" s="22">
        <f>SUM(H200:H216)</f>
        <v>1850763.8749000002</v>
      </c>
      <c r="I218" s="15"/>
    </row>
    <row r="219" spans="2:8" ht="15" thickTop="1">
      <c r="B219" s="15"/>
      <c r="C219" s="18"/>
      <c r="F219" s="15"/>
      <c r="H219" s="15"/>
    </row>
    <row r="220" spans="1:8" ht="14.25">
      <c r="A220" t="s">
        <v>26</v>
      </c>
      <c r="B220" s="15"/>
      <c r="C220" s="18"/>
      <c r="D220" s="15">
        <v>282928</v>
      </c>
      <c r="F220" s="15"/>
      <c r="H220" s="15"/>
    </row>
    <row r="221" spans="1:8" ht="14.25">
      <c r="A221" t="s">
        <v>27</v>
      </c>
      <c r="B221" s="15"/>
      <c r="C221" s="18"/>
      <c r="D221" s="19">
        <v>7387</v>
      </c>
      <c r="F221" s="15"/>
      <c r="H221" s="15"/>
    </row>
    <row r="222" spans="2:8" ht="14.25">
      <c r="B222" s="15"/>
      <c r="F222" s="15"/>
      <c r="H222" s="15"/>
    </row>
    <row r="223" spans="1:4" ht="15" thickBot="1">
      <c r="A223" t="s">
        <v>28</v>
      </c>
      <c r="B223" s="15"/>
      <c r="D223" s="22">
        <f>SUM(D218:D221)</f>
        <v>1985890.37022</v>
      </c>
    </row>
    <row r="224" spans="6:8" ht="15" thickTop="1">
      <c r="F224" s="15"/>
      <c r="H224" s="15"/>
    </row>
    <row r="225" spans="1:9" ht="14.25">
      <c r="A225" t="s">
        <v>29</v>
      </c>
      <c r="B225" s="15"/>
      <c r="F225" s="17">
        <f>(F218-D218)</f>
        <v>155188.50468000025</v>
      </c>
      <c r="H225" s="17">
        <f>H218-F218</f>
        <v>0</v>
      </c>
      <c r="I225" s="15"/>
    </row>
    <row r="226" spans="2:8" ht="14.25">
      <c r="B226" s="15"/>
      <c r="C226" s="16"/>
      <c r="D226" s="15"/>
      <c r="F226" s="15"/>
      <c r="H226" s="15"/>
    </row>
    <row r="227" spans="1:8" ht="14.25">
      <c r="A227" t="s">
        <v>30</v>
      </c>
      <c r="F227" s="24">
        <f>(F225/D218)</f>
        <v>0.09152557144060462</v>
      </c>
      <c r="G227" s="24"/>
      <c r="H227" s="24">
        <f>(H225/F218)</f>
        <v>0</v>
      </c>
    </row>
    <row r="229" spans="2:8" ht="14.25">
      <c r="B229" s="15"/>
      <c r="C229" s="15"/>
      <c r="D229" s="15"/>
      <c r="E229" s="15"/>
      <c r="F229" s="15"/>
      <c r="H229" s="15"/>
    </row>
    <row r="230" spans="1:8" ht="15">
      <c r="A230" s="1" t="str">
        <f>A1</f>
        <v>South Kentucky Rural Electric</v>
      </c>
      <c r="B230" s="2"/>
      <c r="C230" s="2"/>
      <c r="D230" s="2"/>
      <c r="E230" s="2"/>
      <c r="F230" s="2"/>
      <c r="G230" s="2"/>
      <c r="H230" s="25" t="s">
        <v>1</v>
      </c>
    </row>
    <row r="231" spans="1:8" ht="15">
      <c r="A231" s="1" t="str">
        <f>A2</f>
        <v>Case No. 2005-00450</v>
      </c>
      <c r="B231" s="2"/>
      <c r="C231" s="2"/>
      <c r="D231" s="2"/>
      <c r="E231" s="2"/>
      <c r="F231" s="2"/>
      <c r="G231" s="2"/>
      <c r="H231" s="3" t="s">
        <v>51</v>
      </c>
    </row>
    <row r="232" spans="1:8" ht="14.25">
      <c r="A232" s="2" t="str">
        <f>A3</f>
        <v>Billing Analysis</v>
      </c>
      <c r="B232" s="2"/>
      <c r="C232" s="2"/>
      <c r="D232" s="2"/>
      <c r="E232" s="2"/>
      <c r="F232" s="2"/>
      <c r="G232" s="2"/>
      <c r="H232" s="3" t="s">
        <v>5</v>
      </c>
    </row>
    <row r="233" spans="1:8" ht="14.25">
      <c r="A233" s="2" t="str">
        <f>A4</f>
        <v>August 31, 2005</v>
      </c>
      <c r="B233" s="2"/>
      <c r="C233" s="2"/>
      <c r="D233" s="2"/>
      <c r="E233" s="2"/>
      <c r="F233" s="2"/>
      <c r="G233" s="2"/>
      <c r="H233" s="15"/>
    </row>
    <row r="234" spans="1:8" ht="7.5" customHeight="1">
      <c r="A234" s="2"/>
      <c r="B234" s="2"/>
      <c r="C234" s="2"/>
      <c r="D234" s="2"/>
      <c r="E234" s="2"/>
      <c r="F234" s="2"/>
      <c r="G234" s="2"/>
      <c r="H234" s="15"/>
    </row>
    <row r="235" spans="1:7" ht="14.25">
      <c r="A235" s="2" t="s">
        <v>52</v>
      </c>
      <c r="B235" s="2"/>
      <c r="C235" s="2"/>
      <c r="D235" s="2"/>
      <c r="E235" s="2"/>
      <c r="F235" s="2"/>
      <c r="G235" s="2"/>
    </row>
    <row r="236" spans="1:8" ht="14.25">
      <c r="A236" s="2" t="s">
        <v>53</v>
      </c>
      <c r="B236" s="2"/>
      <c r="C236" s="2"/>
      <c r="D236" s="2"/>
      <c r="E236" s="2"/>
      <c r="F236" s="2"/>
      <c r="G236" s="2"/>
      <c r="H236" s="15"/>
    </row>
    <row r="237" spans="1:8" ht="15">
      <c r="A237" s="4" t="s">
        <v>54</v>
      </c>
      <c r="B237" s="2"/>
      <c r="C237" s="2"/>
      <c r="D237" s="2"/>
      <c r="E237" s="2"/>
      <c r="F237" s="2"/>
      <c r="G237" s="2"/>
      <c r="H237" s="15"/>
    </row>
    <row r="238" ht="7.5" customHeight="1"/>
    <row r="239" spans="2:8" ht="14.25">
      <c r="B239" s="5"/>
      <c r="C239" s="6"/>
      <c r="D239" s="7"/>
      <c r="E239" s="8" t="s">
        <v>10</v>
      </c>
      <c r="F239" s="9"/>
      <c r="G239" s="10"/>
      <c r="H239" s="7"/>
    </row>
    <row r="240" spans="2:8" ht="14.25">
      <c r="B240" s="49" t="s">
        <v>11</v>
      </c>
      <c r="C240" s="11" t="s">
        <v>12</v>
      </c>
      <c r="D240" s="12"/>
      <c r="E240" s="13" t="s">
        <v>13</v>
      </c>
      <c r="F240" s="12"/>
      <c r="G240" s="13" t="s">
        <v>14</v>
      </c>
      <c r="H240" s="12"/>
    </row>
    <row r="241" spans="1:8" ht="14.25">
      <c r="A241" s="14"/>
      <c r="B241" s="50" t="s">
        <v>15</v>
      </c>
      <c r="C241" s="51" t="s">
        <v>16</v>
      </c>
      <c r="D241" s="52" t="s">
        <v>17</v>
      </c>
      <c r="E241" s="53" t="s">
        <v>18</v>
      </c>
      <c r="F241" s="52" t="s">
        <v>17</v>
      </c>
      <c r="G241" s="53" t="s">
        <v>18</v>
      </c>
      <c r="H241" s="52" t="s">
        <v>17</v>
      </c>
    </row>
    <row r="243" spans="1:8" ht="14.25">
      <c r="A243" t="s">
        <v>49</v>
      </c>
      <c r="B243" s="15">
        <v>12</v>
      </c>
      <c r="C243" s="16">
        <v>125</v>
      </c>
      <c r="D243" s="17">
        <f>B243*C243</f>
        <v>1500</v>
      </c>
      <c r="E243" s="16">
        <f>C243</f>
        <v>125</v>
      </c>
      <c r="F243" s="17">
        <f>($B243*E243)</f>
        <v>1500</v>
      </c>
      <c r="G243" s="16">
        <v>125</v>
      </c>
      <c r="H243" s="17">
        <f>($B243*G243)</f>
        <v>1500</v>
      </c>
    </row>
    <row r="244" spans="2:8" ht="7.5" customHeight="1">
      <c r="B244" s="15"/>
      <c r="C244" s="16"/>
      <c r="D244" s="17"/>
      <c r="E244" s="16"/>
      <c r="F244" s="17"/>
      <c r="G244" s="16"/>
      <c r="H244" s="17"/>
    </row>
    <row r="245" spans="1:8" ht="14.25">
      <c r="A245" t="s">
        <v>50</v>
      </c>
      <c r="B245" s="15">
        <v>7</v>
      </c>
      <c r="C245" s="16">
        <v>2373</v>
      </c>
      <c r="D245" s="15">
        <f>B245*C245</f>
        <v>16611</v>
      </c>
      <c r="E245" s="16">
        <f>C245</f>
        <v>2373</v>
      </c>
      <c r="F245" s="15">
        <f>($B245*E245)</f>
        <v>16611</v>
      </c>
      <c r="G245" s="16">
        <v>2373</v>
      </c>
      <c r="H245" s="15">
        <f>($B245*G245)</f>
        <v>16611</v>
      </c>
    </row>
    <row r="246" spans="1:8" ht="14.25">
      <c r="A246" t="s">
        <v>50</v>
      </c>
      <c r="B246" s="15">
        <v>5</v>
      </c>
      <c r="C246" s="16">
        <v>2855</v>
      </c>
      <c r="D246" s="15">
        <f>B246*C246</f>
        <v>14275</v>
      </c>
      <c r="E246" s="16">
        <f>C246</f>
        <v>2855</v>
      </c>
      <c r="F246" s="15">
        <f>($B246*E246)</f>
        <v>14275</v>
      </c>
      <c r="G246" s="16">
        <v>2855</v>
      </c>
      <c r="H246" s="15">
        <f>($B246*G246)</f>
        <v>14275</v>
      </c>
    </row>
    <row r="247" spans="2:8" ht="14.25">
      <c r="B247" s="15"/>
      <c r="C247" s="16"/>
      <c r="D247" s="15"/>
      <c r="E247" s="16"/>
      <c r="F247" s="15"/>
      <c r="G247" s="16"/>
      <c r="H247" s="15"/>
    </row>
    <row r="248" spans="1:8" ht="14.25">
      <c r="A248" t="s">
        <v>44</v>
      </c>
      <c r="B248" s="26">
        <v>88243</v>
      </c>
      <c r="C248" s="16">
        <v>5.39</v>
      </c>
      <c r="D248" s="15">
        <f>B248*C248</f>
        <v>475629.76999999996</v>
      </c>
      <c r="E248" s="16">
        <f>C248</f>
        <v>5.39</v>
      </c>
      <c r="F248" s="15">
        <f>($B248*E248)</f>
        <v>475629.76999999996</v>
      </c>
      <c r="G248" s="16">
        <v>5.39</v>
      </c>
      <c r="H248" s="15">
        <f>($B248*G248)</f>
        <v>475629.76999999996</v>
      </c>
    </row>
    <row r="249" spans="2:8" ht="7.5" customHeight="1">
      <c r="B249" s="26"/>
      <c r="C249" s="16"/>
      <c r="D249" s="15"/>
      <c r="E249" s="16"/>
      <c r="F249" s="15"/>
      <c r="G249" s="16"/>
      <c r="H249" s="15"/>
    </row>
    <row r="250" spans="1:8" ht="14.25">
      <c r="A250" t="s">
        <v>55</v>
      </c>
      <c r="B250" s="26"/>
      <c r="C250" s="16"/>
      <c r="D250" s="15">
        <v>53418</v>
      </c>
      <c r="E250" s="16"/>
      <c r="F250" s="15">
        <f>D250</f>
        <v>53418</v>
      </c>
      <c r="G250" s="16"/>
      <c r="H250" s="15">
        <f>F250</f>
        <v>53418</v>
      </c>
    </row>
    <row r="251" spans="2:8" ht="7.5" customHeight="1">
      <c r="B251" s="15"/>
      <c r="C251" s="16"/>
      <c r="D251" s="15"/>
      <c r="E251" s="16"/>
      <c r="F251" s="15"/>
      <c r="H251" s="15"/>
    </row>
    <row r="252" spans="1:8" ht="14.25">
      <c r="A252" t="s">
        <v>56</v>
      </c>
      <c r="B252" s="15"/>
      <c r="C252" s="16"/>
      <c r="D252" s="15"/>
      <c r="E252" s="16"/>
      <c r="F252" s="15"/>
      <c r="H252" s="15"/>
    </row>
    <row r="253" spans="1:8" ht="14.25">
      <c r="A253" t="s">
        <v>20</v>
      </c>
      <c r="B253" s="15"/>
      <c r="C253" s="18"/>
      <c r="D253" s="15"/>
      <c r="F253" s="15"/>
      <c r="H253" s="15"/>
    </row>
    <row r="254" spans="1:8" ht="14.25">
      <c r="A254" t="s">
        <v>21</v>
      </c>
      <c r="B254" s="15">
        <v>20000000</v>
      </c>
      <c r="C254" s="18">
        <v>0.03221</v>
      </c>
      <c r="D254" s="15">
        <f>B254*C254</f>
        <v>644200</v>
      </c>
      <c r="F254" s="15"/>
      <c r="G254" s="18"/>
      <c r="H254" s="15"/>
    </row>
    <row r="255" spans="1:8" ht="14.25">
      <c r="A255" t="s">
        <v>22</v>
      </c>
      <c r="B255" s="15"/>
      <c r="C255" s="18"/>
      <c r="D255" s="15"/>
      <c r="F255" s="15"/>
      <c r="G255" s="18"/>
      <c r="H255" s="15"/>
    </row>
    <row r="256" spans="1:8" ht="14.25">
      <c r="A256" t="s">
        <v>21</v>
      </c>
      <c r="B256" s="19">
        <v>4000000</v>
      </c>
      <c r="C256" s="18">
        <v>0.03713</v>
      </c>
      <c r="D256" s="15">
        <f>B256*C256</f>
        <v>148520</v>
      </c>
      <c r="F256" s="15"/>
      <c r="G256" s="18"/>
      <c r="H256" s="15"/>
    </row>
    <row r="257" spans="2:8" ht="15" thickBot="1">
      <c r="B257" s="20">
        <f>SUM(B253:B256)</f>
        <v>24000000</v>
      </c>
      <c r="C257" s="18"/>
      <c r="D257" s="15"/>
      <c r="E257" s="18">
        <f>C256</f>
        <v>0.03713</v>
      </c>
      <c r="F257" s="15">
        <f>($B257*E257)</f>
        <v>891120.0000000001</v>
      </c>
      <c r="G257" s="18">
        <f>E257</f>
        <v>0.03713</v>
      </c>
      <c r="H257" s="15">
        <f>($B257*G257)</f>
        <v>891120.0000000001</v>
      </c>
    </row>
    <row r="258" spans="1:8" ht="15" thickTop="1">
      <c r="A258" t="s">
        <v>57</v>
      </c>
      <c r="B258" s="15"/>
      <c r="C258" s="16"/>
      <c r="E258" s="16"/>
      <c r="H258" s="15"/>
    </row>
    <row r="259" spans="1:8" ht="14.25">
      <c r="A259" t="s">
        <v>20</v>
      </c>
      <c r="B259" s="15"/>
      <c r="C259" s="18"/>
      <c r="H259" s="15"/>
    </row>
    <row r="260" spans="1:8" ht="14.25">
      <c r="A260" t="s">
        <v>21</v>
      </c>
      <c r="B260" s="15">
        <v>14999626</v>
      </c>
      <c r="C260" s="18">
        <v>0.0262</v>
      </c>
      <c r="D260" s="15">
        <f>B260*C260</f>
        <v>392990.2012</v>
      </c>
      <c r="F260" s="15"/>
      <c r="G260" s="18"/>
      <c r="H260" s="15"/>
    </row>
    <row r="261" spans="1:8" ht="14.25">
      <c r="A261" t="s">
        <v>22</v>
      </c>
      <c r="B261" s="15"/>
      <c r="C261" s="18"/>
      <c r="D261" s="15"/>
      <c r="F261" s="15"/>
      <c r="G261" s="18"/>
      <c r="H261" s="15"/>
    </row>
    <row r="262" spans="1:8" ht="14.25">
      <c r="A262" t="s">
        <v>21</v>
      </c>
      <c r="B262" s="19">
        <v>4520984</v>
      </c>
      <c r="C262" s="18">
        <v>0.03112</v>
      </c>
      <c r="D262" s="15">
        <f>B262*C262</f>
        <v>140693.02208</v>
      </c>
      <c r="F262" s="15"/>
      <c r="G262" s="18"/>
      <c r="H262" s="15"/>
    </row>
    <row r="263" spans="2:8" ht="15" thickBot="1">
      <c r="B263" s="20">
        <f>SUM(B259:B262)</f>
        <v>19520610</v>
      </c>
      <c r="C263" s="18"/>
      <c r="D263" s="15"/>
      <c r="E263" s="18">
        <f>C262</f>
        <v>0.03112</v>
      </c>
      <c r="F263" s="15">
        <f>($B263*E263)</f>
        <v>607481.3831999999</v>
      </c>
      <c r="G263" s="18">
        <f>E263</f>
        <v>0.03112</v>
      </c>
      <c r="H263" s="15">
        <f>($B263*G263)</f>
        <v>607481.3831999999</v>
      </c>
    </row>
    <row r="264" spans="2:8" ht="15" thickTop="1">
      <c r="B264" s="15"/>
      <c r="C264" s="18"/>
      <c r="D264" s="15"/>
      <c r="F264" s="15"/>
      <c r="G264" s="18"/>
      <c r="H264" s="15"/>
    </row>
    <row r="265" spans="1:8" ht="15" thickBot="1">
      <c r="A265" t="s">
        <v>23</v>
      </c>
      <c r="B265" s="20">
        <v>43520610</v>
      </c>
      <c r="C265" s="18"/>
      <c r="D265" s="15"/>
      <c r="F265" s="15"/>
      <c r="G265" s="18"/>
      <c r="H265" s="15"/>
    </row>
    <row r="266" spans="1:8" ht="15" thickTop="1">
      <c r="A266" t="s">
        <v>24</v>
      </c>
      <c r="B266" s="15"/>
      <c r="D266" s="19">
        <v>0</v>
      </c>
      <c r="F266" s="19">
        <f>D266</f>
        <v>0</v>
      </c>
      <c r="H266" s="19">
        <f>F266</f>
        <v>0</v>
      </c>
    </row>
    <row r="267" spans="6:8" ht="7.5" customHeight="1">
      <c r="F267" s="15"/>
      <c r="H267" s="15"/>
    </row>
    <row r="268" spans="1:9" ht="15" thickBot="1">
      <c r="A268" t="s">
        <v>25</v>
      </c>
      <c r="B268" s="15"/>
      <c r="D268" s="15">
        <f>SUM(D243:D266)</f>
        <v>1887836.99328</v>
      </c>
      <c r="F268" s="22">
        <f>SUM(F243:F266)</f>
        <v>2060035.1532</v>
      </c>
      <c r="H268" s="22">
        <f>SUM(H242:H266)</f>
        <v>2060035.1532</v>
      </c>
      <c r="I268" s="15"/>
    </row>
    <row r="269" spans="2:8" ht="7.5" customHeight="1" thickTop="1">
      <c r="B269" s="15"/>
      <c r="C269" s="18"/>
      <c r="F269" s="15"/>
      <c r="H269" s="15"/>
    </row>
    <row r="270" spans="1:8" ht="14.25">
      <c r="A270" t="s">
        <v>26</v>
      </c>
      <c r="B270" s="15"/>
      <c r="C270" s="18"/>
      <c r="D270" s="15">
        <v>303873</v>
      </c>
      <c r="F270" s="15"/>
      <c r="H270" s="15"/>
    </row>
    <row r="271" spans="1:8" ht="14.25">
      <c r="A271" t="s">
        <v>27</v>
      </c>
      <c r="B271" s="15"/>
      <c r="C271" s="18"/>
      <c r="D271" s="19">
        <v>8747</v>
      </c>
      <c r="F271" s="15"/>
      <c r="H271" s="15"/>
    </row>
    <row r="272" spans="1:4" ht="15" thickBot="1">
      <c r="A272" t="s">
        <v>28</v>
      </c>
      <c r="B272" s="15"/>
      <c r="D272" s="22">
        <f>SUM(D268:D271)</f>
        <v>2200456.99328</v>
      </c>
    </row>
    <row r="273" spans="1:9" ht="15" thickTop="1">
      <c r="A273" t="s">
        <v>29</v>
      </c>
      <c r="B273" s="15"/>
      <c r="F273" s="17">
        <f>(F268-D268)</f>
        <v>172198.15992</v>
      </c>
      <c r="H273" s="17">
        <f>H268-F268</f>
        <v>0</v>
      </c>
      <c r="I273" s="15"/>
    </row>
    <row r="274" spans="2:8" ht="7.5" customHeight="1">
      <c r="B274" s="15"/>
      <c r="C274" s="16"/>
      <c r="D274" s="15"/>
      <c r="F274" s="15"/>
      <c r="H274" s="15"/>
    </row>
    <row r="275" spans="1:8" ht="14.25">
      <c r="A275" t="s">
        <v>30</v>
      </c>
      <c r="F275" s="24">
        <f>(F273/D268)</f>
        <v>0.09121452780773003</v>
      </c>
      <c r="G275" s="24"/>
      <c r="H275" s="24">
        <f>(H273/F268)</f>
        <v>0</v>
      </c>
    </row>
    <row r="278" spans="1:8" ht="15">
      <c r="A278" s="1" t="str">
        <f>A1</f>
        <v>South Kentucky Rural Electric</v>
      </c>
      <c r="B278" s="2"/>
      <c r="C278" s="2"/>
      <c r="D278" s="2"/>
      <c r="E278" s="2"/>
      <c r="F278" s="2"/>
      <c r="G278" s="2"/>
      <c r="H278" s="25" t="s">
        <v>1</v>
      </c>
    </row>
    <row r="279" spans="1:8" ht="15">
      <c r="A279" s="1" t="str">
        <f>A2</f>
        <v>Case No. 2005-00450</v>
      </c>
      <c r="B279" s="2"/>
      <c r="C279" s="2"/>
      <c r="D279" s="2"/>
      <c r="E279" s="2"/>
      <c r="F279" s="2"/>
      <c r="G279" s="2"/>
      <c r="H279" s="3" t="s">
        <v>58</v>
      </c>
    </row>
    <row r="280" spans="1:8" ht="14.25">
      <c r="A280" s="2" t="str">
        <f>A3</f>
        <v>Billing Analysis</v>
      </c>
      <c r="B280" s="2"/>
      <c r="C280" s="2"/>
      <c r="D280" s="2"/>
      <c r="E280" s="2"/>
      <c r="F280" s="2"/>
      <c r="G280" s="2"/>
      <c r="H280" s="3" t="s">
        <v>5</v>
      </c>
    </row>
    <row r="281" spans="1:8" ht="14.25">
      <c r="A281" s="2" t="str">
        <f>A4</f>
        <v>August 31, 2005</v>
      </c>
      <c r="B281" s="2"/>
      <c r="C281" s="2"/>
      <c r="D281" s="2"/>
      <c r="E281" s="2"/>
      <c r="F281" s="2"/>
      <c r="G281" s="2"/>
      <c r="H281" s="15"/>
    </row>
    <row r="282" spans="1:8" ht="7.5" customHeight="1">
      <c r="A282" s="2"/>
      <c r="B282" s="2"/>
      <c r="C282" s="2"/>
      <c r="D282" s="2"/>
      <c r="E282" s="2"/>
      <c r="F282" s="2"/>
      <c r="G282" s="2"/>
      <c r="H282" s="15"/>
    </row>
    <row r="283" spans="1:7" ht="14.25">
      <c r="A283" s="2" t="s">
        <v>59</v>
      </c>
      <c r="B283" s="2"/>
      <c r="C283" s="2"/>
      <c r="D283" s="2"/>
      <c r="E283" s="2"/>
      <c r="F283" s="2"/>
      <c r="G283" s="2"/>
    </row>
    <row r="284" spans="1:8" ht="14.25">
      <c r="A284" s="2" t="s">
        <v>60</v>
      </c>
      <c r="B284" s="2"/>
      <c r="C284" s="2"/>
      <c r="D284" s="2"/>
      <c r="E284" s="2"/>
      <c r="F284" s="2"/>
      <c r="G284" s="2"/>
      <c r="H284" s="15"/>
    </row>
    <row r="285" spans="1:8" ht="15">
      <c r="A285" s="4" t="s">
        <v>61</v>
      </c>
      <c r="B285" s="2"/>
      <c r="C285" s="2"/>
      <c r="D285" s="2"/>
      <c r="E285" s="2"/>
      <c r="F285" s="2"/>
      <c r="G285" s="2"/>
      <c r="H285" s="15"/>
    </row>
    <row r="286" ht="12.75" customHeight="1"/>
    <row r="287" spans="2:8" ht="14.25">
      <c r="B287" s="5"/>
      <c r="C287" s="6"/>
      <c r="D287" s="7"/>
      <c r="E287" s="8" t="s">
        <v>10</v>
      </c>
      <c r="F287" s="9"/>
      <c r="G287" s="10"/>
      <c r="H287" s="7"/>
    </row>
    <row r="288" spans="2:8" ht="14.25">
      <c r="B288" s="49" t="s">
        <v>11</v>
      </c>
      <c r="C288" s="11" t="s">
        <v>12</v>
      </c>
      <c r="D288" s="12"/>
      <c r="E288" s="13" t="s">
        <v>13</v>
      </c>
      <c r="F288" s="12"/>
      <c r="G288" s="13" t="s">
        <v>14</v>
      </c>
      <c r="H288" s="12"/>
    </row>
    <row r="289" spans="1:8" ht="14.25">
      <c r="A289" s="14"/>
      <c r="B289" s="50" t="s">
        <v>15</v>
      </c>
      <c r="C289" s="51" t="s">
        <v>16</v>
      </c>
      <c r="D289" s="52" t="s">
        <v>17</v>
      </c>
      <c r="E289" s="53" t="s">
        <v>18</v>
      </c>
      <c r="F289" s="52" t="s">
        <v>17</v>
      </c>
      <c r="G289" s="53" t="s">
        <v>18</v>
      </c>
      <c r="H289" s="52" t="s">
        <v>17</v>
      </c>
    </row>
    <row r="291" spans="1:8" ht="14.25">
      <c r="A291" t="s">
        <v>49</v>
      </c>
      <c r="B291" s="15">
        <v>60</v>
      </c>
      <c r="C291" s="16">
        <v>125</v>
      </c>
      <c r="D291" s="17">
        <f>B291*C291</f>
        <v>7500</v>
      </c>
      <c r="E291" s="16">
        <f>C291</f>
        <v>125</v>
      </c>
      <c r="F291" s="17">
        <f>($B291*E291)</f>
        <v>7500</v>
      </c>
      <c r="G291" s="16">
        <v>125</v>
      </c>
      <c r="H291" s="17">
        <f>($B291*G291)</f>
        <v>7500</v>
      </c>
    </row>
    <row r="292" spans="2:8" ht="7.5" customHeight="1">
      <c r="B292" s="15"/>
      <c r="C292" s="16"/>
      <c r="D292" s="17"/>
      <c r="E292" s="16"/>
      <c r="F292" s="17"/>
      <c r="G292" s="16"/>
      <c r="H292" s="17"/>
    </row>
    <row r="293" spans="1:8" ht="14.25">
      <c r="A293" t="s">
        <v>50</v>
      </c>
      <c r="B293" s="15">
        <v>24</v>
      </c>
      <c r="C293" s="16">
        <v>315</v>
      </c>
      <c r="D293" s="15">
        <f>B293*C293</f>
        <v>7560</v>
      </c>
      <c r="E293" s="16">
        <f>C293</f>
        <v>315</v>
      </c>
      <c r="F293" s="15">
        <f>($B293*E293)</f>
        <v>7560</v>
      </c>
      <c r="G293" s="16">
        <v>315</v>
      </c>
      <c r="H293" s="15">
        <f>($B293*G293)</f>
        <v>7560</v>
      </c>
    </row>
    <row r="294" spans="1:8" ht="14.25">
      <c r="A294" t="s">
        <v>50</v>
      </c>
      <c r="B294" s="15">
        <v>36</v>
      </c>
      <c r="C294" s="16">
        <v>944</v>
      </c>
      <c r="D294" s="15">
        <f>B294*C294</f>
        <v>33984</v>
      </c>
      <c r="E294" s="16">
        <f>C294</f>
        <v>944</v>
      </c>
      <c r="F294" s="15">
        <f>($B294*E294)</f>
        <v>33984</v>
      </c>
      <c r="G294" s="16">
        <v>944</v>
      </c>
      <c r="H294" s="15">
        <f>($B294*G294)</f>
        <v>33984</v>
      </c>
    </row>
    <row r="295" spans="2:8" ht="7.5" customHeight="1">
      <c r="B295" s="15"/>
      <c r="C295" s="16"/>
      <c r="D295" s="15"/>
      <c r="E295" s="16"/>
      <c r="F295" s="15"/>
      <c r="G295" s="16"/>
      <c r="H295" s="15"/>
    </row>
    <row r="296" spans="1:8" ht="14.25">
      <c r="A296" t="s">
        <v>62</v>
      </c>
      <c r="B296" s="15"/>
      <c r="C296" s="16"/>
      <c r="D296" s="15"/>
      <c r="E296" s="16"/>
      <c r="F296" s="15"/>
      <c r="G296" s="16"/>
      <c r="H296" s="15"/>
    </row>
    <row r="297" spans="1:8" ht="14.25">
      <c r="A297" t="s">
        <v>63</v>
      </c>
      <c r="B297" s="26">
        <v>71916</v>
      </c>
      <c r="C297" s="16">
        <v>5.39</v>
      </c>
      <c r="D297" s="15">
        <f>B297*C297</f>
        <v>387627.24</v>
      </c>
      <c r="E297" s="16">
        <f>C297</f>
        <v>5.39</v>
      </c>
      <c r="F297" s="15">
        <f>($B297*E297)</f>
        <v>387627.24</v>
      </c>
      <c r="G297" s="16">
        <v>5.39</v>
      </c>
      <c r="H297" s="15">
        <f>($B297*G297)</f>
        <v>387627.24</v>
      </c>
    </row>
    <row r="298" spans="1:8" ht="14.25">
      <c r="A298" t="s">
        <v>64</v>
      </c>
      <c r="B298" s="26">
        <v>8839.41</v>
      </c>
      <c r="C298" s="16">
        <v>7.82</v>
      </c>
      <c r="D298" s="15">
        <f>B298*C298</f>
        <v>69124.1862</v>
      </c>
      <c r="E298" s="16">
        <f>C298</f>
        <v>7.82</v>
      </c>
      <c r="F298" s="15">
        <f>($B298*E298)</f>
        <v>69124.1862</v>
      </c>
      <c r="G298" s="16">
        <v>7.82</v>
      </c>
      <c r="H298" s="15">
        <f>($B298*G298)</f>
        <v>69124.1862</v>
      </c>
    </row>
    <row r="299" spans="2:8" ht="7.5" customHeight="1">
      <c r="B299" s="26"/>
      <c r="C299" s="16"/>
      <c r="D299" s="15"/>
      <c r="E299" s="16"/>
      <c r="F299" s="15"/>
      <c r="G299" s="16"/>
      <c r="H299" s="15"/>
    </row>
    <row r="300" spans="1:8" ht="14.25">
      <c r="A300" t="s">
        <v>65</v>
      </c>
      <c r="B300" s="26">
        <v>17450</v>
      </c>
      <c r="C300" s="16">
        <v>-3.15</v>
      </c>
      <c r="D300" s="15">
        <f>B300*C300</f>
        <v>-54967.5</v>
      </c>
      <c r="E300" s="16">
        <f>C300</f>
        <v>-3.15</v>
      </c>
      <c r="F300" s="15">
        <f>($B300*E300)</f>
        <v>-54967.5</v>
      </c>
      <c r="G300" s="16">
        <v>-3.15</v>
      </c>
      <c r="H300" s="15">
        <f>($B300*G300)</f>
        <v>-54967.5</v>
      </c>
    </row>
    <row r="301" spans="2:8" ht="7.5" customHeight="1">
      <c r="B301" s="26"/>
      <c r="C301" s="16"/>
      <c r="D301" s="15"/>
      <c r="E301" s="16"/>
      <c r="F301" s="15"/>
      <c r="G301" s="16"/>
      <c r="H301" s="15"/>
    </row>
    <row r="302" spans="1:8" ht="14.25">
      <c r="A302" t="s">
        <v>66</v>
      </c>
      <c r="B302" s="26">
        <v>1834.6</v>
      </c>
      <c r="C302" s="16"/>
      <c r="D302" s="15">
        <v>14347</v>
      </c>
      <c r="E302" s="16"/>
      <c r="F302" s="15">
        <f>D302</f>
        <v>14347</v>
      </c>
      <c r="G302" s="16"/>
      <c r="H302" s="15">
        <f>F302</f>
        <v>14347</v>
      </c>
    </row>
    <row r="303" spans="2:8" ht="6" customHeight="1">
      <c r="B303" s="15"/>
      <c r="C303" s="16"/>
      <c r="D303" s="15"/>
      <c r="E303" s="16"/>
      <c r="F303" s="15"/>
      <c r="H303" s="15"/>
    </row>
    <row r="304" spans="1:8" ht="14.25">
      <c r="A304" t="s">
        <v>20</v>
      </c>
      <c r="B304" s="15"/>
      <c r="C304" s="18"/>
      <c r="D304" s="15"/>
      <c r="F304" s="15"/>
      <c r="H304" s="15"/>
    </row>
    <row r="305" spans="1:8" ht="14.25">
      <c r="A305" t="s">
        <v>21</v>
      </c>
      <c r="B305" s="15">
        <v>38647298</v>
      </c>
      <c r="C305" s="18">
        <v>0.0274</v>
      </c>
      <c r="D305" s="15">
        <f>B305*C305</f>
        <v>1058935.9652</v>
      </c>
      <c r="F305" s="15"/>
      <c r="G305" s="18"/>
      <c r="H305" s="15"/>
    </row>
    <row r="306" spans="1:8" ht="14.25">
      <c r="A306" t="s">
        <v>22</v>
      </c>
      <c r="B306" s="15"/>
      <c r="C306" s="18"/>
      <c r="D306" s="15"/>
      <c r="F306" s="15"/>
      <c r="G306" s="18"/>
      <c r="H306" s="15"/>
    </row>
    <row r="307" spans="1:8" ht="14.25">
      <c r="A307" t="s">
        <v>21</v>
      </c>
      <c r="B307" s="19">
        <v>7670557</v>
      </c>
      <c r="C307" s="18">
        <v>0.03232</v>
      </c>
      <c r="D307" s="15">
        <f>B307*C307</f>
        <v>247912.40224000002</v>
      </c>
      <c r="F307" s="15"/>
      <c r="G307" s="18"/>
      <c r="H307" s="15"/>
    </row>
    <row r="308" spans="2:8" ht="14.25">
      <c r="B308" s="15"/>
      <c r="C308" s="18"/>
      <c r="D308" s="15"/>
      <c r="F308" s="15"/>
      <c r="G308" s="18"/>
      <c r="H308" s="15"/>
    </row>
    <row r="309" spans="1:8" ht="15" thickBot="1">
      <c r="A309" t="s">
        <v>23</v>
      </c>
      <c r="B309" s="20">
        <v>46317855</v>
      </c>
      <c r="C309" s="18"/>
      <c r="D309" s="15"/>
      <c r="E309" s="18">
        <f>C307</f>
        <v>0.03232</v>
      </c>
      <c r="F309" s="15">
        <f>($B309*E309)</f>
        <v>1496993.0736</v>
      </c>
      <c r="G309" s="18">
        <v>0.03459</v>
      </c>
      <c r="H309" s="15">
        <f>($B309*G309)</f>
        <v>1602134.6044500002</v>
      </c>
    </row>
    <row r="310" spans="2:8" ht="7.5" customHeight="1" thickTop="1">
      <c r="B310" s="15"/>
      <c r="D310" s="15"/>
      <c r="F310" s="15"/>
      <c r="H310" s="15"/>
    </row>
    <row r="311" spans="1:10" ht="14.25">
      <c r="A311" t="s">
        <v>24</v>
      </c>
      <c r="B311" s="15"/>
      <c r="D311" s="19">
        <v>0</v>
      </c>
      <c r="F311" s="19">
        <f>D311</f>
        <v>0</v>
      </c>
      <c r="H311" s="19">
        <f>F311</f>
        <v>0</v>
      </c>
      <c r="I311" s="15"/>
      <c r="J311" s="21"/>
    </row>
    <row r="312" spans="6:9" ht="7.5" customHeight="1">
      <c r="F312" s="15"/>
      <c r="H312" s="15"/>
      <c r="I312" s="15"/>
    </row>
    <row r="313" spans="1:9" ht="15" thickBot="1">
      <c r="A313" t="s">
        <v>25</v>
      </c>
      <c r="B313" s="15"/>
      <c r="D313" s="15">
        <f>SUM(D291:D311)</f>
        <v>1772023.29364</v>
      </c>
      <c r="F313" s="22">
        <f>SUM(F291:F311)</f>
        <v>1962167.9997999999</v>
      </c>
      <c r="H313" s="20">
        <f>SUM(H290:H311)</f>
        <v>2067309.53065</v>
      </c>
      <c r="I313" s="23"/>
    </row>
    <row r="314" spans="2:8" ht="7.5" customHeight="1" thickTop="1">
      <c r="B314" s="15"/>
      <c r="C314" s="18"/>
      <c r="F314" s="15"/>
      <c r="H314" s="15"/>
    </row>
    <row r="315" spans="1:8" ht="14.25">
      <c r="A315" t="s">
        <v>26</v>
      </c>
      <c r="B315" s="15"/>
      <c r="C315" s="18"/>
      <c r="D315" s="15">
        <v>349644</v>
      </c>
      <c r="F315" s="15"/>
      <c r="H315" s="15"/>
    </row>
    <row r="316" spans="1:8" ht="14.25">
      <c r="A316" t="s">
        <v>27</v>
      </c>
      <c r="B316" s="15"/>
      <c r="C316" s="18"/>
      <c r="D316" s="19">
        <v>7541</v>
      </c>
      <c r="F316" s="15"/>
      <c r="H316" s="15"/>
    </row>
    <row r="317" spans="2:8" ht="14.25">
      <c r="B317" s="15"/>
      <c r="F317" s="15"/>
      <c r="H317" s="15"/>
    </row>
    <row r="318" spans="1:4" ht="15" thickBot="1">
      <c r="A318" t="s">
        <v>28</v>
      </c>
      <c r="B318" s="15"/>
      <c r="D318" s="22">
        <f>SUM(D313:D316)</f>
        <v>2129208.29364</v>
      </c>
    </row>
    <row r="319" spans="6:8" ht="7.5" customHeight="1" thickTop="1">
      <c r="F319" s="15"/>
      <c r="H319" s="15"/>
    </row>
    <row r="320" spans="1:9" ht="14.25">
      <c r="A320" t="s">
        <v>29</v>
      </c>
      <c r="B320" s="15"/>
      <c r="F320" s="17">
        <f>(F313-D313)</f>
        <v>190144.70615999983</v>
      </c>
      <c r="H320" s="17">
        <f>H313-F313</f>
        <v>105141.53085000021</v>
      </c>
      <c r="I320" s="15"/>
    </row>
    <row r="321" spans="2:8" ht="14.25">
      <c r="B321" s="15"/>
      <c r="C321" s="16"/>
      <c r="D321" s="15"/>
      <c r="F321" s="15"/>
      <c r="H321" s="15"/>
    </row>
    <row r="322" spans="1:8" ht="14.25">
      <c r="A322" t="s">
        <v>30</v>
      </c>
      <c r="F322" s="24">
        <f>(F320/D313)</f>
        <v>0.10730372836658048</v>
      </c>
      <c r="G322" s="24"/>
      <c r="H322" s="24">
        <f>(H320/F313)</f>
        <v>0.05358436732263348</v>
      </c>
    </row>
    <row r="323" spans="6:8" ht="14.25">
      <c r="F323" s="24"/>
      <c r="G323" s="24"/>
      <c r="H323" s="24"/>
    </row>
    <row r="324" spans="6:8" ht="14.25">
      <c r="F324" s="24"/>
      <c r="G324" s="24"/>
      <c r="H324" s="24"/>
    </row>
    <row r="325" spans="1:8" ht="15">
      <c r="A325" s="1" t="str">
        <f>A1</f>
        <v>South Kentucky Rural Electric</v>
      </c>
      <c r="B325" s="2"/>
      <c r="C325" s="2"/>
      <c r="D325" s="2"/>
      <c r="E325" s="2"/>
      <c r="F325" s="2"/>
      <c r="G325" s="2"/>
      <c r="H325" s="25" t="s">
        <v>1</v>
      </c>
    </row>
    <row r="326" spans="1:8" ht="15">
      <c r="A326" s="1" t="str">
        <f>A2</f>
        <v>Case No. 2005-00450</v>
      </c>
      <c r="B326" s="2"/>
      <c r="C326" s="2"/>
      <c r="D326" s="2"/>
      <c r="E326" s="2"/>
      <c r="F326" s="2"/>
      <c r="G326" s="2"/>
      <c r="H326" s="3" t="s">
        <v>67</v>
      </c>
    </row>
    <row r="327" spans="1:8" ht="14.25">
      <c r="A327" s="2" t="str">
        <f>A3</f>
        <v>Billing Analysis</v>
      </c>
      <c r="B327" s="2"/>
      <c r="C327" s="2"/>
      <c r="D327" s="2"/>
      <c r="E327" s="2"/>
      <c r="F327" s="2"/>
      <c r="G327" s="2"/>
      <c r="H327" s="3" t="s">
        <v>5</v>
      </c>
    </row>
    <row r="328" spans="1:8" ht="14.25">
      <c r="A328" s="2" t="str">
        <f>A4</f>
        <v>August 31, 2005</v>
      </c>
      <c r="B328" s="2"/>
      <c r="C328" s="2"/>
      <c r="D328" s="2"/>
      <c r="E328" s="2"/>
      <c r="F328" s="2"/>
      <c r="G328" s="2"/>
      <c r="H328" s="15"/>
    </row>
    <row r="329" spans="1:8" ht="7.5" customHeight="1">
      <c r="A329" s="2"/>
      <c r="B329" s="2"/>
      <c r="C329" s="2"/>
      <c r="D329" s="2"/>
      <c r="E329" s="2"/>
      <c r="F329" s="2"/>
      <c r="G329" s="2"/>
      <c r="H329" s="15"/>
    </row>
    <row r="330" spans="1:7" ht="14.25">
      <c r="A330" s="2" t="s">
        <v>68</v>
      </c>
      <c r="B330" s="2"/>
      <c r="C330" s="2"/>
      <c r="D330" s="2"/>
      <c r="E330" s="2"/>
      <c r="F330" s="2"/>
      <c r="G330" s="2"/>
    </row>
    <row r="331" spans="1:8" ht="14.25">
      <c r="A331" s="2" t="s">
        <v>69</v>
      </c>
      <c r="B331" s="2"/>
      <c r="C331" s="2"/>
      <c r="D331" s="2"/>
      <c r="E331" s="2"/>
      <c r="F331" s="2"/>
      <c r="G331" s="2"/>
      <c r="H331" s="15"/>
    </row>
    <row r="332" ht="14.25">
      <c r="H332" s="15"/>
    </row>
    <row r="333" spans="2:8" ht="14.25">
      <c r="B333" s="5"/>
      <c r="C333" s="6"/>
      <c r="D333" s="7"/>
      <c r="E333" s="8" t="s">
        <v>10</v>
      </c>
      <c r="F333" s="9"/>
      <c r="G333" s="10"/>
      <c r="H333" s="7"/>
    </row>
    <row r="334" spans="2:8" ht="14.25">
      <c r="B334" s="49" t="s">
        <v>11</v>
      </c>
      <c r="C334" s="11" t="s">
        <v>12</v>
      </c>
      <c r="D334" s="12"/>
      <c r="E334" s="13" t="s">
        <v>13</v>
      </c>
      <c r="F334" s="12"/>
      <c r="G334" s="13" t="s">
        <v>14</v>
      </c>
      <c r="H334" s="12"/>
    </row>
    <row r="335" spans="1:8" ht="14.25">
      <c r="A335" s="14"/>
      <c r="B335" s="50" t="s">
        <v>15</v>
      </c>
      <c r="C335" s="51" t="s">
        <v>16</v>
      </c>
      <c r="D335" s="52" t="s">
        <v>17</v>
      </c>
      <c r="E335" s="53" t="s">
        <v>18</v>
      </c>
      <c r="F335" s="52" t="s">
        <v>17</v>
      </c>
      <c r="G335" s="53" t="s">
        <v>18</v>
      </c>
      <c r="H335" s="52" t="s">
        <v>17</v>
      </c>
    </row>
    <row r="337" spans="1:8" ht="14.25">
      <c r="A337" t="s">
        <v>70</v>
      </c>
      <c r="B337" s="15">
        <v>5</v>
      </c>
      <c r="C337" s="16">
        <v>11.2</v>
      </c>
      <c r="D337" s="17">
        <f>B337*C337</f>
        <v>56</v>
      </c>
      <c r="E337" s="16">
        <f>C337</f>
        <v>11.2</v>
      </c>
      <c r="F337" s="17">
        <f>($B337*E337)</f>
        <v>56</v>
      </c>
      <c r="G337" s="16">
        <v>30</v>
      </c>
      <c r="H337" s="17">
        <f>($B337*G337)</f>
        <v>150</v>
      </c>
    </row>
    <row r="338" spans="2:8" ht="7.5" customHeight="1">
      <c r="B338" s="15"/>
      <c r="C338" s="16"/>
      <c r="D338" s="17"/>
      <c r="E338" s="16"/>
      <c r="F338" s="17"/>
      <c r="G338" s="16"/>
      <c r="H338" s="17"/>
    </row>
    <row r="339" spans="1:8" ht="14.25">
      <c r="A339" t="s">
        <v>71</v>
      </c>
      <c r="B339" s="15">
        <v>7</v>
      </c>
      <c r="C339" s="16">
        <v>600</v>
      </c>
      <c r="D339" s="17">
        <f>B339*C339</f>
        <v>4200</v>
      </c>
      <c r="E339" s="16">
        <f>C339</f>
        <v>600</v>
      </c>
      <c r="F339" s="17">
        <f>($B339*E339)</f>
        <v>4200</v>
      </c>
      <c r="G339" s="16">
        <v>600</v>
      </c>
      <c r="H339" s="17">
        <f>($B339*G339)</f>
        <v>4200</v>
      </c>
    </row>
    <row r="340" spans="2:8" ht="7.5" customHeight="1">
      <c r="B340" s="15"/>
      <c r="C340" s="16"/>
      <c r="D340" s="17"/>
      <c r="E340" s="16"/>
      <c r="F340" s="17"/>
      <c r="G340" s="16"/>
      <c r="H340" s="17"/>
    </row>
    <row r="341" spans="1:8" ht="14.25">
      <c r="A341" t="s">
        <v>44</v>
      </c>
      <c r="B341" s="15">
        <v>2406</v>
      </c>
      <c r="C341" s="16">
        <v>11.49</v>
      </c>
      <c r="D341" s="17">
        <f>B341*C341</f>
        <v>27644.940000000002</v>
      </c>
      <c r="E341" s="16">
        <f>C341</f>
        <v>11.49</v>
      </c>
      <c r="F341" s="17">
        <f>($B341*E341)</f>
        <v>27644.940000000002</v>
      </c>
      <c r="G341" s="16">
        <v>11.49</v>
      </c>
      <c r="H341" s="17">
        <f>($B341*G341)</f>
        <v>27644.940000000002</v>
      </c>
    </row>
    <row r="342" spans="2:8" ht="7.5" customHeight="1">
      <c r="B342" s="15"/>
      <c r="C342" s="16"/>
      <c r="E342" s="16"/>
      <c r="H342" s="15"/>
    </row>
    <row r="343" spans="1:8" ht="14.25">
      <c r="A343" t="s">
        <v>20</v>
      </c>
      <c r="B343" s="15"/>
      <c r="C343" s="18"/>
      <c r="H343" s="15"/>
    </row>
    <row r="344" spans="1:8" ht="14.25">
      <c r="A344" t="s">
        <v>72</v>
      </c>
      <c r="B344" s="15">
        <v>18300</v>
      </c>
      <c r="C344" s="18">
        <v>0.04011</v>
      </c>
      <c r="D344" s="15">
        <f>B344*C344</f>
        <v>734.013</v>
      </c>
      <c r="F344" s="15"/>
      <c r="G344" s="18"/>
      <c r="H344" s="15"/>
    </row>
    <row r="345" spans="1:8" ht="14.25">
      <c r="A345" t="s">
        <v>73</v>
      </c>
      <c r="B345" s="15">
        <v>32500</v>
      </c>
      <c r="C345" s="18">
        <v>0.03905</v>
      </c>
      <c r="D345" s="15">
        <f>B345*C345</f>
        <v>1269.125</v>
      </c>
      <c r="F345" s="15"/>
      <c r="G345" s="18"/>
      <c r="H345" s="15"/>
    </row>
    <row r="346" spans="1:8" ht="14.25">
      <c r="A346" t="s">
        <v>74</v>
      </c>
      <c r="B346" s="15">
        <v>236400</v>
      </c>
      <c r="C346" s="18">
        <v>0.03797</v>
      </c>
      <c r="D346" s="15">
        <f>B346*C346</f>
        <v>8976.107999999998</v>
      </c>
      <c r="F346" s="15"/>
      <c r="G346" s="18"/>
      <c r="H346" s="15"/>
    </row>
    <row r="347" spans="1:8" ht="14.25">
      <c r="A347" t="s">
        <v>75</v>
      </c>
      <c r="B347" s="15">
        <v>0</v>
      </c>
      <c r="C347" s="18">
        <v>0.03744</v>
      </c>
      <c r="D347" s="15">
        <f>B347*C347</f>
        <v>0</v>
      </c>
      <c r="F347" s="15"/>
      <c r="G347" s="18"/>
      <c r="H347" s="15"/>
    </row>
    <row r="348" spans="1:8" ht="14.25">
      <c r="A348" t="s">
        <v>76</v>
      </c>
      <c r="B348" s="15">
        <v>0</v>
      </c>
      <c r="C348" s="18">
        <v>0.0369</v>
      </c>
      <c r="D348" s="15">
        <f>B348*C348</f>
        <v>0</v>
      </c>
      <c r="F348" s="15"/>
      <c r="G348" s="18"/>
      <c r="H348" s="15"/>
    </row>
    <row r="349" spans="1:8" ht="14.25">
      <c r="A349" t="s">
        <v>22</v>
      </c>
      <c r="B349" s="15"/>
      <c r="C349" s="18"/>
      <c r="D349" s="15"/>
      <c r="F349" s="15"/>
      <c r="G349" s="18"/>
      <c r="H349" s="15"/>
    </row>
    <row r="350" spans="1:8" ht="14.25">
      <c r="A350" t="s">
        <v>72</v>
      </c>
      <c r="B350" s="15">
        <v>600</v>
      </c>
      <c r="C350" s="18">
        <v>0.04503</v>
      </c>
      <c r="D350" s="15">
        <f>B350*C350</f>
        <v>27.018</v>
      </c>
      <c r="E350" s="18">
        <f>C350</f>
        <v>0.04503</v>
      </c>
      <c r="F350" s="15">
        <f>((+$B344+$B350)*E350)</f>
        <v>851.067</v>
      </c>
      <c r="G350" s="18">
        <f>E350</f>
        <v>0.04503</v>
      </c>
      <c r="H350" s="15">
        <f>((+$B344+$B350)*G350)</f>
        <v>851.067</v>
      </c>
    </row>
    <row r="351" spans="1:8" ht="14.25">
      <c r="A351" t="s">
        <v>73</v>
      </c>
      <c r="B351" s="15">
        <v>0</v>
      </c>
      <c r="C351" s="18">
        <v>0.04397</v>
      </c>
      <c r="D351" s="15">
        <f>B351*C351</f>
        <v>0</v>
      </c>
      <c r="E351" s="18">
        <f>C351</f>
        <v>0.04397</v>
      </c>
      <c r="F351" s="15">
        <f>((+$B345+$B351)*E351)</f>
        <v>1429.025</v>
      </c>
      <c r="G351" s="18">
        <f>E351</f>
        <v>0.04397</v>
      </c>
      <c r="H351" s="15">
        <f>((+$B345+$B351)*G351)</f>
        <v>1429.025</v>
      </c>
    </row>
    <row r="352" spans="1:8" ht="14.25">
      <c r="A352" t="s">
        <v>74</v>
      </c>
      <c r="B352" s="15">
        <v>0</v>
      </c>
      <c r="C352" s="18">
        <v>0.04289</v>
      </c>
      <c r="D352" s="15">
        <f>B352*C352</f>
        <v>0</v>
      </c>
      <c r="E352" s="18">
        <f>C352</f>
        <v>0.04289</v>
      </c>
      <c r="F352" s="15">
        <f>((+$B346+$B352)*E352)</f>
        <v>10139.196</v>
      </c>
      <c r="G352" s="18">
        <f>E352</f>
        <v>0.04289</v>
      </c>
      <c r="H352" s="15">
        <f>((+$B346+$B352)*G352)</f>
        <v>10139.196</v>
      </c>
    </row>
    <row r="353" spans="1:8" ht="14.25">
      <c r="A353" t="s">
        <v>75</v>
      </c>
      <c r="B353" s="15">
        <v>0</v>
      </c>
      <c r="C353" s="18">
        <v>0.04236</v>
      </c>
      <c r="D353" s="15">
        <f>B353*C353</f>
        <v>0</v>
      </c>
      <c r="E353" s="18">
        <f>C353</f>
        <v>0.04236</v>
      </c>
      <c r="F353" s="15">
        <f>((+$B347+$B353)*E353)</f>
        <v>0</v>
      </c>
      <c r="G353" s="18">
        <f>E353</f>
        <v>0.04236</v>
      </c>
      <c r="H353" s="15">
        <f>((+$B347+$B353)*G353)</f>
        <v>0</v>
      </c>
    </row>
    <row r="354" spans="1:8" ht="14.25">
      <c r="A354" t="s">
        <v>76</v>
      </c>
      <c r="B354" s="19">
        <v>0</v>
      </c>
      <c r="C354" s="18">
        <v>0.04182</v>
      </c>
      <c r="D354" s="15">
        <f>B354*C354</f>
        <v>0</v>
      </c>
      <c r="E354" s="18">
        <f>C354</f>
        <v>0.04182</v>
      </c>
      <c r="F354" s="15">
        <f>((+$B348+$B354)*E354)</f>
        <v>0</v>
      </c>
      <c r="G354" s="18">
        <f>E354</f>
        <v>0.04182</v>
      </c>
      <c r="H354" s="15">
        <f>((+$B348+$B354)*G354)</f>
        <v>0</v>
      </c>
    </row>
    <row r="355" spans="2:8" ht="7.5" customHeight="1">
      <c r="B355" s="15"/>
      <c r="C355" s="18"/>
      <c r="D355" s="15"/>
      <c r="F355" s="15"/>
      <c r="G355" s="18"/>
      <c r="H355" s="15"/>
    </row>
    <row r="356" spans="1:8" ht="15" thickBot="1">
      <c r="A356" t="s">
        <v>23</v>
      </c>
      <c r="B356" s="20">
        <v>287800</v>
      </c>
      <c r="C356" s="18"/>
      <c r="D356" s="15"/>
      <c r="F356" s="15"/>
      <c r="G356" s="18"/>
      <c r="H356" s="15"/>
    </row>
    <row r="357" spans="2:8" ht="7.5" customHeight="1" thickTop="1">
      <c r="B357" s="15"/>
      <c r="H357" s="15"/>
    </row>
    <row r="358" spans="1:8" ht="14.25">
      <c r="A358" t="s">
        <v>24</v>
      </c>
      <c r="B358" s="15"/>
      <c r="D358" s="19">
        <v>0</v>
      </c>
      <c r="F358" s="19">
        <f>D358</f>
        <v>0</v>
      </c>
      <c r="H358" s="19">
        <f>F358</f>
        <v>0</v>
      </c>
    </row>
    <row r="359" spans="6:8" ht="7.5" customHeight="1">
      <c r="F359" s="15"/>
      <c r="H359" s="15"/>
    </row>
    <row r="360" spans="1:9" ht="15" thickBot="1">
      <c r="A360" t="s">
        <v>25</v>
      </c>
      <c r="B360" s="15"/>
      <c r="D360" s="15">
        <f>SUM(D337:D358)</f>
        <v>42907.204</v>
      </c>
      <c r="F360" s="22">
        <f>SUM(F337:F358)</f>
        <v>44320.228</v>
      </c>
      <c r="H360" s="22">
        <f>SUM(H336:H358)</f>
        <v>44414.228</v>
      </c>
      <c r="I360" s="15"/>
    </row>
    <row r="361" spans="2:8" ht="7.5" customHeight="1" thickTop="1">
      <c r="B361" s="15"/>
      <c r="C361" s="18"/>
      <c r="F361" s="15"/>
      <c r="H361" s="15"/>
    </row>
    <row r="362" spans="1:8" ht="14.25">
      <c r="A362" t="s">
        <v>26</v>
      </c>
      <c r="B362" s="15"/>
      <c r="C362" s="18"/>
      <c r="D362" s="15">
        <v>2562</v>
      </c>
      <c r="F362" s="15"/>
      <c r="H362" s="15"/>
    </row>
    <row r="363" spans="1:8" ht="14.25">
      <c r="A363" t="s">
        <v>27</v>
      </c>
      <c r="B363" s="15"/>
      <c r="C363" s="18"/>
      <c r="D363" s="19">
        <v>27</v>
      </c>
      <c r="F363" s="15"/>
      <c r="H363" s="15"/>
    </row>
    <row r="364" spans="2:8" ht="7.5" customHeight="1">
      <c r="B364" s="15"/>
      <c r="F364" s="15"/>
      <c r="H364" s="15"/>
    </row>
    <row r="365" spans="1:4" ht="15" thickBot="1">
      <c r="A365" t="s">
        <v>28</v>
      </c>
      <c r="B365" s="15"/>
      <c r="D365" s="22">
        <f>SUM(D360:D363)</f>
        <v>45496.204</v>
      </c>
    </row>
    <row r="366" spans="6:8" ht="7.5" customHeight="1" thickTop="1">
      <c r="F366" s="15"/>
      <c r="H366" s="15"/>
    </row>
    <row r="367" spans="1:9" ht="14.25">
      <c r="A367" t="s">
        <v>29</v>
      </c>
      <c r="B367" s="15"/>
      <c r="F367" s="17">
        <f>(F360-D360)</f>
        <v>1413.024000000005</v>
      </c>
      <c r="H367" s="17">
        <f>H360-F360</f>
        <v>94</v>
      </c>
      <c r="I367" s="15"/>
    </row>
    <row r="368" spans="2:8" ht="7.5" customHeight="1">
      <c r="B368" s="15"/>
      <c r="C368" s="16"/>
      <c r="D368" s="15"/>
      <c r="F368" s="15"/>
      <c r="H368" s="15"/>
    </row>
    <row r="369" spans="1:8" ht="14.25">
      <c r="A369" t="s">
        <v>30</v>
      </c>
      <c r="F369" s="24">
        <f>(F367/D360)</f>
        <v>0.03293209224259882</v>
      </c>
      <c r="G369" s="24"/>
      <c r="H369" s="24">
        <f>(H367/F360)</f>
        <v>0.002120927717249108</v>
      </c>
    </row>
    <row r="370" spans="6:8" ht="14.25">
      <c r="F370" s="24"/>
      <c r="G370" s="24"/>
      <c r="H370" s="24"/>
    </row>
    <row r="371" spans="6:8" ht="14.25">
      <c r="F371" s="24"/>
      <c r="G371" s="24"/>
      <c r="H371" s="24"/>
    </row>
    <row r="372" spans="1:8" ht="15">
      <c r="A372" s="1" t="str">
        <f>A1</f>
        <v>South Kentucky Rural Electric</v>
      </c>
      <c r="B372" s="2"/>
      <c r="C372" s="2"/>
      <c r="D372" s="2"/>
      <c r="E372" s="2"/>
      <c r="F372" s="2"/>
      <c r="G372" s="2"/>
      <c r="H372" s="25" t="s">
        <v>1</v>
      </c>
    </row>
    <row r="373" spans="1:8" ht="15">
      <c r="A373" s="1" t="str">
        <f>A2</f>
        <v>Case No. 2005-00450</v>
      </c>
      <c r="B373" s="2"/>
      <c r="C373" s="2"/>
      <c r="D373" s="2"/>
      <c r="E373" s="2"/>
      <c r="F373" s="2"/>
      <c r="G373" s="2"/>
      <c r="H373" s="3" t="s">
        <v>77</v>
      </c>
    </row>
    <row r="374" spans="1:8" ht="14.25">
      <c r="A374" s="2" t="str">
        <f>A3</f>
        <v>Billing Analysis</v>
      </c>
      <c r="B374" s="2"/>
      <c r="C374" s="2"/>
      <c r="D374" s="2"/>
      <c r="E374" s="2"/>
      <c r="F374" s="2"/>
      <c r="G374" s="2"/>
      <c r="H374" s="3" t="s">
        <v>5</v>
      </c>
    </row>
    <row r="375" spans="1:8" ht="14.25">
      <c r="A375" s="2" t="str">
        <f>A4</f>
        <v>August 31, 2005</v>
      </c>
      <c r="B375" s="2"/>
      <c r="C375" s="2"/>
      <c r="D375" s="2"/>
      <c r="E375" s="2"/>
      <c r="F375" s="2"/>
      <c r="G375" s="2"/>
      <c r="H375" s="15"/>
    </row>
    <row r="376" spans="1:8" ht="14.25">
      <c r="A376" s="2"/>
      <c r="B376" s="2"/>
      <c r="C376" s="2"/>
      <c r="D376" s="2"/>
      <c r="E376" s="2"/>
      <c r="F376" s="2"/>
      <c r="G376" s="2"/>
      <c r="H376" s="15"/>
    </row>
    <row r="377" spans="1:7" ht="14.25">
      <c r="A377" s="2" t="s">
        <v>78</v>
      </c>
      <c r="B377" s="2"/>
      <c r="C377" s="2"/>
      <c r="D377" s="2"/>
      <c r="E377" s="2"/>
      <c r="F377" s="2"/>
      <c r="G377" s="2"/>
    </row>
    <row r="378" spans="1:8" ht="14.25">
      <c r="A378" s="2" t="s">
        <v>79</v>
      </c>
      <c r="B378" s="2"/>
      <c r="C378" s="2"/>
      <c r="D378" s="2"/>
      <c r="E378" s="2"/>
      <c r="F378" s="2"/>
      <c r="G378" s="2"/>
      <c r="H378" s="15"/>
    </row>
    <row r="379" spans="1:8" ht="15">
      <c r="A379" s="4" t="s">
        <v>80</v>
      </c>
      <c r="B379" s="2"/>
      <c r="C379" s="2"/>
      <c r="D379" s="2"/>
      <c r="E379" s="2"/>
      <c r="F379" s="2"/>
      <c r="G379" s="2"/>
      <c r="H379" s="15"/>
    </row>
    <row r="381" spans="2:8" ht="14.25">
      <c r="B381" s="5"/>
      <c r="C381" s="6"/>
      <c r="D381" s="7"/>
      <c r="E381" s="8" t="s">
        <v>10</v>
      </c>
      <c r="F381" s="9"/>
      <c r="G381" s="10"/>
      <c r="H381" s="7"/>
    </row>
    <row r="382" spans="2:8" ht="14.25">
      <c r="B382" s="49" t="s">
        <v>11</v>
      </c>
      <c r="C382" s="11" t="s">
        <v>12</v>
      </c>
      <c r="D382" s="12"/>
      <c r="E382" s="13" t="s">
        <v>13</v>
      </c>
      <c r="F382" s="12"/>
      <c r="G382" s="13" t="s">
        <v>14</v>
      </c>
      <c r="H382" s="12"/>
    </row>
    <row r="383" spans="1:8" ht="14.25">
      <c r="A383" s="14"/>
      <c r="B383" s="50" t="s">
        <v>15</v>
      </c>
      <c r="C383" s="51" t="s">
        <v>16</v>
      </c>
      <c r="D383" s="52" t="s">
        <v>17</v>
      </c>
      <c r="E383" s="53" t="s">
        <v>18</v>
      </c>
      <c r="F383" s="52" t="s">
        <v>17</v>
      </c>
      <c r="G383" s="53" t="s">
        <v>18</v>
      </c>
      <c r="H383" s="52" t="s">
        <v>17</v>
      </c>
    </row>
    <row r="385" ht="14.25">
      <c r="B385" s="15"/>
    </row>
    <row r="386" spans="1:8" ht="14.25">
      <c r="A386" t="s">
        <v>19</v>
      </c>
      <c r="B386" s="15">
        <v>1807</v>
      </c>
      <c r="C386" s="16">
        <v>11.2</v>
      </c>
      <c r="D386" s="17">
        <f>B386*C386</f>
        <v>20238.399999999998</v>
      </c>
      <c r="E386" s="16">
        <f>C386</f>
        <v>11.2</v>
      </c>
      <c r="F386" s="17">
        <f>($B386*E386)</f>
        <v>20238.399999999998</v>
      </c>
      <c r="G386" s="16">
        <v>30</v>
      </c>
      <c r="H386" s="17">
        <f>($B386*G386)</f>
        <v>54210</v>
      </c>
    </row>
    <row r="387" spans="2:8" ht="14.25">
      <c r="B387" s="15"/>
      <c r="C387" s="16"/>
      <c r="E387" s="16"/>
      <c r="H387" s="15"/>
    </row>
    <row r="388" spans="1:8" ht="14.25">
      <c r="A388" t="s">
        <v>20</v>
      </c>
      <c r="B388" s="15"/>
      <c r="C388" s="18"/>
      <c r="H388" s="15"/>
    </row>
    <row r="389" spans="1:8" ht="14.25">
      <c r="A389" t="s">
        <v>21</v>
      </c>
      <c r="B389" s="15">
        <v>13679278</v>
      </c>
      <c r="C389" s="18">
        <v>0.06823</v>
      </c>
      <c r="D389" s="15">
        <f>B389*C389</f>
        <v>933337.13794</v>
      </c>
      <c r="F389" s="15"/>
      <c r="G389" s="18"/>
      <c r="H389" s="15"/>
    </row>
    <row r="390" spans="1:8" ht="14.25">
      <c r="A390" t="s">
        <v>22</v>
      </c>
      <c r="B390" s="15"/>
      <c r="C390" s="18"/>
      <c r="D390" s="15"/>
      <c r="F390" s="15"/>
      <c r="G390" s="18"/>
      <c r="H390" s="15"/>
    </row>
    <row r="391" spans="1:8" ht="14.25">
      <c r="A391" t="s">
        <v>21</v>
      </c>
      <c r="B391" s="19">
        <v>3062654</v>
      </c>
      <c r="C391" s="18">
        <v>0.07315</v>
      </c>
      <c r="D391" s="15">
        <f>B391*C391</f>
        <v>224033.14010000002</v>
      </c>
      <c r="F391" s="15"/>
      <c r="G391" s="18"/>
      <c r="H391" s="15"/>
    </row>
    <row r="392" spans="2:8" ht="14.25">
      <c r="B392" s="15"/>
      <c r="C392" s="18"/>
      <c r="D392" s="15"/>
      <c r="F392" s="15"/>
      <c r="G392" s="18"/>
      <c r="H392" s="15"/>
    </row>
    <row r="393" spans="1:8" ht="15" thickBot="1">
      <c r="A393" t="s">
        <v>23</v>
      </c>
      <c r="B393" s="20">
        <v>16741932</v>
      </c>
      <c r="C393" s="18"/>
      <c r="D393" s="15"/>
      <c r="E393" s="18">
        <f>C391</f>
        <v>0.07315</v>
      </c>
      <c r="F393" s="15">
        <f>($B393*E393)</f>
        <v>1224672.3258000002</v>
      </c>
      <c r="G393" s="18">
        <v>0.07699</v>
      </c>
      <c r="H393" s="15">
        <f>($B393*G393)</f>
        <v>1288961.34468</v>
      </c>
    </row>
    <row r="394" spans="2:8" ht="15" thickTop="1">
      <c r="B394" s="15"/>
      <c r="H394" s="15"/>
    </row>
    <row r="395" spans="1:10" ht="14.25">
      <c r="A395" t="s">
        <v>24</v>
      </c>
      <c r="B395" s="15"/>
      <c r="D395" s="19">
        <v>5288</v>
      </c>
      <c r="F395" s="19">
        <f>D395</f>
        <v>5288</v>
      </c>
      <c r="H395" s="19">
        <f>F395</f>
        <v>5288</v>
      </c>
      <c r="I395" s="15"/>
      <c r="J395" s="21"/>
    </row>
    <row r="396" spans="6:9" ht="14.25">
      <c r="F396" s="15"/>
      <c r="H396" s="15"/>
      <c r="I396" s="15"/>
    </row>
    <row r="397" spans="1:9" ht="15" thickBot="1">
      <c r="A397" t="s">
        <v>25</v>
      </c>
      <c r="B397" s="15"/>
      <c r="D397" s="15">
        <f>SUM(D386:D395)</f>
        <v>1182896.6780400001</v>
      </c>
      <c r="F397" s="22">
        <f>SUM(F386:F395)</f>
        <v>1250198.7258000001</v>
      </c>
      <c r="H397" s="22">
        <f>SUM(H384:H395)</f>
        <v>1348459.34468</v>
      </c>
      <c r="I397" s="23"/>
    </row>
    <row r="398" spans="2:8" ht="15" thickTop="1">
      <c r="B398" s="15"/>
      <c r="C398" s="18"/>
      <c r="F398" s="15"/>
      <c r="H398" s="15"/>
    </row>
    <row r="399" spans="1:8" ht="14.25">
      <c r="A399" t="s">
        <v>26</v>
      </c>
      <c r="B399" s="15"/>
      <c r="C399" s="18"/>
      <c r="D399" s="15">
        <v>127008</v>
      </c>
      <c r="F399" s="15"/>
      <c r="H399" s="15"/>
    </row>
    <row r="400" spans="1:8" ht="14.25">
      <c r="A400" t="s">
        <v>27</v>
      </c>
      <c r="B400" s="15"/>
      <c r="C400" s="18"/>
      <c r="D400" s="19">
        <v>5232</v>
      </c>
      <c r="F400" s="15"/>
      <c r="H400" s="15"/>
    </row>
    <row r="401" spans="2:8" ht="14.25">
      <c r="B401" s="15"/>
      <c r="F401" s="15"/>
      <c r="H401" s="15"/>
    </row>
    <row r="402" spans="1:4" ht="15" thickBot="1">
      <c r="A402" t="s">
        <v>28</v>
      </c>
      <c r="B402" s="15"/>
      <c r="D402" s="22">
        <f>SUM(D397:D400)</f>
        <v>1315136.6780400001</v>
      </c>
    </row>
    <row r="403" spans="6:8" ht="15" thickTop="1">
      <c r="F403" s="15"/>
      <c r="H403" s="15"/>
    </row>
    <row r="404" spans="1:9" ht="14.25">
      <c r="A404" t="s">
        <v>29</v>
      </c>
      <c r="B404" s="15"/>
      <c r="F404" s="17">
        <f>(F397-D397)</f>
        <v>67302.04775999999</v>
      </c>
      <c r="H404" s="17">
        <f>H397-F397</f>
        <v>98260.61887999997</v>
      </c>
      <c r="I404" s="15"/>
    </row>
    <row r="405" spans="2:8" ht="14.25">
      <c r="B405" s="15"/>
      <c r="C405" s="16"/>
      <c r="D405" s="15"/>
      <c r="F405" s="15"/>
      <c r="H405" s="15"/>
    </row>
    <row r="406" spans="1:8" ht="14.25">
      <c r="A406" t="s">
        <v>30</v>
      </c>
      <c r="F406" s="24">
        <f>(F404/D397)</f>
        <v>0.056895964803549935</v>
      </c>
      <c r="G406" s="24"/>
      <c r="H406" s="24">
        <f>(H404/F397)</f>
        <v>0.07859599986164052</v>
      </c>
    </row>
    <row r="408" ht="14.25">
      <c r="H408" s="15"/>
    </row>
    <row r="409" spans="1:8" ht="15">
      <c r="A409" s="1" t="str">
        <f>A1</f>
        <v>South Kentucky Rural Electric</v>
      </c>
      <c r="B409" s="2"/>
      <c r="C409" s="2"/>
      <c r="D409" s="2"/>
      <c r="E409" s="2"/>
      <c r="F409" s="2"/>
      <c r="G409" s="2"/>
      <c r="H409" s="25" t="s">
        <v>1</v>
      </c>
    </row>
    <row r="410" spans="1:8" ht="15">
      <c r="A410" s="1" t="str">
        <f>A2</f>
        <v>Case No. 2005-00450</v>
      </c>
      <c r="B410" s="2"/>
      <c r="C410" s="2"/>
      <c r="D410" s="2"/>
      <c r="E410" s="2"/>
      <c r="F410" s="2"/>
      <c r="G410" s="2"/>
      <c r="H410" s="3" t="s">
        <v>81</v>
      </c>
    </row>
    <row r="411" spans="1:8" ht="14.25">
      <c r="A411" s="2" t="str">
        <f>A3</f>
        <v>Billing Analysis</v>
      </c>
      <c r="B411" s="2"/>
      <c r="C411" s="2"/>
      <c r="D411" s="2"/>
      <c r="E411" s="2"/>
      <c r="F411" s="2"/>
      <c r="G411" s="2"/>
      <c r="H411" s="3" t="s">
        <v>5</v>
      </c>
    </row>
    <row r="412" spans="1:8" ht="14.25">
      <c r="A412" s="2" t="str">
        <f>A4</f>
        <v>August 31, 2005</v>
      </c>
      <c r="B412" s="2"/>
      <c r="C412" s="2"/>
      <c r="D412" s="2"/>
      <c r="E412" s="2"/>
      <c r="F412" s="2"/>
      <c r="G412" s="2"/>
      <c r="H412" s="15"/>
    </row>
    <row r="413" spans="1:8" ht="14.25">
      <c r="A413" s="2"/>
      <c r="B413" s="2"/>
      <c r="C413" s="2"/>
      <c r="D413" s="2"/>
      <c r="E413" s="2"/>
      <c r="F413" s="2"/>
      <c r="G413" s="2"/>
      <c r="H413" s="15"/>
    </row>
    <row r="414" spans="1:7" ht="14.25">
      <c r="A414" s="2" t="s">
        <v>82</v>
      </c>
      <c r="B414" s="2"/>
      <c r="C414" s="2"/>
      <c r="D414" s="2"/>
      <c r="E414" s="2"/>
      <c r="F414" s="2"/>
      <c r="G414" s="2"/>
    </row>
    <row r="415" spans="1:8" ht="14.25">
      <c r="A415" s="2" t="s">
        <v>83</v>
      </c>
      <c r="B415" s="2"/>
      <c r="C415" s="2"/>
      <c r="D415" s="2"/>
      <c r="E415" s="2"/>
      <c r="F415" s="2"/>
      <c r="G415" s="2"/>
      <c r="H415" s="15"/>
    </row>
    <row r="416" spans="1:8" ht="15">
      <c r="A416" s="4" t="s">
        <v>84</v>
      </c>
      <c r="B416" s="2"/>
      <c r="C416" s="2"/>
      <c r="D416" s="2"/>
      <c r="E416" s="2"/>
      <c r="F416" s="2"/>
      <c r="G416" s="2"/>
      <c r="H416" s="15"/>
    </row>
    <row r="418" spans="2:8" ht="14.25">
      <c r="B418" s="5"/>
      <c r="C418" s="6"/>
      <c r="D418" s="7"/>
      <c r="E418" s="8" t="s">
        <v>10</v>
      </c>
      <c r="F418" s="9"/>
      <c r="G418" s="10"/>
      <c r="H418" s="7"/>
    </row>
    <row r="419" spans="2:8" ht="14.25">
      <c r="B419" s="49" t="s">
        <v>11</v>
      </c>
      <c r="C419" s="11" t="s">
        <v>12</v>
      </c>
      <c r="D419" s="12"/>
      <c r="E419" s="13" t="s">
        <v>13</v>
      </c>
      <c r="F419" s="12"/>
      <c r="G419" s="13" t="s">
        <v>14</v>
      </c>
      <c r="H419" s="12"/>
    </row>
    <row r="420" spans="1:8" ht="14.25">
      <c r="A420" s="14"/>
      <c r="B420" s="50" t="s">
        <v>15</v>
      </c>
      <c r="C420" s="51" t="s">
        <v>16</v>
      </c>
      <c r="D420" s="52" t="s">
        <v>17</v>
      </c>
      <c r="E420" s="53" t="s">
        <v>18</v>
      </c>
      <c r="F420" s="52" t="s">
        <v>17</v>
      </c>
      <c r="G420" s="53" t="s">
        <v>18</v>
      </c>
      <c r="H420" s="52" t="s">
        <v>17</v>
      </c>
    </row>
    <row r="422" ht="14.25">
      <c r="B422" s="15"/>
    </row>
    <row r="423" spans="1:8" ht="14.25">
      <c r="A423" t="s">
        <v>19</v>
      </c>
      <c r="B423" s="15">
        <v>116</v>
      </c>
      <c r="C423" s="16">
        <v>69.38</v>
      </c>
      <c r="D423" s="17">
        <f>B423*C423</f>
        <v>8048.08</v>
      </c>
      <c r="E423" s="16">
        <f>C423</f>
        <v>69.38</v>
      </c>
      <c r="F423" s="17">
        <f>($B423*E423)</f>
        <v>8048.08</v>
      </c>
      <c r="G423" s="16">
        <f>E423</f>
        <v>69.38</v>
      </c>
      <c r="H423" s="17">
        <f>($B423*G423)</f>
        <v>8048.08</v>
      </c>
    </row>
    <row r="424" spans="2:8" ht="14.25">
      <c r="B424" s="15"/>
      <c r="C424" s="16"/>
      <c r="E424" s="16"/>
      <c r="H424" s="15"/>
    </row>
    <row r="425" spans="1:8" ht="14.25">
      <c r="A425" t="s">
        <v>20</v>
      </c>
      <c r="B425" s="15"/>
      <c r="C425" s="18"/>
      <c r="H425" s="15"/>
    </row>
    <row r="426" spans="1:8" ht="14.25">
      <c r="A426" t="s">
        <v>21</v>
      </c>
      <c r="B426" s="15">
        <v>7311860</v>
      </c>
      <c r="C426" s="18">
        <v>0.05154</v>
      </c>
      <c r="D426" s="15">
        <f>B426*C426</f>
        <v>376853.26440000004</v>
      </c>
      <c r="F426" s="15"/>
      <c r="G426" s="18"/>
      <c r="H426" s="15"/>
    </row>
    <row r="427" spans="1:8" ht="14.25">
      <c r="A427" t="s">
        <v>22</v>
      </c>
      <c r="B427" s="15"/>
      <c r="C427" s="18"/>
      <c r="D427" s="15"/>
      <c r="F427" s="15"/>
      <c r="G427" s="18"/>
      <c r="H427" s="15"/>
    </row>
    <row r="428" spans="1:8" ht="14.25">
      <c r="A428" t="s">
        <v>21</v>
      </c>
      <c r="B428" s="19">
        <v>1053580</v>
      </c>
      <c r="C428" s="18">
        <v>0.05646</v>
      </c>
      <c r="D428" s="15">
        <f>B428*C428</f>
        <v>59485.126800000005</v>
      </c>
      <c r="F428" s="15"/>
      <c r="G428" s="18"/>
      <c r="H428" s="15"/>
    </row>
    <row r="429" spans="2:8" ht="14.25">
      <c r="B429" s="15"/>
      <c r="C429" s="18"/>
      <c r="D429" s="15"/>
      <c r="F429" s="15"/>
      <c r="G429" s="18"/>
      <c r="H429" s="15"/>
    </row>
    <row r="430" spans="1:8" ht="15" thickBot="1">
      <c r="A430" t="s">
        <v>23</v>
      </c>
      <c r="B430" s="20">
        <v>8365440</v>
      </c>
      <c r="C430" s="18"/>
      <c r="D430" s="15"/>
      <c r="E430" s="18">
        <f>C428</f>
        <v>0.05646</v>
      </c>
      <c r="F430" s="15">
        <f>($B430*E430)</f>
        <v>472312.74240000005</v>
      </c>
      <c r="G430" s="18">
        <f>E430</f>
        <v>0.05646</v>
      </c>
      <c r="H430" s="15">
        <f>($B430*G430)</f>
        <v>472312.74240000005</v>
      </c>
    </row>
    <row r="431" spans="2:8" ht="15" thickTop="1">
      <c r="B431" s="15"/>
      <c r="H431" s="15"/>
    </row>
    <row r="432" spans="1:8" ht="14.25">
      <c r="A432" t="s">
        <v>24</v>
      </c>
      <c r="B432" s="15"/>
      <c r="D432" s="19">
        <v>0</v>
      </c>
      <c r="F432" s="19">
        <f>D432</f>
        <v>0</v>
      </c>
      <c r="H432" s="19">
        <f>F432</f>
        <v>0</v>
      </c>
    </row>
    <row r="433" spans="6:8" ht="14.25">
      <c r="F433" s="15"/>
      <c r="H433" s="15"/>
    </row>
    <row r="434" spans="1:9" ht="15" thickBot="1">
      <c r="A434" t="s">
        <v>25</v>
      </c>
      <c r="B434" s="15"/>
      <c r="D434" s="15">
        <f>SUM(D423:D432)</f>
        <v>444386.4712000001</v>
      </c>
      <c r="F434" s="22">
        <f>SUM(F423:F432)</f>
        <v>480360.82240000006</v>
      </c>
      <c r="H434" s="22">
        <f>SUM(H421:H432)</f>
        <v>480360.82240000006</v>
      </c>
      <c r="I434" s="15"/>
    </row>
    <row r="435" spans="2:8" ht="15" thickTop="1">
      <c r="B435" s="15"/>
      <c r="C435" s="18"/>
      <c r="F435" s="15"/>
      <c r="H435" s="15"/>
    </row>
    <row r="436" spans="1:8" ht="14.25">
      <c r="A436" t="s">
        <v>26</v>
      </c>
      <c r="B436" s="15"/>
      <c r="C436" s="18"/>
      <c r="D436" s="15">
        <v>65555</v>
      </c>
      <c r="F436" s="15"/>
      <c r="H436" s="15"/>
    </row>
    <row r="437" spans="1:8" ht="14.25">
      <c r="A437" t="s">
        <v>27</v>
      </c>
      <c r="B437" s="15"/>
      <c r="C437" s="18"/>
      <c r="D437" s="19">
        <v>1432</v>
      </c>
      <c r="F437" s="15"/>
      <c r="H437" s="15"/>
    </row>
    <row r="438" spans="2:8" ht="14.25">
      <c r="B438" s="15"/>
      <c r="F438" s="15"/>
      <c r="H438" s="15"/>
    </row>
    <row r="439" spans="1:4" ht="15" thickBot="1">
      <c r="A439" t="s">
        <v>28</v>
      </c>
      <c r="B439" s="15"/>
      <c r="D439" s="22">
        <f>SUM(D434:D437)</f>
        <v>511373.4712000001</v>
      </c>
    </row>
    <row r="440" spans="6:8" ht="15" thickTop="1">
      <c r="F440" s="15"/>
      <c r="H440" s="15"/>
    </row>
    <row r="441" spans="1:9" ht="14.25">
      <c r="A441" t="s">
        <v>29</v>
      </c>
      <c r="B441" s="15"/>
      <c r="F441" s="17">
        <f>(F434-D434)</f>
        <v>35974.351199999976</v>
      </c>
      <c r="H441" s="17">
        <f>H434-F434</f>
        <v>0</v>
      </c>
      <c r="I441" s="15"/>
    </row>
    <row r="442" spans="2:8" ht="14.25">
      <c r="B442" s="15"/>
      <c r="C442" s="16"/>
      <c r="D442" s="15"/>
      <c r="F442" s="15"/>
      <c r="H442" s="15"/>
    </row>
    <row r="443" spans="1:8" ht="14.25">
      <c r="A443" t="s">
        <v>30</v>
      </c>
      <c r="F443" s="24">
        <f>(F441/D434)</f>
        <v>0.08095284967352077</v>
      </c>
      <c r="G443" s="24"/>
      <c r="H443" s="24">
        <f>(H441/F434)</f>
        <v>0</v>
      </c>
    </row>
    <row r="446" spans="1:8" ht="15">
      <c r="A446" s="1" t="str">
        <f>A1</f>
        <v>South Kentucky Rural Electric</v>
      </c>
      <c r="B446" s="2"/>
      <c r="C446" s="2"/>
      <c r="D446" s="2"/>
      <c r="E446" s="2"/>
      <c r="F446" s="2"/>
      <c r="G446" s="2"/>
      <c r="H446" s="3" t="s">
        <v>1</v>
      </c>
    </row>
    <row r="447" spans="1:8" ht="15">
      <c r="A447" s="1" t="str">
        <f>A2</f>
        <v>Case No. 2005-00450</v>
      </c>
      <c r="B447" s="2"/>
      <c r="C447" s="2"/>
      <c r="D447" s="2"/>
      <c r="E447" s="2"/>
      <c r="F447" s="2"/>
      <c r="G447" s="2"/>
      <c r="H447" s="3" t="s">
        <v>85</v>
      </c>
    </row>
    <row r="448" spans="1:12" ht="14.25">
      <c r="A448" s="2" t="str">
        <f>A3</f>
        <v>Billing Analysis</v>
      </c>
      <c r="B448" s="27"/>
      <c r="C448" s="27"/>
      <c r="D448" s="27"/>
      <c r="E448" s="27"/>
      <c r="F448" s="2"/>
      <c r="G448" s="27"/>
      <c r="H448" s="3" t="s">
        <v>5</v>
      </c>
      <c r="I448" s="15"/>
      <c r="J448" s="15"/>
      <c r="K448" s="15"/>
      <c r="L448" s="15"/>
    </row>
    <row r="449" spans="1:8" ht="14.25">
      <c r="A449" s="2" t="str">
        <f>A4</f>
        <v>August 31, 2005</v>
      </c>
      <c r="B449" s="2"/>
      <c r="C449" s="2"/>
      <c r="D449" s="2"/>
      <c r="E449" s="2"/>
      <c r="F449" s="2"/>
      <c r="G449" s="2"/>
      <c r="H449" s="15"/>
    </row>
    <row r="450" spans="1:8" ht="14.25">
      <c r="A450" s="2"/>
      <c r="B450" s="2"/>
      <c r="C450" s="2"/>
      <c r="D450" s="2"/>
      <c r="E450" s="2"/>
      <c r="F450" s="2"/>
      <c r="G450" s="2"/>
      <c r="H450" s="15"/>
    </row>
    <row r="451" spans="1:8" ht="14.25">
      <c r="A451" s="2" t="s">
        <v>86</v>
      </c>
      <c r="B451" s="2"/>
      <c r="C451" s="2"/>
      <c r="D451" s="2"/>
      <c r="E451" s="2"/>
      <c r="F451" s="2"/>
      <c r="G451" s="2"/>
      <c r="H451" s="15"/>
    </row>
    <row r="452" spans="1:7" ht="14.25">
      <c r="A452" s="2" t="s">
        <v>87</v>
      </c>
      <c r="B452" s="2"/>
      <c r="C452" s="2"/>
      <c r="D452" s="2"/>
      <c r="E452" s="2"/>
      <c r="F452" s="2"/>
      <c r="G452" s="2"/>
    </row>
    <row r="453" spans="1:8" ht="14.25">
      <c r="A453" s="2"/>
      <c r="B453" s="2"/>
      <c r="C453" s="2"/>
      <c r="D453" s="2"/>
      <c r="E453" s="2"/>
      <c r="F453" s="2"/>
      <c r="G453" s="2"/>
      <c r="H453" s="15"/>
    </row>
    <row r="454" spans="2:8" ht="14.25">
      <c r="B454" s="5"/>
      <c r="C454" s="6"/>
      <c r="D454" s="7"/>
      <c r="E454" s="8" t="s">
        <v>10</v>
      </c>
      <c r="F454" s="9"/>
      <c r="G454" s="10"/>
      <c r="H454" s="7"/>
    </row>
    <row r="455" spans="2:8" ht="14.25">
      <c r="B455" s="49" t="s">
        <v>11</v>
      </c>
      <c r="C455" s="11" t="s">
        <v>12</v>
      </c>
      <c r="D455" s="12"/>
      <c r="E455" s="13" t="s">
        <v>88</v>
      </c>
      <c r="F455" s="12"/>
      <c r="G455" s="13" t="s">
        <v>14</v>
      </c>
      <c r="H455" s="12"/>
    </row>
    <row r="456" spans="1:8" ht="14.25">
      <c r="A456" s="14"/>
      <c r="B456" s="50" t="s">
        <v>15</v>
      </c>
      <c r="C456" s="51" t="s">
        <v>16</v>
      </c>
      <c r="D456" s="52" t="s">
        <v>17</v>
      </c>
      <c r="E456" s="53" t="s">
        <v>18</v>
      </c>
      <c r="F456" s="52" t="s">
        <v>17</v>
      </c>
      <c r="G456" s="53" t="s">
        <v>18</v>
      </c>
      <c r="H456" s="52" t="s">
        <v>17</v>
      </c>
    </row>
    <row r="457" ht="14.25">
      <c r="H457" s="15"/>
    </row>
    <row r="458" spans="1:8" ht="14.25">
      <c r="A458" t="s">
        <v>20</v>
      </c>
      <c r="B458" s="15"/>
      <c r="C458" s="16"/>
      <c r="D458" s="15"/>
      <c r="H458" s="15"/>
    </row>
    <row r="459" spans="1:8" ht="14.25">
      <c r="A459" s="28" t="s">
        <v>89</v>
      </c>
      <c r="B459" s="15"/>
      <c r="C459" s="16"/>
      <c r="D459" s="15"/>
      <c r="H459" s="15"/>
    </row>
    <row r="460" spans="1:8" ht="14.25">
      <c r="A460" s="28" t="s">
        <v>90</v>
      </c>
      <c r="B460" s="15">
        <v>1636</v>
      </c>
      <c r="C460" s="16">
        <v>4.63</v>
      </c>
      <c r="D460" s="17">
        <f>B460*C460</f>
        <v>7574.679999999999</v>
      </c>
      <c r="E460" s="16">
        <f>C460</f>
        <v>4.63</v>
      </c>
      <c r="F460" s="17"/>
      <c r="G460" s="16"/>
      <c r="H460" s="17"/>
    </row>
    <row r="461" spans="1:8" ht="14.25">
      <c r="A461" s="28" t="s">
        <v>91</v>
      </c>
      <c r="B461" s="15">
        <v>210280</v>
      </c>
      <c r="C461" s="16">
        <v>5.48</v>
      </c>
      <c r="D461" s="15">
        <f>B461*C461</f>
        <v>1152334.4000000001</v>
      </c>
      <c r="E461" s="16">
        <f>C461</f>
        <v>5.48</v>
      </c>
      <c r="F461" s="15"/>
      <c r="G461" s="16"/>
      <c r="H461" s="15"/>
    </row>
    <row r="462" spans="1:9" ht="14.25">
      <c r="A462" s="28" t="s">
        <v>92</v>
      </c>
      <c r="B462" s="15"/>
      <c r="C462" s="16"/>
      <c r="D462" s="15"/>
      <c r="E462" s="16"/>
      <c r="F462" s="15"/>
      <c r="G462" s="16"/>
      <c r="H462" s="15"/>
      <c r="I462" s="26"/>
    </row>
    <row r="463" spans="1:9" ht="14.25">
      <c r="A463" s="28" t="s">
        <v>93</v>
      </c>
      <c r="B463" s="15"/>
      <c r="C463" s="16"/>
      <c r="D463" s="15"/>
      <c r="E463" s="16"/>
      <c r="F463" s="15"/>
      <c r="G463" s="16"/>
      <c r="H463" s="15"/>
      <c r="I463" s="26"/>
    </row>
    <row r="464" spans="1:8" ht="14.25">
      <c r="A464" s="28" t="s">
        <v>94</v>
      </c>
      <c r="B464" s="15">
        <v>604</v>
      </c>
      <c r="C464" s="16">
        <v>5.88</v>
      </c>
      <c r="D464" s="15">
        <f>B464*C464</f>
        <v>3551.52</v>
      </c>
      <c r="E464" s="16">
        <f>C464</f>
        <v>5.88</v>
      </c>
      <c r="F464" s="15"/>
      <c r="G464" s="16"/>
      <c r="H464" s="15"/>
    </row>
    <row r="465" spans="1:8" ht="14.25">
      <c r="A465" s="28" t="s">
        <v>95</v>
      </c>
      <c r="B465" s="15">
        <v>9312</v>
      </c>
      <c r="C465" s="16">
        <v>8.61</v>
      </c>
      <c r="D465" s="15">
        <f>B465*C465</f>
        <v>80176.31999999999</v>
      </c>
      <c r="E465" s="16">
        <f>C465</f>
        <v>8.61</v>
      </c>
      <c r="F465" s="15"/>
      <c r="G465" s="16"/>
      <c r="H465" s="15"/>
    </row>
    <row r="466" spans="1:9" ht="14.25">
      <c r="A466" s="28" t="s">
        <v>96</v>
      </c>
      <c r="B466" s="15"/>
      <c r="C466" s="16"/>
      <c r="D466" s="15"/>
      <c r="E466" s="16"/>
      <c r="F466" s="15"/>
      <c r="G466" s="16"/>
      <c r="H466" s="15"/>
      <c r="I466" s="26"/>
    </row>
    <row r="467" spans="1:8" ht="14.25">
      <c r="A467" s="28" t="s">
        <v>94</v>
      </c>
      <c r="B467" s="15">
        <v>694</v>
      </c>
      <c r="C467" s="16">
        <v>6.55</v>
      </c>
      <c r="D467" s="15">
        <f>B467*C467</f>
        <v>4545.7</v>
      </c>
      <c r="E467" s="16">
        <f>C467</f>
        <v>6.55</v>
      </c>
      <c r="F467" s="15"/>
      <c r="G467" s="16"/>
      <c r="H467" s="15"/>
    </row>
    <row r="468" spans="1:8" ht="14.25">
      <c r="A468" s="28" t="s">
        <v>95</v>
      </c>
      <c r="B468" s="15">
        <v>139</v>
      </c>
      <c r="C468" s="16">
        <v>10.24</v>
      </c>
      <c r="D468" s="15">
        <f>B468*C468</f>
        <v>1423.3600000000001</v>
      </c>
      <c r="E468" s="16">
        <f>C468</f>
        <v>10.24</v>
      </c>
      <c r="F468" s="15"/>
      <c r="G468" s="16"/>
      <c r="H468" s="15"/>
    </row>
    <row r="469" spans="1:9" ht="14.25">
      <c r="A469" s="28" t="s">
        <v>97</v>
      </c>
      <c r="B469" s="15"/>
      <c r="C469" s="16"/>
      <c r="D469" s="15"/>
      <c r="E469" s="16"/>
      <c r="F469" s="15"/>
      <c r="G469" s="16"/>
      <c r="H469" s="15"/>
      <c r="I469" s="26"/>
    </row>
    <row r="470" spans="1:8" ht="14.25">
      <c r="A470" s="28" t="s">
        <v>94</v>
      </c>
      <c r="B470" s="15">
        <v>502</v>
      </c>
      <c r="C470" s="16">
        <v>6.55</v>
      </c>
      <c r="D470" s="15">
        <f>B470*C470</f>
        <v>3288.1</v>
      </c>
      <c r="E470" s="16">
        <f>C470</f>
        <v>6.55</v>
      </c>
      <c r="F470" s="15"/>
      <c r="G470" s="16"/>
      <c r="H470" s="15"/>
    </row>
    <row r="471" spans="1:8" ht="14.25">
      <c r="A471" s="28" t="s">
        <v>95</v>
      </c>
      <c r="B471" s="15">
        <v>547</v>
      </c>
      <c r="C471" s="16">
        <v>12.53</v>
      </c>
      <c r="D471" s="15">
        <f>B471*C471</f>
        <v>6853.91</v>
      </c>
      <c r="E471" s="16">
        <f>C471</f>
        <v>12.53</v>
      </c>
      <c r="F471" s="15"/>
      <c r="G471" s="16"/>
      <c r="H471" s="15"/>
    </row>
    <row r="472" spans="1:9" ht="14.25">
      <c r="A472" s="28" t="s">
        <v>98</v>
      </c>
      <c r="B472" s="15"/>
      <c r="C472" s="16"/>
      <c r="D472" s="15"/>
      <c r="E472" s="16"/>
      <c r="F472" s="15"/>
      <c r="G472" s="16"/>
      <c r="H472" s="15"/>
      <c r="I472" s="26"/>
    </row>
    <row r="473" spans="1:8" ht="14.25">
      <c r="A473" s="28" t="s">
        <v>94</v>
      </c>
      <c r="B473" s="15">
        <v>131</v>
      </c>
      <c r="C473" s="16">
        <v>7.31</v>
      </c>
      <c r="D473" s="15">
        <f>B473*C473</f>
        <v>957.6099999999999</v>
      </c>
      <c r="E473" s="16">
        <f>C473</f>
        <v>7.31</v>
      </c>
      <c r="F473" s="15"/>
      <c r="G473" s="16"/>
      <c r="H473" s="15"/>
    </row>
    <row r="474" spans="1:8" ht="14.25">
      <c r="A474" s="28" t="s">
        <v>95</v>
      </c>
      <c r="B474" s="15">
        <v>250</v>
      </c>
      <c r="C474" s="16">
        <v>21.49</v>
      </c>
      <c r="D474" s="15">
        <f>B474*C474</f>
        <v>5372.5</v>
      </c>
      <c r="E474" s="16">
        <f>C474</f>
        <v>21.49</v>
      </c>
      <c r="F474" s="15"/>
      <c r="G474" s="16"/>
      <c r="H474" s="15"/>
    </row>
    <row r="475" spans="1:8" ht="14.25">
      <c r="A475" s="28"/>
      <c r="B475" s="15"/>
      <c r="C475" s="16"/>
      <c r="D475" s="15"/>
      <c r="E475" s="16"/>
      <c r="F475" s="15"/>
      <c r="G475" s="16"/>
      <c r="H475" s="15"/>
    </row>
    <row r="476" spans="1:8" ht="14.25">
      <c r="A476" t="s">
        <v>22</v>
      </c>
      <c r="B476" s="15"/>
      <c r="C476" s="16"/>
      <c r="D476" s="15"/>
      <c r="F476" s="15"/>
      <c r="H476" s="15"/>
    </row>
    <row r="477" spans="1:8" ht="14.25">
      <c r="A477" s="28" t="s">
        <v>99</v>
      </c>
      <c r="B477" s="15"/>
      <c r="C477" s="16"/>
      <c r="D477" s="15"/>
      <c r="F477" s="15"/>
      <c r="H477" s="15"/>
    </row>
    <row r="478" spans="1:9" ht="14.25">
      <c r="A478" s="28" t="s">
        <v>90</v>
      </c>
      <c r="B478" s="15">
        <v>327</v>
      </c>
      <c r="C478" s="16">
        <v>4.63</v>
      </c>
      <c r="D478" s="15">
        <f>B478*C478</f>
        <v>1514.01</v>
      </c>
      <c r="E478" s="16">
        <f>C478</f>
        <v>4.63</v>
      </c>
      <c r="F478" s="17">
        <f>(($B478+$B460)*E478)</f>
        <v>9088.69</v>
      </c>
      <c r="G478" s="16">
        <v>6.48</v>
      </c>
      <c r="H478" s="17">
        <f>(($B478+$B460)*G478)</f>
        <v>12720.240000000002</v>
      </c>
      <c r="I478" s="16"/>
    </row>
    <row r="479" spans="1:9" ht="14.25">
      <c r="A479" s="28" t="s">
        <v>91</v>
      </c>
      <c r="B479" s="15">
        <v>42585</v>
      </c>
      <c r="C479" s="16">
        <v>5.92</v>
      </c>
      <c r="D479" s="15">
        <f>B479*C479</f>
        <v>252103.19999999998</v>
      </c>
      <c r="E479" s="16">
        <f>C479</f>
        <v>5.92</v>
      </c>
      <c r="F479" s="15">
        <f>(($B479+$B461)*E479)</f>
        <v>1496960.8</v>
      </c>
      <c r="G479" s="16">
        <v>8.29</v>
      </c>
      <c r="H479" s="15">
        <f>(($B479+$B461)*G479)</f>
        <v>2096250.8499999999</v>
      </c>
      <c r="I479" s="16"/>
    </row>
    <row r="480" spans="1:9" ht="14.25">
      <c r="A480" s="28" t="s">
        <v>92</v>
      </c>
      <c r="B480" s="15"/>
      <c r="C480" s="16"/>
      <c r="D480" s="15"/>
      <c r="E480" s="16"/>
      <c r="F480" s="15"/>
      <c r="G480" s="26"/>
      <c r="H480" s="15"/>
      <c r="I480" s="26"/>
    </row>
    <row r="481" spans="1:9" ht="14.25">
      <c r="A481" s="28" t="s">
        <v>93</v>
      </c>
      <c r="B481" s="15"/>
      <c r="C481" s="16"/>
      <c r="D481" s="15"/>
      <c r="E481" s="16"/>
      <c r="F481" s="15"/>
      <c r="G481" s="26"/>
      <c r="H481" s="15"/>
      <c r="I481" s="26"/>
    </row>
    <row r="482" spans="1:9" ht="14.25">
      <c r="A482" s="28" t="s">
        <v>94</v>
      </c>
      <c r="B482" s="15">
        <v>120</v>
      </c>
      <c r="C482" s="16">
        <v>5.88</v>
      </c>
      <c r="D482" s="15">
        <f>B482*C482</f>
        <v>705.6</v>
      </c>
      <c r="E482" s="16">
        <f>C482</f>
        <v>5.88</v>
      </c>
      <c r="F482" s="15">
        <f>(($B482+$B464)*E482)</f>
        <v>4257.12</v>
      </c>
      <c r="G482" s="16">
        <v>8.23</v>
      </c>
      <c r="H482" s="15">
        <f>(($B482+$B464)*G482)</f>
        <v>5958.52</v>
      </c>
      <c r="I482" s="16"/>
    </row>
    <row r="483" spans="1:9" ht="14.25">
      <c r="A483" s="28" t="s">
        <v>95</v>
      </c>
      <c r="B483" s="15">
        <v>1899</v>
      </c>
      <c r="C483" s="16">
        <v>9.39</v>
      </c>
      <c r="D483" s="15">
        <f>B483*C483</f>
        <v>17831.61</v>
      </c>
      <c r="E483" s="16">
        <f>C483</f>
        <v>9.39</v>
      </c>
      <c r="F483" s="15">
        <f>(($B483+$B465)*E483)</f>
        <v>105271.29000000001</v>
      </c>
      <c r="G483" s="16">
        <v>13.15</v>
      </c>
      <c r="H483" s="15">
        <f>(($B483+$B465)*G483)</f>
        <v>147424.65</v>
      </c>
      <c r="I483" s="16"/>
    </row>
    <row r="484" spans="1:9" ht="14.25">
      <c r="A484" s="28" t="s">
        <v>96</v>
      </c>
      <c r="B484" s="15"/>
      <c r="C484" s="16"/>
      <c r="D484" s="15"/>
      <c r="E484" s="16"/>
      <c r="F484" s="15"/>
      <c r="G484" s="26"/>
      <c r="H484" s="15"/>
      <c r="I484" s="26"/>
    </row>
    <row r="485" spans="1:9" ht="14.25">
      <c r="A485" s="28" t="s">
        <v>94</v>
      </c>
      <c r="B485" s="15">
        <v>160</v>
      </c>
      <c r="C485" s="16">
        <v>6.55</v>
      </c>
      <c r="D485" s="15">
        <f>B485*C485</f>
        <v>1048</v>
      </c>
      <c r="E485" s="16">
        <f>C485</f>
        <v>6.55</v>
      </c>
      <c r="F485" s="15">
        <f>(($B485+$B467)*E485)</f>
        <v>5593.7</v>
      </c>
      <c r="G485" s="16">
        <v>9.17</v>
      </c>
      <c r="H485" s="15">
        <f>(($B485+$B467)*G485)</f>
        <v>7831.18</v>
      </c>
      <c r="I485" s="16"/>
    </row>
    <row r="486" spans="1:9" ht="14.25">
      <c r="A486" s="28" t="s">
        <v>95</v>
      </c>
      <c r="B486" s="15">
        <v>32</v>
      </c>
      <c r="C486" s="16">
        <v>10.24</v>
      </c>
      <c r="D486" s="15">
        <f>B486*C486</f>
        <v>327.68</v>
      </c>
      <c r="E486" s="16">
        <f>C486</f>
        <v>10.24</v>
      </c>
      <c r="F486" s="15">
        <f>(($B486+$B468)*E486)</f>
        <v>1751.04</v>
      </c>
      <c r="G486" s="16">
        <v>14.34</v>
      </c>
      <c r="H486" s="15">
        <f>(($B486+$B468)*G486)</f>
        <v>2452.14</v>
      </c>
      <c r="I486" s="16"/>
    </row>
    <row r="487" spans="1:9" ht="14.25">
      <c r="A487" s="28" t="s">
        <v>97</v>
      </c>
      <c r="B487" s="15"/>
      <c r="C487" s="16"/>
      <c r="D487" s="15"/>
      <c r="E487" s="16"/>
      <c r="F487" s="15"/>
      <c r="G487" s="26"/>
      <c r="H487" s="15"/>
      <c r="I487" s="26"/>
    </row>
    <row r="488" spans="1:9" ht="14.25">
      <c r="A488" s="28" t="s">
        <v>94</v>
      </c>
      <c r="B488" s="15">
        <v>117</v>
      </c>
      <c r="C488" s="16">
        <v>6.55</v>
      </c>
      <c r="D488" s="15">
        <f>B488*C488</f>
        <v>766.35</v>
      </c>
      <c r="E488" s="16">
        <f>C488</f>
        <v>6.55</v>
      </c>
      <c r="F488" s="15">
        <f>(($B488+$B470)*E488)</f>
        <v>4054.45</v>
      </c>
      <c r="G488" s="16">
        <v>9.17</v>
      </c>
      <c r="H488" s="15">
        <f>(($B488+$B470)*G488)</f>
        <v>5676.23</v>
      </c>
      <c r="I488" s="16"/>
    </row>
    <row r="489" spans="1:9" ht="14.25">
      <c r="A489" s="28" t="s">
        <v>95</v>
      </c>
      <c r="B489" s="15">
        <v>142</v>
      </c>
      <c r="C489" s="16">
        <v>12.53</v>
      </c>
      <c r="D489" s="15">
        <f>B489*C489</f>
        <v>1779.26</v>
      </c>
      <c r="E489" s="16">
        <f>C489</f>
        <v>12.53</v>
      </c>
      <c r="F489" s="15">
        <f>(($B489+$B471)*E489)</f>
        <v>8633.17</v>
      </c>
      <c r="G489" s="16">
        <v>17.54</v>
      </c>
      <c r="H489" s="15">
        <f>(($B489+$B471)*G489)</f>
        <v>12085.06</v>
      </c>
      <c r="I489" s="16"/>
    </row>
    <row r="490" spans="1:9" ht="14.25">
      <c r="A490" s="28" t="s">
        <v>98</v>
      </c>
      <c r="B490" s="15"/>
      <c r="C490" s="16"/>
      <c r="D490" s="15"/>
      <c r="E490" s="16"/>
      <c r="F490" s="15"/>
      <c r="G490" s="26"/>
      <c r="H490" s="15"/>
      <c r="I490" s="26"/>
    </row>
    <row r="491" spans="1:9" ht="14.25">
      <c r="A491" s="28" t="s">
        <v>94</v>
      </c>
      <c r="B491" s="15">
        <v>46</v>
      </c>
      <c r="C491" s="16">
        <v>7.31</v>
      </c>
      <c r="D491" s="15">
        <f>B491*C491</f>
        <v>336.26</v>
      </c>
      <c r="E491" s="16">
        <f>C491</f>
        <v>7.31</v>
      </c>
      <c r="F491" s="15">
        <f>(($B491+$B473)*E491)</f>
        <v>1293.87</v>
      </c>
      <c r="G491" s="16">
        <v>10.23</v>
      </c>
      <c r="H491" s="15">
        <f>(($B491+$B473)*G491)</f>
        <v>1810.71</v>
      </c>
      <c r="I491" s="16"/>
    </row>
    <row r="492" spans="1:9" ht="14.25">
      <c r="A492" s="28" t="s">
        <v>95</v>
      </c>
      <c r="B492" s="15">
        <v>52</v>
      </c>
      <c r="C492" s="16">
        <v>21.49</v>
      </c>
      <c r="D492" s="15">
        <f>B492*C492</f>
        <v>1117.48</v>
      </c>
      <c r="E492" s="16">
        <f>C492</f>
        <v>21.49</v>
      </c>
      <c r="F492" s="15">
        <f>(($B492+$B474)*E492)</f>
        <v>6489.98</v>
      </c>
      <c r="G492" s="16">
        <v>30.09</v>
      </c>
      <c r="H492" s="15">
        <f>(($B492+$B474)*G492)</f>
        <v>9087.18</v>
      </c>
      <c r="I492" s="16"/>
    </row>
    <row r="493" spans="1:8" ht="14.25">
      <c r="A493" s="28"/>
      <c r="B493" s="15"/>
      <c r="C493" s="16"/>
      <c r="D493" s="15"/>
      <c r="E493" s="16"/>
      <c r="F493" s="15"/>
      <c r="G493" s="16"/>
      <c r="H493" s="15"/>
    </row>
    <row r="494" spans="1:8" ht="14.25">
      <c r="A494" s="28"/>
      <c r="B494" s="15"/>
      <c r="C494" s="16"/>
      <c r="D494" s="15"/>
      <c r="F494" s="15"/>
      <c r="H494" s="15"/>
    </row>
    <row r="495" spans="1:8" ht="15" thickBot="1">
      <c r="A495" t="s">
        <v>100</v>
      </c>
      <c r="B495" s="20">
        <v>18275213.6</v>
      </c>
      <c r="F495" s="15"/>
      <c r="H495" s="15"/>
    </row>
    <row r="496" spans="1:8" ht="15" thickTop="1">
      <c r="A496" t="s">
        <v>24</v>
      </c>
      <c r="B496" s="15"/>
      <c r="C496" s="15"/>
      <c r="D496" s="19"/>
      <c r="E496" s="15"/>
      <c r="F496" s="19">
        <f>D496</f>
        <v>0</v>
      </c>
      <c r="H496" s="19">
        <f>F496</f>
        <v>0</v>
      </c>
    </row>
    <row r="497" spans="2:8" ht="14.25">
      <c r="B497" s="15"/>
      <c r="C497" s="15"/>
      <c r="D497" s="15"/>
      <c r="E497" s="15"/>
      <c r="F497" s="15"/>
      <c r="H497" s="15"/>
    </row>
    <row r="498" spans="1:9" ht="15" thickBot="1">
      <c r="A498" t="s">
        <v>25</v>
      </c>
      <c r="B498" s="15"/>
      <c r="C498" s="15"/>
      <c r="D498" s="15">
        <f>SUM(D460:D496)</f>
        <v>1543607.5500000005</v>
      </c>
      <c r="E498" s="15"/>
      <c r="F498" s="22">
        <f>SUM(F460:F496)</f>
        <v>1643394.11</v>
      </c>
      <c r="H498" s="22">
        <f>SUM(H460:H496)</f>
        <v>2301296.7600000002</v>
      </c>
      <c r="I498" s="15"/>
    </row>
    <row r="499" spans="2:8" ht="15" thickTop="1">
      <c r="B499" s="15"/>
      <c r="C499" s="15"/>
      <c r="D499" s="15"/>
      <c r="E499" s="15"/>
      <c r="F499" s="15"/>
      <c r="H499" s="15"/>
    </row>
    <row r="500" spans="1:8" ht="14.25">
      <c r="A500" t="s">
        <v>26</v>
      </c>
      <c r="B500" s="15"/>
      <c r="C500" s="15"/>
      <c r="D500" s="15">
        <v>126124</v>
      </c>
      <c r="E500" s="15"/>
      <c r="F500" s="15"/>
      <c r="H500" s="15"/>
    </row>
    <row r="501" spans="1:8" ht="14.25">
      <c r="A501" t="s">
        <v>101</v>
      </c>
      <c r="B501" s="15"/>
      <c r="C501" s="15"/>
      <c r="D501" s="19">
        <v>0</v>
      </c>
      <c r="E501" s="15"/>
      <c r="F501" s="15"/>
      <c r="H501" s="15"/>
    </row>
    <row r="502" spans="2:8" ht="14.25">
      <c r="B502" s="15"/>
      <c r="C502" s="15"/>
      <c r="D502" s="15"/>
      <c r="E502" s="15"/>
      <c r="F502" s="15"/>
      <c r="H502" s="15"/>
    </row>
    <row r="503" spans="1:5" ht="15" thickBot="1">
      <c r="A503" t="s">
        <v>28</v>
      </c>
      <c r="B503" s="15"/>
      <c r="C503" s="15"/>
      <c r="D503" s="22">
        <f>D498+D500</f>
        <v>1669731.5500000005</v>
      </c>
      <c r="E503" s="15"/>
    </row>
    <row r="504" spans="2:11" ht="15" thickTop="1">
      <c r="B504" s="15"/>
      <c r="C504" s="15"/>
      <c r="D504" s="15"/>
      <c r="E504" s="15"/>
      <c r="F504" s="15"/>
      <c r="H504" s="15"/>
      <c r="K504" s="21"/>
    </row>
    <row r="505" spans="1:11" ht="14.25">
      <c r="A505" t="s">
        <v>29</v>
      </c>
      <c r="F505" s="17">
        <f>(F498-D498)</f>
        <v>99786.55999999959</v>
      </c>
      <c r="H505" s="17">
        <f>(H498-F498)</f>
        <v>657902.6500000001</v>
      </c>
      <c r="I505" s="15"/>
      <c r="K505" s="21"/>
    </row>
    <row r="506" spans="1:8" ht="14.25">
      <c r="A506" t="s">
        <v>30</v>
      </c>
      <c r="F506" s="24">
        <f>(F505/D498)</f>
        <v>0.06464503234646628</v>
      </c>
      <c r="G506" s="24"/>
      <c r="H506" s="24">
        <f>(H505/F498)</f>
        <v>0.4003316343880532</v>
      </c>
    </row>
    <row r="507" ht="14.25">
      <c r="H507" s="15"/>
    </row>
    <row r="508" ht="14.25">
      <c r="H508" s="15"/>
    </row>
    <row r="509" spans="1:8" ht="15">
      <c r="A509" s="1" t="str">
        <f>A1</f>
        <v>South Kentucky Rural Electric</v>
      </c>
      <c r="B509" s="2"/>
      <c r="C509" s="2"/>
      <c r="D509" s="2"/>
      <c r="E509" s="2"/>
      <c r="F509" s="2"/>
      <c r="G509" s="2"/>
      <c r="H509" s="3" t="s">
        <v>1</v>
      </c>
    </row>
    <row r="510" spans="1:8" ht="15">
      <c r="A510" s="1" t="str">
        <f>A2</f>
        <v>Case No. 2005-00450</v>
      </c>
      <c r="B510" s="2"/>
      <c r="C510" s="2"/>
      <c r="D510" s="2"/>
      <c r="E510" s="2"/>
      <c r="F510" s="2"/>
      <c r="G510" s="2"/>
      <c r="H510" s="3" t="s">
        <v>102</v>
      </c>
    </row>
    <row r="511" spans="1:12" ht="14.25">
      <c r="A511" s="2" t="str">
        <f>A3</f>
        <v>Billing Analysis</v>
      </c>
      <c r="B511" s="27"/>
      <c r="C511" s="27"/>
      <c r="D511" s="27"/>
      <c r="E511" s="27"/>
      <c r="F511" s="2"/>
      <c r="G511" s="27"/>
      <c r="H511" s="3" t="s">
        <v>5</v>
      </c>
      <c r="I511" s="15"/>
      <c r="J511" s="15"/>
      <c r="K511" s="15"/>
      <c r="L511" s="15"/>
    </row>
    <row r="512" spans="1:8" ht="14.25">
      <c r="A512" s="2" t="str">
        <f>A4</f>
        <v>August 31, 2005</v>
      </c>
      <c r="B512" s="2"/>
      <c r="C512" s="2"/>
      <c r="D512" s="2"/>
      <c r="E512" s="2"/>
      <c r="F512" s="2"/>
      <c r="G512" s="2"/>
      <c r="H512" s="15"/>
    </row>
    <row r="513" spans="1:8" ht="14.25">
      <c r="A513" s="2"/>
      <c r="B513" s="2"/>
      <c r="C513" s="2"/>
      <c r="D513" s="2"/>
      <c r="E513" s="2"/>
      <c r="F513" s="2"/>
      <c r="G513" s="2"/>
      <c r="H513" s="15"/>
    </row>
    <row r="514" spans="1:8" ht="14.25">
      <c r="A514" s="2" t="s">
        <v>103</v>
      </c>
      <c r="B514" s="2"/>
      <c r="C514" s="2"/>
      <c r="D514" s="2"/>
      <c r="E514" s="2"/>
      <c r="F514" s="2"/>
      <c r="G514" s="2"/>
      <c r="H514" s="15"/>
    </row>
    <row r="515" spans="1:7" ht="14.25">
      <c r="A515" s="2" t="s">
        <v>104</v>
      </c>
      <c r="B515" s="2"/>
      <c r="C515" s="2"/>
      <c r="D515" s="2"/>
      <c r="E515" s="2"/>
      <c r="F515" s="2"/>
      <c r="G515" s="2"/>
    </row>
    <row r="516" ht="14.25">
      <c r="H516" s="15"/>
    </row>
    <row r="517" spans="2:8" ht="14.25">
      <c r="B517" s="5"/>
      <c r="C517" s="6"/>
      <c r="D517" s="7"/>
      <c r="E517" s="8" t="s">
        <v>10</v>
      </c>
      <c r="F517" s="9"/>
      <c r="G517" s="10"/>
      <c r="H517" s="7"/>
    </row>
    <row r="518" spans="2:8" ht="14.25">
      <c r="B518" s="49" t="s">
        <v>11</v>
      </c>
      <c r="C518" s="11" t="s">
        <v>12</v>
      </c>
      <c r="D518" s="12"/>
      <c r="E518" s="13" t="s">
        <v>88</v>
      </c>
      <c r="F518" s="12"/>
      <c r="G518" s="13" t="s">
        <v>14</v>
      </c>
      <c r="H518" s="12"/>
    </row>
    <row r="519" spans="1:8" ht="14.25">
      <c r="A519" s="14"/>
      <c r="B519" s="50" t="s">
        <v>15</v>
      </c>
      <c r="C519" s="51" t="s">
        <v>16</v>
      </c>
      <c r="D519" s="52" t="s">
        <v>17</v>
      </c>
      <c r="E519" s="53" t="s">
        <v>18</v>
      </c>
      <c r="F519" s="52" t="s">
        <v>17</v>
      </c>
      <c r="G519" s="53" t="s">
        <v>18</v>
      </c>
      <c r="H519" s="52" t="s">
        <v>17</v>
      </c>
    </row>
    <row r="520" ht="14.25">
      <c r="H520" s="15"/>
    </row>
    <row r="521" spans="1:8" ht="14.25">
      <c r="A521" t="s">
        <v>20</v>
      </c>
      <c r="B521" s="15"/>
      <c r="C521" s="16"/>
      <c r="D521" s="15"/>
      <c r="H521" s="15"/>
    </row>
    <row r="522" spans="1:8" ht="14.25">
      <c r="A522" s="28" t="s">
        <v>99</v>
      </c>
      <c r="B522" s="15">
        <v>5931</v>
      </c>
      <c r="C522" s="16">
        <v>3.86</v>
      </c>
      <c r="D522" s="17">
        <f>B522*C522</f>
        <v>22893.66</v>
      </c>
      <c r="E522" s="16"/>
      <c r="F522" s="17"/>
      <c r="G522" s="16"/>
      <c r="H522" s="17"/>
    </row>
    <row r="523" spans="1:8" ht="14.25">
      <c r="A523" s="28" t="s">
        <v>105</v>
      </c>
      <c r="B523" s="15">
        <v>1101</v>
      </c>
      <c r="C523" s="16">
        <v>5.9</v>
      </c>
      <c r="D523" s="15">
        <f>B523*C523</f>
        <v>6495.900000000001</v>
      </c>
      <c r="E523" s="16"/>
      <c r="F523" s="15"/>
      <c r="G523" s="16"/>
      <c r="H523" s="17"/>
    </row>
    <row r="524" spans="1:8" ht="14.25">
      <c r="A524" s="28"/>
      <c r="B524" s="15"/>
      <c r="C524" s="16"/>
      <c r="D524" s="15"/>
      <c r="E524" s="16"/>
      <c r="F524" s="15"/>
      <c r="G524" s="16"/>
      <c r="H524" s="17"/>
    </row>
    <row r="525" spans="1:8" ht="14.25">
      <c r="A525" t="s">
        <v>22</v>
      </c>
      <c r="B525" s="15"/>
      <c r="C525" s="16"/>
      <c r="D525" s="15"/>
      <c r="F525" s="15"/>
      <c r="H525" s="15"/>
    </row>
    <row r="526" spans="1:8" ht="14.25">
      <c r="A526" s="28" t="s">
        <v>99</v>
      </c>
      <c r="B526" s="15">
        <v>1190</v>
      </c>
      <c r="C526" s="16">
        <v>4.2</v>
      </c>
      <c r="D526" s="15">
        <f>B526*C526</f>
        <v>4998</v>
      </c>
      <c r="E526" s="16">
        <f>C526</f>
        <v>4.2</v>
      </c>
      <c r="F526" s="17">
        <f>(($B522+$B526)*E526)</f>
        <v>29908.2</v>
      </c>
      <c r="G526" s="16">
        <v>6.3</v>
      </c>
      <c r="H526" s="17">
        <f>(($B522+$B526)*G526)</f>
        <v>44862.299999999996</v>
      </c>
    </row>
    <row r="527" spans="1:8" ht="14.25">
      <c r="A527" s="28" t="s">
        <v>105</v>
      </c>
      <c r="B527" s="15">
        <v>246</v>
      </c>
      <c r="C527" s="16">
        <v>6.63</v>
      </c>
      <c r="D527" s="15">
        <f>B527*C527</f>
        <v>1630.98</v>
      </c>
      <c r="E527" s="16">
        <f>C527</f>
        <v>6.63</v>
      </c>
      <c r="F527" s="15">
        <f>(($B523+$B527)*E527)</f>
        <v>8930.61</v>
      </c>
      <c r="G527" s="16">
        <v>9.95</v>
      </c>
      <c r="H527" s="15">
        <f>(($B523+$B527)*G527)</f>
        <v>13402.65</v>
      </c>
    </row>
    <row r="528" spans="1:6" ht="14.25">
      <c r="A528" s="28"/>
      <c r="B528" s="15"/>
      <c r="C528" s="16"/>
      <c r="D528" s="15"/>
      <c r="F528" s="15"/>
    </row>
    <row r="529" spans="1:6" ht="15" thickBot="1">
      <c r="A529" t="s">
        <v>100</v>
      </c>
      <c r="B529" s="20">
        <v>696922</v>
      </c>
      <c r="D529" s="15"/>
      <c r="F529" s="15"/>
    </row>
    <row r="530" spans="1:8" ht="15" thickTop="1">
      <c r="A530" t="s">
        <v>24</v>
      </c>
      <c r="B530" s="15"/>
      <c r="C530" s="15"/>
      <c r="D530" s="19"/>
      <c r="E530" s="15"/>
      <c r="F530" s="19">
        <f>D530</f>
        <v>0</v>
      </c>
      <c r="H530" s="19">
        <f>F530</f>
        <v>0</v>
      </c>
    </row>
    <row r="531" spans="2:8" ht="14.25">
      <c r="B531" s="15"/>
      <c r="C531" s="15"/>
      <c r="D531" s="15"/>
      <c r="E531" s="15"/>
      <c r="F531" s="15"/>
      <c r="H531" s="15"/>
    </row>
    <row r="532" spans="1:9" ht="15" thickBot="1">
      <c r="A532" t="s">
        <v>25</v>
      </c>
      <c r="B532" s="15"/>
      <c r="C532" s="15"/>
      <c r="D532" s="15">
        <f>SUM(D522:D530)</f>
        <v>36018.54</v>
      </c>
      <c r="E532" s="15"/>
      <c r="F532" s="22">
        <f>SUM(F522:F530)</f>
        <v>38838.81</v>
      </c>
      <c r="H532" s="22">
        <f>SUM(H522:H530)</f>
        <v>58264.95</v>
      </c>
      <c r="I532" s="15"/>
    </row>
    <row r="533" spans="2:8" ht="15" thickTop="1">
      <c r="B533" s="15"/>
      <c r="C533" s="15"/>
      <c r="D533" s="15"/>
      <c r="E533" s="15"/>
      <c r="F533" s="15"/>
      <c r="H533" s="15"/>
    </row>
    <row r="534" spans="1:8" ht="14.25">
      <c r="A534" t="s">
        <v>26</v>
      </c>
      <c r="B534" s="15"/>
      <c r="C534" s="15"/>
      <c r="D534" s="15"/>
      <c r="E534" s="15"/>
      <c r="F534" s="15"/>
      <c r="H534" s="15"/>
    </row>
    <row r="535" spans="1:8" ht="14.25">
      <c r="A535" t="s">
        <v>101</v>
      </c>
      <c r="B535" s="15"/>
      <c r="C535" s="15"/>
      <c r="D535" s="15">
        <v>0</v>
      </c>
      <c r="E535" s="15"/>
      <c r="F535" s="15"/>
      <c r="H535" s="15"/>
    </row>
    <row r="536" spans="2:8" ht="14.25">
      <c r="B536" s="15"/>
      <c r="C536" s="15"/>
      <c r="D536" s="15"/>
      <c r="E536" s="15"/>
      <c r="F536" s="15"/>
      <c r="H536" s="15"/>
    </row>
    <row r="537" spans="1:5" ht="15" thickBot="1">
      <c r="A537" t="s">
        <v>28</v>
      </c>
      <c r="B537" s="15"/>
      <c r="C537" s="15"/>
      <c r="D537" s="22">
        <f>D532+D534</f>
        <v>36018.54</v>
      </c>
      <c r="E537" s="15"/>
    </row>
    <row r="538" spans="2:8" ht="15" thickTop="1">
      <c r="B538" s="15"/>
      <c r="C538" s="15"/>
      <c r="D538" s="15"/>
      <c r="E538" s="15"/>
      <c r="F538" s="15"/>
      <c r="H538" s="15"/>
    </row>
    <row r="539" spans="1:9" ht="14.25">
      <c r="A539" t="s">
        <v>29</v>
      </c>
      <c r="F539" s="17">
        <f>(F532-D532)</f>
        <v>2820.269999999997</v>
      </c>
      <c r="H539" s="17">
        <f>(H532-F532)</f>
        <v>19426.14</v>
      </c>
      <c r="I539" s="15"/>
    </row>
    <row r="540" spans="1:10" ht="14.25">
      <c r="A540" t="s">
        <v>30</v>
      </c>
      <c r="F540" s="24">
        <f>(F539/D532)</f>
        <v>0.07830050857141896</v>
      </c>
      <c r="G540" s="24"/>
      <c r="H540" s="24">
        <f>(H539/F532)</f>
        <v>0.5001734090205132</v>
      </c>
      <c r="J540" s="21"/>
    </row>
    <row r="541" ht="14.25">
      <c r="H541" s="15"/>
    </row>
    <row r="542" ht="14.25">
      <c r="H542" s="15"/>
    </row>
    <row r="543" spans="1:8" ht="15">
      <c r="A543" s="1" t="str">
        <f>A1</f>
        <v>South Kentucky Rural Electric</v>
      </c>
      <c r="B543" s="2"/>
      <c r="C543" s="2"/>
      <c r="D543" s="2"/>
      <c r="E543" s="2"/>
      <c r="F543" s="2"/>
      <c r="G543" s="2"/>
      <c r="H543" s="3" t="s">
        <v>1</v>
      </c>
    </row>
    <row r="544" spans="1:8" ht="15">
      <c r="A544" s="1" t="str">
        <f>A2</f>
        <v>Case No. 2005-00450</v>
      </c>
      <c r="B544" s="2"/>
      <c r="C544" s="2"/>
      <c r="D544" s="2"/>
      <c r="E544" s="2"/>
      <c r="F544" s="2"/>
      <c r="G544" s="2"/>
      <c r="H544" s="3" t="s">
        <v>106</v>
      </c>
    </row>
    <row r="545" spans="1:12" ht="14.25">
      <c r="A545" s="2" t="str">
        <f>A3</f>
        <v>Billing Analysis</v>
      </c>
      <c r="B545" s="27"/>
      <c r="C545" s="27"/>
      <c r="D545" s="27"/>
      <c r="E545" s="27"/>
      <c r="F545" s="2"/>
      <c r="G545" s="27"/>
      <c r="H545" s="3" t="s">
        <v>5</v>
      </c>
      <c r="I545" s="15"/>
      <c r="J545" s="15"/>
      <c r="K545" s="15"/>
      <c r="L545" s="15"/>
    </row>
    <row r="546" spans="1:8" ht="14.25">
      <c r="A546" s="2" t="str">
        <f>A4</f>
        <v>August 31, 2005</v>
      </c>
      <c r="B546" s="2"/>
      <c r="C546" s="2"/>
      <c r="D546" s="2"/>
      <c r="E546" s="2"/>
      <c r="F546" s="2"/>
      <c r="G546" s="2"/>
      <c r="H546" s="15"/>
    </row>
    <row r="547" spans="1:8" ht="14.25">
      <c r="A547" s="2"/>
      <c r="B547" s="2"/>
      <c r="C547" s="2"/>
      <c r="D547" s="2"/>
      <c r="E547" s="2"/>
      <c r="F547" s="2"/>
      <c r="G547" s="2"/>
      <c r="H547" s="15"/>
    </row>
    <row r="548" spans="1:8" ht="14.25">
      <c r="A548" s="2" t="s">
        <v>107</v>
      </c>
      <c r="B548" s="2"/>
      <c r="C548" s="2"/>
      <c r="D548" s="2"/>
      <c r="E548" s="2"/>
      <c r="F548" s="2"/>
      <c r="G548" s="2"/>
      <c r="H548" s="15"/>
    </row>
    <row r="549" spans="1:7" ht="14.25">
      <c r="A549" s="2" t="s">
        <v>108</v>
      </c>
      <c r="B549" s="2"/>
      <c r="C549" s="2"/>
      <c r="D549" s="2"/>
      <c r="E549" s="2"/>
      <c r="F549" s="2"/>
      <c r="G549" s="2"/>
    </row>
    <row r="550" ht="14.25">
      <c r="H550" s="15"/>
    </row>
    <row r="551" spans="2:8" ht="14.25">
      <c r="B551" s="5"/>
      <c r="C551" s="6"/>
      <c r="D551" s="7"/>
      <c r="E551" s="8" t="s">
        <v>10</v>
      </c>
      <c r="F551" s="9"/>
      <c r="G551" s="10"/>
      <c r="H551" s="7"/>
    </row>
    <row r="552" spans="2:8" ht="14.25">
      <c r="B552" s="49" t="s">
        <v>11</v>
      </c>
      <c r="C552" s="11" t="s">
        <v>12</v>
      </c>
      <c r="D552" s="12"/>
      <c r="E552" s="13" t="s">
        <v>88</v>
      </c>
      <c r="F552" s="12"/>
      <c r="G552" s="13" t="s">
        <v>14</v>
      </c>
      <c r="H552" s="12"/>
    </row>
    <row r="553" spans="1:8" ht="14.25">
      <c r="A553" s="14"/>
      <c r="B553" s="50" t="s">
        <v>15</v>
      </c>
      <c r="C553" s="51" t="s">
        <v>16</v>
      </c>
      <c r="D553" s="52" t="s">
        <v>17</v>
      </c>
      <c r="E553" s="53" t="s">
        <v>18</v>
      </c>
      <c r="F553" s="52" t="s">
        <v>17</v>
      </c>
      <c r="G553" s="53" t="s">
        <v>18</v>
      </c>
      <c r="H553" s="52" t="s">
        <v>17</v>
      </c>
    </row>
    <row r="554" ht="14.25">
      <c r="H554" s="15"/>
    </row>
    <row r="555" spans="1:8" ht="14.25">
      <c r="A555" t="s">
        <v>20</v>
      </c>
      <c r="B555" s="15"/>
      <c r="C555" s="16"/>
      <c r="D555" s="15"/>
      <c r="H555" s="15"/>
    </row>
    <row r="556" spans="1:8" ht="14.25">
      <c r="A556" s="28" t="s">
        <v>109</v>
      </c>
      <c r="B556" s="15"/>
      <c r="C556" s="16"/>
      <c r="D556" s="15"/>
      <c r="H556" s="15"/>
    </row>
    <row r="557" spans="1:8" ht="14.25">
      <c r="A557" s="28" t="s">
        <v>110</v>
      </c>
      <c r="B557" s="15"/>
      <c r="C557" s="16"/>
      <c r="D557" s="15"/>
      <c r="H557" s="15"/>
    </row>
    <row r="558" spans="1:8" ht="14.25">
      <c r="A558" s="28" t="s">
        <v>90</v>
      </c>
      <c r="B558" s="15">
        <v>0</v>
      </c>
      <c r="C558" s="16">
        <v>7.68</v>
      </c>
      <c r="D558" s="17">
        <f>B558*C558</f>
        <v>0</v>
      </c>
      <c r="E558" s="16"/>
      <c r="F558" s="17"/>
      <c r="G558" s="16"/>
      <c r="H558" s="17"/>
    </row>
    <row r="559" spans="1:8" ht="14.25">
      <c r="A559" s="28" t="s">
        <v>91</v>
      </c>
      <c r="B559" s="15">
        <v>0</v>
      </c>
      <c r="C559" s="16">
        <v>9.02</v>
      </c>
      <c r="D559" s="15">
        <f>B559*C559</f>
        <v>0</v>
      </c>
      <c r="E559" s="16"/>
      <c r="F559" s="17"/>
      <c r="G559" s="16"/>
      <c r="H559" s="17"/>
    </row>
    <row r="560" spans="1:9" ht="14.25">
      <c r="A560" s="28" t="s">
        <v>111</v>
      </c>
      <c r="B560" s="15"/>
      <c r="C560" s="16"/>
      <c r="D560" s="15"/>
      <c r="E560" s="16"/>
      <c r="F560" s="15"/>
      <c r="G560" s="16"/>
      <c r="H560" s="15"/>
      <c r="I560" s="26"/>
    </row>
    <row r="561" spans="1:8" ht="14.25">
      <c r="A561" s="28" t="s">
        <v>90</v>
      </c>
      <c r="B561" s="15">
        <v>0</v>
      </c>
      <c r="C561" s="16">
        <v>8.28</v>
      </c>
      <c r="D561" s="15">
        <f>B561*C561</f>
        <v>0</v>
      </c>
      <c r="E561" s="16"/>
      <c r="F561" s="17"/>
      <c r="G561" s="16"/>
      <c r="H561" s="17"/>
    </row>
    <row r="562" spans="1:8" ht="14.25">
      <c r="A562" s="28" t="s">
        <v>91</v>
      </c>
      <c r="B562" s="15">
        <v>443</v>
      </c>
      <c r="C562" s="16">
        <v>11.7</v>
      </c>
      <c r="D562" s="15">
        <f>B562*C562</f>
        <v>5183.099999999999</v>
      </c>
      <c r="E562" s="16"/>
      <c r="F562" s="17"/>
      <c r="G562" s="16"/>
      <c r="H562" s="17"/>
    </row>
    <row r="563" spans="1:8" ht="14.25">
      <c r="A563" s="28" t="s">
        <v>112</v>
      </c>
      <c r="B563" s="15"/>
      <c r="C563" s="16"/>
      <c r="D563" s="15"/>
      <c r="H563" s="15"/>
    </row>
    <row r="564" spans="1:8" ht="14.25">
      <c r="A564" s="28" t="s">
        <v>110</v>
      </c>
      <c r="B564" s="15"/>
      <c r="C564" s="16"/>
      <c r="D564" s="15"/>
      <c r="H564" s="15"/>
    </row>
    <row r="565" spans="1:8" ht="14.25">
      <c r="A565" s="28" t="s">
        <v>90</v>
      </c>
      <c r="B565" s="15">
        <v>0</v>
      </c>
      <c r="C565" s="16">
        <v>13.31</v>
      </c>
      <c r="D565" s="15">
        <f>B565*C565</f>
        <v>0</v>
      </c>
      <c r="E565" s="16"/>
      <c r="F565" s="17"/>
      <c r="G565" s="16"/>
      <c r="H565" s="17"/>
    </row>
    <row r="566" spans="1:8" ht="14.25">
      <c r="A566" s="28" t="s">
        <v>91</v>
      </c>
      <c r="B566" s="15">
        <v>0</v>
      </c>
      <c r="C566" s="16">
        <v>14.65</v>
      </c>
      <c r="D566" s="15">
        <f>B566*C566</f>
        <v>0</v>
      </c>
      <c r="E566" s="16"/>
      <c r="F566" s="17"/>
      <c r="G566" s="16"/>
      <c r="H566" s="17"/>
    </row>
    <row r="567" spans="1:9" ht="14.25">
      <c r="A567" s="28" t="s">
        <v>111</v>
      </c>
      <c r="B567" s="15"/>
      <c r="C567" s="16"/>
      <c r="D567" s="15"/>
      <c r="E567" s="16"/>
      <c r="F567" s="15"/>
      <c r="G567" s="16"/>
      <c r="H567" s="15"/>
      <c r="I567" s="26"/>
    </row>
    <row r="568" spans="1:8" ht="14.25">
      <c r="A568" s="28" t="s">
        <v>90</v>
      </c>
      <c r="B568" s="15">
        <v>0</v>
      </c>
      <c r="C568" s="16">
        <v>13.31</v>
      </c>
      <c r="D568" s="15">
        <f>B568*C568</f>
        <v>0</v>
      </c>
      <c r="E568" s="16"/>
      <c r="F568" s="17"/>
      <c r="G568" s="16"/>
      <c r="H568" s="17"/>
    </row>
    <row r="569" spans="1:8" ht="14.25">
      <c r="A569" s="28" t="s">
        <v>91</v>
      </c>
      <c r="B569" s="15">
        <v>410</v>
      </c>
      <c r="C569" s="16">
        <v>16.73</v>
      </c>
      <c r="D569" s="15">
        <f>B569*C569</f>
        <v>6859.3</v>
      </c>
      <c r="E569" s="16"/>
      <c r="F569" s="17"/>
      <c r="G569" s="16"/>
      <c r="H569" s="17"/>
    </row>
    <row r="570" spans="1:8" ht="14.25">
      <c r="A570" s="28" t="s">
        <v>113</v>
      </c>
      <c r="B570" s="15"/>
      <c r="C570" s="16"/>
      <c r="D570" s="15"/>
      <c r="E570" s="16"/>
      <c r="F570" s="17"/>
      <c r="G570" s="16"/>
      <c r="H570" s="17"/>
    </row>
    <row r="571" spans="1:8" ht="14.25">
      <c r="A571" s="28" t="s">
        <v>110</v>
      </c>
      <c r="B571" s="15"/>
      <c r="C571" s="16"/>
      <c r="D571" s="15"/>
      <c r="E571" s="16"/>
      <c r="F571" s="17"/>
      <c r="G571" s="16"/>
      <c r="H571" s="17"/>
    </row>
    <row r="572" spans="1:8" ht="14.25">
      <c r="A572" s="28" t="s">
        <v>90</v>
      </c>
      <c r="B572" s="15">
        <v>0</v>
      </c>
      <c r="C572" s="16">
        <v>8.23</v>
      </c>
      <c r="D572" s="15">
        <f>B572*C572</f>
        <v>0</v>
      </c>
      <c r="E572" s="16"/>
      <c r="F572" s="17"/>
      <c r="G572" s="16"/>
      <c r="H572" s="17"/>
    </row>
    <row r="573" spans="1:8" ht="14.25">
      <c r="A573" s="28" t="s">
        <v>91</v>
      </c>
      <c r="B573" s="15">
        <v>0</v>
      </c>
      <c r="C573" s="16">
        <v>9.57</v>
      </c>
      <c r="D573" s="15">
        <f>B573*C573</f>
        <v>0</v>
      </c>
      <c r="E573" s="16"/>
      <c r="F573" s="17"/>
      <c r="G573" s="16"/>
      <c r="H573" s="17"/>
    </row>
    <row r="574" spans="1:8" ht="14.25">
      <c r="A574" s="28" t="s">
        <v>114</v>
      </c>
      <c r="B574" s="15"/>
      <c r="C574" s="16"/>
      <c r="D574" s="15"/>
      <c r="E574" s="16"/>
      <c r="F574" s="17"/>
      <c r="G574" s="16"/>
      <c r="H574" s="17"/>
    </row>
    <row r="575" spans="1:8" ht="14.25">
      <c r="A575" s="28" t="s">
        <v>110</v>
      </c>
      <c r="B575" s="15"/>
      <c r="C575" s="16"/>
      <c r="D575" s="15"/>
      <c r="E575" s="16"/>
      <c r="F575" s="17"/>
      <c r="G575" s="16"/>
      <c r="H575" s="17"/>
    </row>
    <row r="576" spans="1:8" ht="14.25">
      <c r="A576" s="28" t="s">
        <v>90</v>
      </c>
      <c r="B576" s="15">
        <v>45</v>
      </c>
      <c r="C576" s="16">
        <v>18.46</v>
      </c>
      <c r="D576" s="15">
        <f>B576*C576</f>
        <v>830.7</v>
      </c>
      <c r="E576" s="16"/>
      <c r="F576" s="17"/>
      <c r="G576" s="16"/>
      <c r="H576" s="17"/>
    </row>
    <row r="577" spans="1:8" ht="14.25">
      <c r="A577" s="28" t="s">
        <v>91</v>
      </c>
      <c r="B577" s="15">
        <v>102</v>
      </c>
      <c r="C577" s="16">
        <v>19.8</v>
      </c>
      <c r="D577" s="15">
        <f>B577*C577</f>
        <v>2019.6000000000001</v>
      </c>
      <c r="E577" s="16"/>
      <c r="F577" s="17"/>
      <c r="G577" s="16"/>
      <c r="H577" s="17"/>
    </row>
    <row r="578" spans="1:8" ht="14.25">
      <c r="A578" s="28" t="s">
        <v>115</v>
      </c>
      <c r="B578" s="15"/>
      <c r="C578" s="16"/>
      <c r="D578" s="15"/>
      <c r="E578" s="16"/>
      <c r="F578" s="17"/>
      <c r="G578" s="16"/>
      <c r="H578" s="17"/>
    </row>
    <row r="579" spans="1:8" ht="14.25">
      <c r="A579" s="28" t="s">
        <v>116</v>
      </c>
      <c r="B579" s="15"/>
      <c r="C579" s="16"/>
      <c r="D579" s="15"/>
      <c r="E579" s="16"/>
      <c r="F579" s="17"/>
      <c r="G579" s="16"/>
      <c r="H579" s="17"/>
    </row>
    <row r="580" spans="1:8" ht="14.25">
      <c r="A580" s="28" t="s">
        <v>90</v>
      </c>
      <c r="B580" s="15">
        <v>0</v>
      </c>
      <c r="C580" s="16">
        <v>6.37</v>
      </c>
      <c r="D580" s="15">
        <f>B580*C580</f>
        <v>0</v>
      </c>
      <c r="E580" s="16"/>
      <c r="F580" s="17"/>
      <c r="G580" s="16"/>
      <c r="H580" s="17"/>
    </row>
    <row r="581" spans="1:8" ht="14.25">
      <c r="A581" s="28" t="s">
        <v>91</v>
      </c>
      <c r="B581" s="15">
        <v>143</v>
      </c>
      <c r="C581" s="16">
        <v>7.95</v>
      </c>
      <c r="D581" s="15">
        <f>B581*C581</f>
        <v>1136.8500000000001</v>
      </c>
      <c r="E581" s="16"/>
      <c r="F581" s="17"/>
      <c r="G581" s="16"/>
      <c r="H581" s="17"/>
    </row>
    <row r="582" spans="1:8" ht="14.25">
      <c r="A582" s="28" t="s">
        <v>117</v>
      </c>
      <c r="B582" s="15">
        <v>0</v>
      </c>
      <c r="C582" s="16">
        <v>9.47</v>
      </c>
      <c r="D582" s="15">
        <f>B582*C582</f>
        <v>0</v>
      </c>
      <c r="E582" s="16"/>
      <c r="F582" s="17"/>
      <c r="G582" s="16"/>
      <c r="H582" s="17"/>
    </row>
    <row r="583" spans="1:8" ht="14.25">
      <c r="A583" s="28" t="s">
        <v>118</v>
      </c>
      <c r="B583" s="15">
        <v>0</v>
      </c>
      <c r="C583" s="16">
        <v>12.26</v>
      </c>
      <c r="D583" s="15">
        <f>B583*C583</f>
        <v>0</v>
      </c>
      <c r="E583" s="16"/>
      <c r="F583" s="17"/>
      <c r="G583" s="16"/>
      <c r="H583" s="17"/>
    </row>
    <row r="584" spans="1:8" ht="14.25">
      <c r="A584" s="28" t="s">
        <v>119</v>
      </c>
      <c r="B584" s="15"/>
      <c r="C584" s="16"/>
      <c r="D584" s="15"/>
      <c r="E584" s="16"/>
      <c r="F584" s="17"/>
      <c r="G584" s="16"/>
      <c r="H584" s="17"/>
    </row>
    <row r="585" spans="1:8" ht="14.25">
      <c r="A585" s="28" t="s">
        <v>90</v>
      </c>
      <c r="B585" s="15">
        <v>0</v>
      </c>
      <c r="C585" s="16">
        <v>4.65</v>
      </c>
      <c r="D585" s="15">
        <f>B585*C585</f>
        <v>0</v>
      </c>
      <c r="E585" s="16"/>
      <c r="F585" s="17"/>
      <c r="G585" s="16"/>
      <c r="H585" s="17"/>
    </row>
    <row r="586" spans="1:8" ht="14.25">
      <c r="A586" s="28" t="s">
        <v>91</v>
      </c>
      <c r="B586" s="15">
        <v>0</v>
      </c>
      <c r="C586" s="16">
        <v>6.23</v>
      </c>
      <c r="D586" s="15">
        <f>B586*C586</f>
        <v>0</v>
      </c>
      <c r="E586" s="16"/>
      <c r="F586" s="17"/>
      <c r="G586" s="16"/>
      <c r="H586" s="17"/>
    </row>
    <row r="587" spans="1:8" ht="14.25">
      <c r="A587" s="28" t="s">
        <v>117</v>
      </c>
      <c r="B587" s="15">
        <v>0</v>
      </c>
      <c r="C587" s="16">
        <v>9.47</v>
      </c>
      <c r="D587" s="15">
        <f>B587*C587</f>
        <v>0</v>
      </c>
      <c r="E587" s="16"/>
      <c r="F587" s="17"/>
      <c r="G587" s="16"/>
      <c r="H587" s="17"/>
    </row>
    <row r="588" spans="1:8" ht="14.25">
      <c r="A588" s="28" t="s">
        <v>118</v>
      </c>
      <c r="B588" s="15">
        <v>0</v>
      </c>
      <c r="C588" s="16">
        <v>12.26</v>
      </c>
      <c r="D588" s="15">
        <f>B588*C588</f>
        <v>0</v>
      </c>
      <c r="E588" s="16"/>
      <c r="F588" s="17"/>
      <c r="G588" s="16"/>
      <c r="H588" s="17"/>
    </row>
    <row r="589" spans="1:8" ht="14.25">
      <c r="A589" s="28" t="s">
        <v>120</v>
      </c>
      <c r="B589" s="15"/>
      <c r="C589" s="16"/>
      <c r="D589" s="15"/>
      <c r="E589" s="16"/>
      <c r="F589" s="17"/>
      <c r="G589" s="16"/>
      <c r="H589" s="17"/>
    </row>
    <row r="590" spans="1:8" ht="14.25">
      <c r="A590" s="28" t="s">
        <v>90</v>
      </c>
      <c r="B590" s="15">
        <v>0</v>
      </c>
      <c r="C590" s="16">
        <v>10.03</v>
      </c>
      <c r="D590" s="15">
        <f>B590*C590</f>
        <v>0</v>
      </c>
      <c r="E590" s="16"/>
      <c r="F590" s="17"/>
      <c r="G590" s="16"/>
      <c r="H590" s="17"/>
    </row>
    <row r="591" spans="1:8" ht="14.25">
      <c r="A591" s="28" t="s">
        <v>91</v>
      </c>
      <c r="B591" s="15">
        <v>120</v>
      </c>
      <c r="C591" s="16">
        <v>16.01</v>
      </c>
      <c r="D591" s="15">
        <f>B591*C591</f>
        <v>1921.2000000000003</v>
      </c>
      <c r="E591" s="16"/>
      <c r="F591" s="17"/>
      <c r="G591" s="16"/>
      <c r="H591" s="17"/>
    </row>
    <row r="592" spans="1:8" ht="14.25">
      <c r="A592" s="28" t="s">
        <v>121</v>
      </c>
      <c r="B592" s="15">
        <v>0</v>
      </c>
      <c r="C592" s="16">
        <v>21.49</v>
      </c>
      <c r="D592" s="15">
        <f>B592*C592</f>
        <v>0</v>
      </c>
      <c r="E592" s="16"/>
      <c r="F592" s="17"/>
      <c r="G592" s="16"/>
      <c r="H592" s="17"/>
    </row>
    <row r="593" spans="1:8" ht="14.25">
      <c r="A593" s="28" t="s">
        <v>122</v>
      </c>
      <c r="B593" s="15"/>
      <c r="C593" s="16"/>
      <c r="D593" s="15"/>
      <c r="E593" s="16"/>
      <c r="F593" s="17"/>
      <c r="G593" s="16"/>
      <c r="H593" s="17"/>
    </row>
    <row r="594" spans="1:8" ht="14.25">
      <c r="A594" s="28" t="s">
        <v>90</v>
      </c>
      <c r="B594" s="15">
        <v>0</v>
      </c>
      <c r="C594" s="16">
        <v>11.72</v>
      </c>
      <c r="D594" s="15">
        <f>B594*C594</f>
        <v>0</v>
      </c>
      <c r="E594" s="16"/>
      <c r="F594" s="17"/>
      <c r="G594" s="16"/>
      <c r="H594" s="17"/>
    </row>
    <row r="595" spans="1:8" ht="14.25">
      <c r="A595" s="28" t="s">
        <v>91</v>
      </c>
      <c r="B595" s="15">
        <v>30</v>
      </c>
      <c r="C595" s="16">
        <v>25.9</v>
      </c>
      <c r="D595" s="15">
        <f>B595*C595</f>
        <v>777</v>
      </c>
      <c r="E595" s="16"/>
      <c r="F595" s="17"/>
      <c r="G595" s="16"/>
      <c r="H595" s="17"/>
    </row>
    <row r="596" spans="1:8" ht="14.25">
      <c r="A596" s="28" t="s">
        <v>123</v>
      </c>
      <c r="B596" s="15">
        <v>0</v>
      </c>
      <c r="C596" s="16">
        <v>14.05</v>
      </c>
      <c r="D596" s="15">
        <f>B596*C596</f>
        <v>0</v>
      </c>
      <c r="E596" s="16"/>
      <c r="F596" s="17"/>
      <c r="G596" s="16"/>
      <c r="H596" s="17"/>
    </row>
    <row r="597" spans="1:8" ht="14.25">
      <c r="A597" s="28" t="s">
        <v>124</v>
      </c>
      <c r="B597" s="15">
        <v>416</v>
      </c>
      <c r="C597" s="16">
        <v>18.5</v>
      </c>
      <c r="D597" s="15">
        <f>B597*C597</f>
        <v>7696</v>
      </c>
      <c r="E597" s="16"/>
      <c r="F597" s="17"/>
      <c r="G597" s="16"/>
      <c r="H597" s="17"/>
    </row>
    <row r="598" spans="1:8" ht="14.25">
      <c r="A598" s="28" t="s">
        <v>125</v>
      </c>
      <c r="B598" s="15"/>
      <c r="C598" s="16"/>
      <c r="D598" s="15"/>
      <c r="E598" s="16"/>
      <c r="F598" s="17"/>
      <c r="G598" s="16"/>
      <c r="H598" s="17"/>
    </row>
    <row r="599" spans="1:8" ht="14.25">
      <c r="A599" s="28" t="s">
        <v>126</v>
      </c>
      <c r="B599" s="15"/>
      <c r="C599" s="16"/>
      <c r="D599" s="15"/>
      <c r="E599" s="16"/>
      <c r="F599" s="17"/>
      <c r="G599" s="16"/>
      <c r="H599" s="17"/>
    </row>
    <row r="600" spans="1:8" ht="14.25">
      <c r="A600" s="28" t="s">
        <v>94</v>
      </c>
      <c r="B600" s="15">
        <v>0</v>
      </c>
      <c r="C600" s="16">
        <v>7.26</v>
      </c>
      <c r="D600" s="15">
        <f>B600*C600</f>
        <v>0</v>
      </c>
      <c r="E600" s="16"/>
      <c r="F600" s="17"/>
      <c r="G600" s="16"/>
      <c r="H600" s="17"/>
    </row>
    <row r="601" spans="1:8" ht="14.25">
      <c r="A601" s="28" t="s">
        <v>95</v>
      </c>
      <c r="B601" s="15">
        <v>62</v>
      </c>
      <c r="C601" s="16">
        <v>13.24</v>
      </c>
      <c r="D601" s="15">
        <f>B601*C601</f>
        <v>820.88</v>
      </c>
      <c r="E601" s="16"/>
      <c r="F601" s="17"/>
      <c r="G601" s="16"/>
      <c r="H601" s="17"/>
    </row>
    <row r="602" spans="1:8" ht="14.25">
      <c r="A602" s="28" t="s">
        <v>127</v>
      </c>
      <c r="B602" s="15"/>
      <c r="C602" s="16"/>
      <c r="D602" s="15"/>
      <c r="E602" s="16"/>
      <c r="F602" s="17"/>
      <c r="G602" s="16"/>
      <c r="H602" s="17"/>
    </row>
    <row r="603" spans="1:8" ht="14.25">
      <c r="A603" s="28" t="s">
        <v>94</v>
      </c>
      <c r="B603" s="15">
        <v>0</v>
      </c>
      <c r="C603" s="16">
        <v>9.75</v>
      </c>
      <c r="D603" s="15">
        <f>B603*C603</f>
        <v>0</v>
      </c>
      <c r="E603" s="16"/>
      <c r="F603" s="17"/>
      <c r="G603" s="16"/>
      <c r="H603" s="17"/>
    </row>
    <row r="604" spans="1:8" ht="14.25">
      <c r="A604" s="28" t="s">
        <v>95</v>
      </c>
      <c r="B604" s="15">
        <v>0</v>
      </c>
      <c r="C604" s="16">
        <v>15.73</v>
      </c>
      <c r="D604" s="15">
        <f>B604*C604</f>
        <v>0</v>
      </c>
      <c r="E604" s="16"/>
      <c r="F604" s="17"/>
      <c r="G604" s="16"/>
      <c r="H604" s="17"/>
    </row>
    <row r="605" spans="1:8" ht="14.25">
      <c r="A605" s="28" t="s">
        <v>128</v>
      </c>
      <c r="B605" s="15"/>
      <c r="C605" s="16"/>
      <c r="D605" s="15"/>
      <c r="E605" s="16"/>
      <c r="F605" s="17"/>
      <c r="G605" s="16"/>
      <c r="H605" s="17"/>
    </row>
    <row r="606" spans="1:8" ht="14.25">
      <c r="A606" s="28" t="s">
        <v>94</v>
      </c>
      <c r="B606" s="15">
        <v>0</v>
      </c>
      <c r="C606" s="16">
        <v>10.52</v>
      </c>
      <c r="D606" s="15">
        <f>B606*C606</f>
        <v>0</v>
      </c>
      <c r="E606" s="16"/>
      <c r="F606" s="17"/>
      <c r="G606" s="16"/>
      <c r="H606" s="17"/>
    </row>
    <row r="607" spans="1:8" ht="14.25">
      <c r="A607" s="28" t="s">
        <v>95</v>
      </c>
      <c r="B607" s="15">
        <v>0</v>
      </c>
      <c r="C607" s="16">
        <v>16.5</v>
      </c>
      <c r="D607" s="15">
        <f>B607*C607</f>
        <v>0</v>
      </c>
      <c r="E607" s="16"/>
      <c r="F607" s="17"/>
      <c r="G607" s="16"/>
      <c r="H607" s="17"/>
    </row>
    <row r="608" spans="1:8" ht="14.25">
      <c r="A608" s="28" t="s">
        <v>129</v>
      </c>
      <c r="B608" s="15">
        <v>0</v>
      </c>
      <c r="C608" s="16">
        <v>21.42</v>
      </c>
      <c r="D608" s="15">
        <f>B608*C608</f>
        <v>0</v>
      </c>
      <c r="E608" s="16"/>
      <c r="F608" s="17"/>
      <c r="G608" s="16"/>
      <c r="H608" s="17"/>
    </row>
    <row r="609" spans="1:8" ht="14.25">
      <c r="A609" s="28"/>
      <c r="B609" s="15"/>
      <c r="C609" s="16"/>
      <c r="D609" s="15"/>
      <c r="H609" s="15"/>
    </row>
    <row r="610" spans="1:8" ht="14.25">
      <c r="A610" s="28"/>
      <c r="B610" s="15"/>
      <c r="C610" s="16"/>
      <c r="D610" s="15"/>
      <c r="E610" s="16"/>
      <c r="F610" s="17"/>
      <c r="G610" s="16"/>
      <c r="H610" s="17"/>
    </row>
    <row r="611" spans="1:8" ht="14.25">
      <c r="A611" t="s">
        <v>22</v>
      </c>
      <c r="B611" s="15"/>
      <c r="C611" s="16"/>
      <c r="D611" s="15"/>
      <c r="H611" s="15"/>
    </row>
    <row r="612" spans="1:8" ht="14.25">
      <c r="A612" s="28" t="s">
        <v>109</v>
      </c>
      <c r="B612" s="15"/>
      <c r="C612" s="16"/>
      <c r="D612" s="15"/>
      <c r="H612" s="15"/>
    </row>
    <row r="613" spans="1:8" ht="14.25">
      <c r="A613" s="28" t="s">
        <v>110</v>
      </c>
      <c r="B613" s="15"/>
      <c r="C613" s="16"/>
      <c r="D613" s="15"/>
      <c r="H613" s="15"/>
    </row>
    <row r="614" spans="1:10" ht="14.25">
      <c r="A614" s="28" t="s">
        <v>90</v>
      </c>
      <c r="B614" s="15">
        <v>0</v>
      </c>
      <c r="C614" s="16">
        <v>7.68</v>
      </c>
      <c r="D614" s="15">
        <f>B614*C614</f>
        <v>0</v>
      </c>
      <c r="E614" s="16">
        <f>C614</f>
        <v>7.68</v>
      </c>
      <c r="F614" s="17">
        <f>((+$B614+$B558)*E614)</f>
        <v>0</v>
      </c>
      <c r="G614" s="16">
        <v>8.45</v>
      </c>
      <c r="H614" s="17">
        <f>((+$B614+$B558)*G614)</f>
        <v>0</v>
      </c>
      <c r="J614" s="26"/>
    </row>
    <row r="615" spans="1:10" ht="14.25">
      <c r="A615" s="28" t="s">
        <v>91</v>
      </c>
      <c r="B615" s="15">
        <v>0</v>
      </c>
      <c r="C615" s="16">
        <v>9.02</v>
      </c>
      <c r="D615" s="15">
        <f>B615*C615</f>
        <v>0</v>
      </c>
      <c r="E615" s="16">
        <f>C615</f>
        <v>9.02</v>
      </c>
      <c r="F615" s="15">
        <f>((+$B615+B559)*E615)</f>
        <v>0</v>
      </c>
      <c r="G615" s="16">
        <v>9.92</v>
      </c>
      <c r="H615" s="15">
        <f>((+$B615+$B559)*G615)</f>
        <v>0</v>
      </c>
      <c r="J615" s="26"/>
    </row>
    <row r="616" spans="1:10" ht="14.25">
      <c r="A616" s="28" t="s">
        <v>111</v>
      </c>
      <c r="B616" s="15"/>
      <c r="C616" s="16"/>
      <c r="D616" s="15"/>
      <c r="E616" s="16"/>
      <c r="F616" s="15"/>
      <c r="G616" s="16"/>
      <c r="H616" s="15"/>
      <c r="I616" s="26"/>
      <c r="J616" s="26"/>
    </row>
    <row r="617" spans="1:10" ht="14.25">
      <c r="A617" s="28" t="s">
        <v>90</v>
      </c>
      <c r="B617" s="15">
        <v>0</v>
      </c>
      <c r="C617" s="16">
        <v>8.28</v>
      </c>
      <c r="D617" s="15">
        <f>B617*C617</f>
        <v>0</v>
      </c>
      <c r="E617" s="16">
        <f>C617</f>
        <v>8.28</v>
      </c>
      <c r="F617" s="15">
        <f>((+$B617+B561)*E617)</f>
        <v>0</v>
      </c>
      <c r="G617" s="16">
        <v>9.11</v>
      </c>
      <c r="H617" s="15">
        <f>((+$B617+$B561)*G617)</f>
        <v>0</v>
      </c>
      <c r="J617" s="26"/>
    </row>
    <row r="618" spans="1:10" ht="14.25">
      <c r="A618" s="28" t="s">
        <v>91</v>
      </c>
      <c r="B618" s="15">
        <v>90</v>
      </c>
      <c r="C618" s="16">
        <v>11.7</v>
      </c>
      <c r="D618" s="15">
        <f>B618*C618</f>
        <v>1053</v>
      </c>
      <c r="E618" s="16">
        <f>C618</f>
        <v>11.7</v>
      </c>
      <c r="F618" s="15">
        <f>((+$B618+B562)*E618)</f>
        <v>6236.099999999999</v>
      </c>
      <c r="G618" s="16">
        <v>12.87</v>
      </c>
      <c r="H618" s="15">
        <f>((+$B618+$B562)*G618)</f>
        <v>6859.71</v>
      </c>
      <c r="J618" s="26"/>
    </row>
    <row r="619" spans="1:10" ht="14.25">
      <c r="A619" s="28" t="s">
        <v>112</v>
      </c>
      <c r="B619" s="15"/>
      <c r="C619" s="16"/>
      <c r="D619" s="15"/>
      <c r="F619" s="15"/>
      <c r="H619" s="15"/>
      <c r="J619" s="26"/>
    </row>
    <row r="620" spans="1:10" ht="14.25">
      <c r="A620" s="28" t="s">
        <v>110</v>
      </c>
      <c r="B620" s="15"/>
      <c r="C620" s="16"/>
      <c r="D620" s="15"/>
      <c r="F620" s="15"/>
      <c r="H620" s="15"/>
      <c r="J620" s="26"/>
    </row>
    <row r="621" spans="1:10" ht="14.25">
      <c r="A621" s="28" t="s">
        <v>90</v>
      </c>
      <c r="B621" s="15">
        <v>0</v>
      </c>
      <c r="C621" s="16">
        <v>13.31</v>
      </c>
      <c r="D621" s="15">
        <f>B621*C621</f>
        <v>0</v>
      </c>
      <c r="E621" s="16">
        <f>C621</f>
        <v>13.31</v>
      </c>
      <c r="F621" s="15">
        <f>((+$B621+B565)*E621)</f>
        <v>0</v>
      </c>
      <c r="G621" s="16">
        <v>14.64</v>
      </c>
      <c r="H621" s="15">
        <f>((+$B621+$B565)*G621)</f>
        <v>0</v>
      </c>
      <c r="J621" s="26"/>
    </row>
    <row r="622" spans="1:10" ht="14.25">
      <c r="A622" s="28" t="s">
        <v>91</v>
      </c>
      <c r="B622" s="15">
        <v>0</v>
      </c>
      <c r="C622" s="16">
        <v>14.65</v>
      </c>
      <c r="D622" s="15">
        <f>B622*C622</f>
        <v>0</v>
      </c>
      <c r="E622" s="16">
        <f>C622</f>
        <v>14.65</v>
      </c>
      <c r="F622" s="15">
        <f>((+$B622+B566)*E622)</f>
        <v>0</v>
      </c>
      <c r="G622" s="16">
        <v>16.12</v>
      </c>
      <c r="H622" s="15">
        <f>((+$B622+$B566)*G622)</f>
        <v>0</v>
      </c>
      <c r="J622" s="26"/>
    </row>
    <row r="623" spans="1:10" ht="14.25">
      <c r="A623" s="28" t="s">
        <v>111</v>
      </c>
      <c r="B623" s="15"/>
      <c r="C623" s="16"/>
      <c r="D623" s="15"/>
      <c r="E623" s="16"/>
      <c r="F623" s="15"/>
      <c r="G623" s="16"/>
      <c r="H623" s="15"/>
      <c r="I623" s="26"/>
      <c r="J623" s="26"/>
    </row>
    <row r="624" spans="1:10" ht="14.25">
      <c r="A624" s="28" t="s">
        <v>90</v>
      </c>
      <c r="B624" s="15">
        <v>0</v>
      </c>
      <c r="C624" s="16">
        <v>13.31</v>
      </c>
      <c r="D624" s="15">
        <f>B624*C624</f>
        <v>0</v>
      </c>
      <c r="E624" s="16">
        <f>C624</f>
        <v>13.31</v>
      </c>
      <c r="F624" s="15">
        <f>((+$B624+B568)*E624)</f>
        <v>0</v>
      </c>
      <c r="G624" s="16">
        <v>14.64</v>
      </c>
      <c r="H624" s="15">
        <f>((+$B624+$B568)*G624)</f>
        <v>0</v>
      </c>
      <c r="J624" s="26"/>
    </row>
    <row r="625" spans="1:10" ht="14.25">
      <c r="A625" s="28" t="s">
        <v>91</v>
      </c>
      <c r="B625" s="15">
        <v>82</v>
      </c>
      <c r="C625" s="16">
        <v>16.73</v>
      </c>
      <c r="D625" s="15">
        <f>B625*C625</f>
        <v>1371.8600000000001</v>
      </c>
      <c r="E625" s="16">
        <f>C625</f>
        <v>16.73</v>
      </c>
      <c r="F625" s="15">
        <f>((+$B625+B569)*E625)</f>
        <v>8231.16</v>
      </c>
      <c r="G625" s="16">
        <v>18.4</v>
      </c>
      <c r="H625" s="15">
        <f>((+$B625+$B569)*G625)</f>
        <v>9052.8</v>
      </c>
      <c r="J625" s="26"/>
    </row>
    <row r="626" spans="1:10" ht="14.25">
      <c r="A626" s="28" t="s">
        <v>113</v>
      </c>
      <c r="B626" s="15"/>
      <c r="C626" s="16"/>
      <c r="D626" s="15"/>
      <c r="E626" s="16"/>
      <c r="F626" s="15"/>
      <c r="G626" s="16"/>
      <c r="H626" s="15"/>
      <c r="J626" s="26"/>
    </row>
    <row r="627" spans="1:10" ht="14.25">
      <c r="A627" s="28" t="s">
        <v>110</v>
      </c>
      <c r="B627" s="15"/>
      <c r="C627" s="16"/>
      <c r="D627" s="15"/>
      <c r="E627" s="16"/>
      <c r="F627" s="15"/>
      <c r="G627" s="16"/>
      <c r="H627" s="15"/>
      <c r="J627" s="26"/>
    </row>
    <row r="628" spans="1:10" ht="14.25">
      <c r="A628" s="28" t="s">
        <v>90</v>
      </c>
      <c r="B628" s="15">
        <v>0</v>
      </c>
      <c r="C628" s="16">
        <v>8.23</v>
      </c>
      <c r="D628" s="15">
        <f>B628*C628</f>
        <v>0</v>
      </c>
      <c r="E628" s="16">
        <f>C628</f>
        <v>8.23</v>
      </c>
      <c r="F628" s="15">
        <f>((+$B628+B572)*E628)</f>
        <v>0</v>
      </c>
      <c r="G628" s="16">
        <v>9.05</v>
      </c>
      <c r="H628" s="15">
        <f>((+$B628+$B572)*G628)</f>
        <v>0</v>
      </c>
      <c r="J628" s="26"/>
    </row>
    <row r="629" spans="1:10" ht="14.25">
      <c r="A629" s="28" t="s">
        <v>91</v>
      </c>
      <c r="B629" s="15">
        <v>0</v>
      </c>
      <c r="C629" s="16">
        <v>9.57</v>
      </c>
      <c r="D629" s="15">
        <f>B629*C629</f>
        <v>0</v>
      </c>
      <c r="E629" s="16">
        <f>C629</f>
        <v>9.57</v>
      </c>
      <c r="F629" s="15">
        <f>((+$B629+B573)*E629)</f>
        <v>0</v>
      </c>
      <c r="G629" s="16">
        <v>10.53</v>
      </c>
      <c r="H629" s="15">
        <f>((+$B629+$B573)*G629)</f>
        <v>0</v>
      </c>
      <c r="J629" s="26"/>
    </row>
    <row r="630" spans="1:10" ht="14.25">
      <c r="A630" s="28" t="s">
        <v>114</v>
      </c>
      <c r="B630" s="15"/>
      <c r="C630" s="16"/>
      <c r="D630" s="15"/>
      <c r="E630" s="16"/>
      <c r="F630" s="15"/>
      <c r="G630" s="16"/>
      <c r="H630" s="15"/>
      <c r="J630" s="26"/>
    </row>
    <row r="631" spans="1:10" ht="14.25">
      <c r="A631" s="28" t="s">
        <v>110</v>
      </c>
      <c r="B631" s="15"/>
      <c r="C631" s="16"/>
      <c r="D631" s="15"/>
      <c r="E631" s="16"/>
      <c r="F631" s="15"/>
      <c r="G631" s="16"/>
      <c r="H631" s="15"/>
      <c r="J631" s="26"/>
    </row>
    <row r="632" spans="1:10" ht="14.25">
      <c r="A632" s="28" t="s">
        <v>90</v>
      </c>
      <c r="B632" s="15">
        <v>10</v>
      </c>
      <c r="C632" s="16">
        <v>18.46</v>
      </c>
      <c r="D632" s="15">
        <f>B632*C632</f>
        <v>184.60000000000002</v>
      </c>
      <c r="E632" s="16">
        <f>C632</f>
        <v>18.46</v>
      </c>
      <c r="F632" s="15">
        <f>((+$B632+B576)*E632)</f>
        <v>1015.3000000000001</v>
      </c>
      <c r="G632" s="16">
        <v>20.31</v>
      </c>
      <c r="H632" s="15">
        <f>((+$B632+$B576)*G632)</f>
        <v>1117.05</v>
      </c>
      <c r="J632" s="26"/>
    </row>
    <row r="633" spans="1:10" ht="14.25">
      <c r="A633" s="28" t="s">
        <v>91</v>
      </c>
      <c r="B633" s="15">
        <v>30</v>
      </c>
      <c r="C633" s="16">
        <v>19.8</v>
      </c>
      <c r="D633" s="15">
        <f>B633*C633</f>
        <v>594</v>
      </c>
      <c r="E633" s="16">
        <f>C633</f>
        <v>19.8</v>
      </c>
      <c r="F633" s="15">
        <f>((+$B633+B577)*E633)</f>
        <v>2613.6</v>
      </c>
      <c r="G633" s="16">
        <v>21.78</v>
      </c>
      <c r="H633" s="15">
        <f>((+$B633+$B577)*G633)</f>
        <v>2874.96</v>
      </c>
      <c r="J633" s="26"/>
    </row>
    <row r="634" spans="1:10" ht="14.25">
      <c r="A634" s="28" t="s">
        <v>115</v>
      </c>
      <c r="B634" s="15"/>
      <c r="C634" s="16"/>
      <c r="D634" s="15"/>
      <c r="E634" s="16"/>
      <c r="F634" s="15"/>
      <c r="G634" s="16"/>
      <c r="H634" s="15"/>
      <c r="J634" s="26"/>
    </row>
    <row r="635" spans="1:10" ht="14.25">
      <c r="A635" s="28" t="s">
        <v>116</v>
      </c>
      <c r="B635" s="15"/>
      <c r="C635" s="16"/>
      <c r="D635" s="15"/>
      <c r="E635" s="16"/>
      <c r="F635" s="15"/>
      <c r="G635" s="16"/>
      <c r="H635" s="15"/>
      <c r="J635" s="26"/>
    </row>
    <row r="636" spans="1:10" ht="14.25">
      <c r="A636" s="28" t="s">
        <v>90</v>
      </c>
      <c r="B636" s="15">
        <v>0</v>
      </c>
      <c r="C636" s="16">
        <v>6.37</v>
      </c>
      <c r="D636" s="15">
        <f>B636*C636</f>
        <v>0</v>
      </c>
      <c r="E636" s="16">
        <f>C636</f>
        <v>6.37</v>
      </c>
      <c r="F636" s="15">
        <f>((+$B636+B580)*E636)</f>
        <v>0</v>
      </c>
      <c r="G636" s="16">
        <v>7.01</v>
      </c>
      <c r="H636" s="15">
        <f>((+$B636+$B580)*G636)</f>
        <v>0</v>
      </c>
      <c r="J636" s="26"/>
    </row>
    <row r="637" spans="1:10" ht="14.25">
      <c r="A637" s="28" t="s">
        <v>91</v>
      </c>
      <c r="B637" s="15">
        <v>34</v>
      </c>
      <c r="C637" s="16">
        <v>7.95</v>
      </c>
      <c r="D637" s="15">
        <f>B637*C637</f>
        <v>270.3</v>
      </c>
      <c r="E637" s="16">
        <f>C637</f>
        <v>7.95</v>
      </c>
      <c r="F637" s="15">
        <f>((+$B637+B581)*E637)</f>
        <v>1407.15</v>
      </c>
      <c r="G637" s="16">
        <v>8.75</v>
      </c>
      <c r="H637" s="15">
        <f>((+$B637+$B581)*G637)</f>
        <v>1548.75</v>
      </c>
      <c r="J637" s="26"/>
    </row>
    <row r="638" spans="1:10" ht="14.25">
      <c r="A638" s="28" t="s">
        <v>117</v>
      </c>
      <c r="B638" s="15">
        <v>0</v>
      </c>
      <c r="C638" s="16">
        <v>9.47</v>
      </c>
      <c r="D638" s="15">
        <f>B638*C638</f>
        <v>0</v>
      </c>
      <c r="E638" s="16">
        <f>C638</f>
        <v>9.47</v>
      </c>
      <c r="F638" s="15">
        <f>((+$B638+B582)*E638)</f>
        <v>0</v>
      </c>
      <c r="G638" s="16">
        <v>10.42</v>
      </c>
      <c r="H638" s="15">
        <f>((+$B638+$B582)*G638)</f>
        <v>0</v>
      </c>
      <c r="J638" s="26"/>
    </row>
    <row r="639" spans="1:10" ht="14.25">
      <c r="A639" s="28" t="s">
        <v>118</v>
      </c>
      <c r="B639" s="15">
        <v>0</v>
      </c>
      <c r="C639" s="16">
        <v>12.26</v>
      </c>
      <c r="D639" s="15">
        <f>B639*C639</f>
        <v>0</v>
      </c>
      <c r="E639" s="16">
        <f>C639</f>
        <v>12.26</v>
      </c>
      <c r="F639" s="15">
        <f>((+$B639+B583)*E639)</f>
        <v>0</v>
      </c>
      <c r="G639" s="16">
        <v>13.49</v>
      </c>
      <c r="H639" s="15">
        <f>((+$B639+$B583)*G639)</f>
        <v>0</v>
      </c>
      <c r="J639" s="26"/>
    </row>
    <row r="640" spans="1:10" ht="14.25">
      <c r="A640" s="28" t="s">
        <v>119</v>
      </c>
      <c r="B640" s="15"/>
      <c r="C640" s="16"/>
      <c r="D640" s="15"/>
      <c r="E640" s="16"/>
      <c r="F640" s="15"/>
      <c r="G640" s="16"/>
      <c r="H640" s="15"/>
      <c r="J640" s="26"/>
    </row>
    <row r="641" spans="1:10" ht="14.25">
      <c r="A641" s="28" t="s">
        <v>90</v>
      </c>
      <c r="B641" s="15">
        <v>0</v>
      </c>
      <c r="C641" s="16">
        <v>4.65</v>
      </c>
      <c r="D641" s="15">
        <f>B641*C641</f>
        <v>0</v>
      </c>
      <c r="E641" s="16">
        <f>C641</f>
        <v>4.65</v>
      </c>
      <c r="F641" s="15">
        <f>((+$B641+B585)*E641)</f>
        <v>0</v>
      </c>
      <c r="G641" s="16">
        <v>5.12</v>
      </c>
      <c r="H641" s="15">
        <f>((+$B641+$B585)*G641)</f>
        <v>0</v>
      </c>
      <c r="J641" s="26"/>
    </row>
    <row r="642" spans="1:10" ht="14.25">
      <c r="A642" s="28" t="s">
        <v>91</v>
      </c>
      <c r="B642" s="15">
        <v>0</v>
      </c>
      <c r="C642" s="16">
        <v>6.23</v>
      </c>
      <c r="D642" s="15">
        <f>B642*C642</f>
        <v>0</v>
      </c>
      <c r="E642" s="16">
        <f>C642</f>
        <v>6.23</v>
      </c>
      <c r="F642" s="15">
        <f>((+$B642+B586)*E642)</f>
        <v>0</v>
      </c>
      <c r="G642" s="16">
        <v>6.85</v>
      </c>
      <c r="H642" s="15">
        <f>((+$B642+$B586)*G642)</f>
        <v>0</v>
      </c>
      <c r="J642" s="26"/>
    </row>
    <row r="643" spans="1:10" ht="14.25">
      <c r="A643" s="28" t="s">
        <v>117</v>
      </c>
      <c r="B643" s="15">
        <v>0</v>
      </c>
      <c r="C643" s="16">
        <v>9.47</v>
      </c>
      <c r="D643" s="15">
        <f>B643*C643</f>
        <v>0</v>
      </c>
      <c r="E643" s="16">
        <f>C643</f>
        <v>9.47</v>
      </c>
      <c r="F643" s="15">
        <f>((+$B643+B587)*E643)</f>
        <v>0</v>
      </c>
      <c r="G643" s="16">
        <v>10.42</v>
      </c>
      <c r="H643" s="15">
        <f>((+$B643+$B587)*G643)</f>
        <v>0</v>
      </c>
      <c r="J643" s="26"/>
    </row>
    <row r="644" spans="1:10" ht="14.25">
      <c r="A644" s="28" t="s">
        <v>118</v>
      </c>
      <c r="B644" s="15">
        <v>0</v>
      </c>
      <c r="C644" s="16">
        <v>12.26</v>
      </c>
      <c r="D644" s="15">
        <f>B644*C644</f>
        <v>0</v>
      </c>
      <c r="E644" s="16">
        <f>C644</f>
        <v>12.26</v>
      </c>
      <c r="F644" s="15">
        <f>((+$B644+B588)*E644)</f>
        <v>0</v>
      </c>
      <c r="G644" s="16">
        <v>13.49</v>
      </c>
      <c r="H644" s="15">
        <f>((+$B644+$B588)*G644)</f>
        <v>0</v>
      </c>
      <c r="J644" s="26"/>
    </row>
    <row r="645" spans="1:10" ht="14.25">
      <c r="A645" s="28" t="s">
        <v>120</v>
      </c>
      <c r="B645" s="15"/>
      <c r="C645" s="16"/>
      <c r="D645" s="15"/>
      <c r="E645" s="16"/>
      <c r="F645" s="15"/>
      <c r="G645" s="16"/>
      <c r="H645" s="15"/>
      <c r="J645" s="26"/>
    </row>
    <row r="646" spans="1:10" ht="14.25">
      <c r="A646" s="28" t="s">
        <v>90</v>
      </c>
      <c r="B646" s="15">
        <v>0</v>
      </c>
      <c r="C646" s="16">
        <v>10.03</v>
      </c>
      <c r="D646" s="15">
        <f>B646*C646</f>
        <v>0</v>
      </c>
      <c r="E646" s="16">
        <f>C646</f>
        <v>10.03</v>
      </c>
      <c r="F646" s="15">
        <f>((+$B646+B590)*E646)</f>
        <v>0</v>
      </c>
      <c r="G646" s="16">
        <v>11.03</v>
      </c>
      <c r="H646" s="15">
        <f>((+$B646+$B590)*G646)</f>
        <v>0</v>
      </c>
      <c r="J646" s="26"/>
    </row>
    <row r="647" spans="1:10" ht="14.25">
      <c r="A647" s="28" t="s">
        <v>91</v>
      </c>
      <c r="B647" s="15">
        <v>24</v>
      </c>
      <c r="C647" s="16">
        <v>16.01</v>
      </c>
      <c r="D647" s="15">
        <f>B647*C647</f>
        <v>384.24</v>
      </c>
      <c r="E647" s="16">
        <f>C647</f>
        <v>16.01</v>
      </c>
      <c r="F647" s="15">
        <f>((+$B647+B591)*E647)</f>
        <v>2305.44</v>
      </c>
      <c r="G647" s="16">
        <v>17.61</v>
      </c>
      <c r="H647" s="15">
        <f>((+$B647+$B591)*G647)</f>
        <v>2535.84</v>
      </c>
      <c r="J647" s="26"/>
    </row>
    <row r="648" spans="1:10" ht="14.25">
      <c r="A648" s="28" t="s">
        <v>121</v>
      </c>
      <c r="B648" s="15">
        <v>0</v>
      </c>
      <c r="C648" s="16">
        <v>21.49</v>
      </c>
      <c r="D648" s="15">
        <f>B648*C648</f>
        <v>0</v>
      </c>
      <c r="E648" s="16">
        <f>C648</f>
        <v>21.49</v>
      </c>
      <c r="F648" s="15">
        <f>((+$B648+B592)*E648)</f>
        <v>0</v>
      </c>
      <c r="G648" s="16">
        <v>23.64</v>
      </c>
      <c r="H648" s="15">
        <f>((+$B648+$B592)*G648)</f>
        <v>0</v>
      </c>
      <c r="J648" s="26"/>
    </row>
    <row r="649" spans="1:10" ht="14.25">
      <c r="A649" s="28" t="s">
        <v>122</v>
      </c>
      <c r="B649" s="15"/>
      <c r="C649" s="16"/>
      <c r="D649" s="15"/>
      <c r="E649" s="16"/>
      <c r="F649" s="15"/>
      <c r="G649" s="16"/>
      <c r="H649" s="15"/>
      <c r="J649" s="26"/>
    </row>
    <row r="650" spans="1:10" ht="14.25">
      <c r="A650" s="28" t="s">
        <v>90</v>
      </c>
      <c r="B650" s="15">
        <v>0</v>
      </c>
      <c r="C650" s="16">
        <v>11.72</v>
      </c>
      <c r="D650" s="15">
        <f>B650*C650</f>
        <v>0</v>
      </c>
      <c r="E650" s="16">
        <f>C650</f>
        <v>11.72</v>
      </c>
      <c r="F650" s="15">
        <f>((+$B650+B594)*E650)</f>
        <v>0</v>
      </c>
      <c r="G650" s="16">
        <v>12.89</v>
      </c>
      <c r="H650" s="15">
        <f>((+$B650+$B594)*G650)</f>
        <v>0</v>
      </c>
      <c r="J650" s="26"/>
    </row>
    <row r="651" spans="1:10" ht="14.25">
      <c r="A651" s="28" t="s">
        <v>91</v>
      </c>
      <c r="B651" s="15">
        <v>6</v>
      </c>
      <c r="C651" s="16">
        <v>25.9</v>
      </c>
      <c r="D651" s="15">
        <f>B651*C651</f>
        <v>155.39999999999998</v>
      </c>
      <c r="E651" s="16">
        <f>C651</f>
        <v>25.9</v>
      </c>
      <c r="F651" s="15">
        <f>((+$B651+B595)*E651)</f>
        <v>932.4</v>
      </c>
      <c r="G651" s="16">
        <v>28.49</v>
      </c>
      <c r="H651" s="15">
        <f>((+$B651+$B595)*G651)</f>
        <v>1025.6399999999999</v>
      </c>
      <c r="J651" s="26"/>
    </row>
    <row r="652" spans="1:10" ht="14.25">
      <c r="A652" s="28" t="s">
        <v>123</v>
      </c>
      <c r="B652" s="15">
        <v>0</v>
      </c>
      <c r="C652" s="16">
        <v>14.05</v>
      </c>
      <c r="D652" s="15">
        <f>B652*C652</f>
        <v>0</v>
      </c>
      <c r="E652" s="16">
        <f>C652</f>
        <v>14.05</v>
      </c>
      <c r="F652" s="15">
        <f>((+$B652+B596)*E652)</f>
        <v>0</v>
      </c>
      <c r="G652" s="16">
        <v>15.46</v>
      </c>
      <c r="H652" s="15">
        <f>((+$B652+$B596)*G652)</f>
        <v>0</v>
      </c>
      <c r="J652" s="26"/>
    </row>
    <row r="653" spans="1:10" ht="14.25">
      <c r="A653" s="28" t="s">
        <v>124</v>
      </c>
      <c r="B653" s="15">
        <v>86</v>
      </c>
      <c r="C653" s="16">
        <v>18.5</v>
      </c>
      <c r="D653" s="15">
        <f>B653*C653</f>
        <v>1591</v>
      </c>
      <c r="E653" s="16">
        <f>C653</f>
        <v>18.5</v>
      </c>
      <c r="F653" s="15">
        <f>((+$B653+B597)*E653)</f>
        <v>9287</v>
      </c>
      <c r="G653" s="16">
        <v>20.35</v>
      </c>
      <c r="H653" s="15">
        <f>((+$B653+$B597)*G653)</f>
        <v>10215.7</v>
      </c>
      <c r="J653" s="26"/>
    </row>
    <row r="654" spans="1:10" ht="14.25">
      <c r="A654" s="28" t="s">
        <v>125</v>
      </c>
      <c r="B654" s="15"/>
      <c r="C654" s="16"/>
      <c r="D654" s="15"/>
      <c r="E654" s="16"/>
      <c r="F654" s="15"/>
      <c r="G654" s="16"/>
      <c r="H654" s="15"/>
      <c r="J654" s="26"/>
    </row>
    <row r="655" spans="1:10" ht="14.25">
      <c r="A655" s="28" t="s">
        <v>126</v>
      </c>
      <c r="B655" s="15"/>
      <c r="C655" s="16"/>
      <c r="D655" s="15"/>
      <c r="E655" s="16"/>
      <c r="F655" s="15"/>
      <c r="G655" s="16"/>
      <c r="H655" s="15"/>
      <c r="J655" s="26"/>
    </row>
    <row r="656" spans="1:10" ht="14.25">
      <c r="A656" s="28" t="s">
        <v>94</v>
      </c>
      <c r="B656" s="15">
        <v>0</v>
      </c>
      <c r="C656" s="16">
        <v>7.26</v>
      </c>
      <c r="D656" s="15">
        <f>B656*C656</f>
        <v>0</v>
      </c>
      <c r="E656" s="16">
        <f>C656</f>
        <v>7.26</v>
      </c>
      <c r="F656" s="15">
        <f>((+$B656+B600)*E656)</f>
        <v>0</v>
      </c>
      <c r="G656" s="16">
        <v>7.99</v>
      </c>
      <c r="H656" s="15">
        <f>((+$B656+$B600)*G656)</f>
        <v>0</v>
      </c>
      <c r="J656" s="26"/>
    </row>
    <row r="657" spans="1:10" ht="14.25">
      <c r="A657" s="28" t="s">
        <v>95</v>
      </c>
      <c r="B657" s="15">
        <v>16</v>
      </c>
      <c r="C657" s="16">
        <v>13.24</v>
      </c>
      <c r="D657" s="15">
        <f>B657*C657</f>
        <v>211.84</v>
      </c>
      <c r="E657" s="16">
        <f>C657</f>
        <v>13.24</v>
      </c>
      <c r="F657" s="15">
        <f>((+$B657+B601)*E657)</f>
        <v>1032.72</v>
      </c>
      <c r="G657" s="16">
        <v>14.56</v>
      </c>
      <c r="H657" s="15">
        <f>((+$B657+$B601)*G657)</f>
        <v>1135.68</v>
      </c>
      <c r="J657" s="26"/>
    </row>
    <row r="658" spans="1:10" ht="14.25">
      <c r="A658" s="28" t="s">
        <v>127</v>
      </c>
      <c r="B658" s="15"/>
      <c r="C658" s="16"/>
      <c r="D658" s="15"/>
      <c r="E658" s="16"/>
      <c r="F658" s="15"/>
      <c r="G658" s="16"/>
      <c r="H658" s="15"/>
      <c r="J658" s="26"/>
    </row>
    <row r="659" spans="1:10" ht="14.25">
      <c r="A659" s="28" t="s">
        <v>94</v>
      </c>
      <c r="B659" s="15">
        <v>0</v>
      </c>
      <c r="C659" s="16">
        <v>9.75</v>
      </c>
      <c r="D659" s="15">
        <f>B659*C659</f>
        <v>0</v>
      </c>
      <c r="E659" s="16">
        <f>C659</f>
        <v>9.75</v>
      </c>
      <c r="F659" s="15">
        <f>((+$B659+B603)*E659)</f>
        <v>0</v>
      </c>
      <c r="G659" s="16">
        <v>10.73</v>
      </c>
      <c r="H659" s="15">
        <f>((+$B659+$B603)*G659)</f>
        <v>0</v>
      </c>
      <c r="J659" s="26"/>
    </row>
    <row r="660" spans="1:10" ht="14.25">
      <c r="A660" s="28" t="s">
        <v>95</v>
      </c>
      <c r="B660" s="15">
        <v>0</v>
      </c>
      <c r="C660" s="16">
        <v>15.73</v>
      </c>
      <c r="D660" s="15">
        <f>B660*C660</f>
        <v>0</v>
      </c>
      <c r="E660" s="16">
        <f>C660</f>
        <v>15.73</v>
      </c>
      <c r="F660" s="15">
        <f>((+$B660+B604)*E660)</f>
        <v>0</v>
      </c>
      <c r="G660" s="16">
        <v>17.3</v>
      </c>
      <c r="H660" s="15">
        <f>((+$B660+$B604)*G660)</f>
        <v>0</v>
      </c>
      <c r="J660" s="26"/>
    </row>
    <row r="661" spans="1:10" ht="14.25">
      <c r="A661" s="28" t="s">
        <v>128</v>
      </c>
      <c r="B661" s="15"/>
      <c r="C661" s="16"/>
      <c r="D661" s="15"/>
      <c r="E661" s="16"/>
      <c r="F661" s="15"/>
      <c r="G661" s="16"/>
      <c r="H661" s="15"/>
      <c r="J661" s="26"/>
    </row>
    <row r="662" spans="1:10" ht="14.25">
      <c r="A662" s="28" t="s">
        <v>94</v>
      </c>
      <c r="B662" s="15">
        <v>0</v>
      </c>
      <c r="C662" s="16">
        <v>10.52</v>
      </c>
      <c r="D662" s="15">
        <f>B662*C662</f>
        <v>0</v>
      </c>
      <c r="E662" s="16">
        <f>C662</f>
        <v>10.52</v>
      </c>
      <c r="F662" s="15">
        <f>((+$B662+B606)*E662)</f>
        <v>0</v>
      </c>
      <c r="G662" s="16">
        <v>11.57</v>
      </c>
      <c r="H662" s="15">
        <f>((+$B662+$B606)*G662)</f>
        <v>0</v>
      </c>
      <c r="J662" s="26"/>
    </row>
    <row r="663" spans="1:10" ht="14.25">
      <c r="A663" s="28" t="s">
        <v>95</v>
      </c>
      <c r="B663" s="15">
        <v>0</v>
      </c>
      <c r="C663" s="16">
        <v>16.5</v>
      </c>
      <c r="D663" s="15">
        <f>B663*C663</f>
        <v>0</v>
      </c>
      <c r="E663" s="16">
        <f>C663</f>
        <v>16.5</v>
      </c>
      <c r="F663" s="15">
        <f>((+$B663+B607)*E663)</f>
        <v>0</v>
      </c>
      <c r="G663" s="16">
        <v>18.15</v>
      </c>
      <c r="H663" s="15">
        <f>((+$B663+$B607)*G663)</f>
        <v>0</v>
      </c>
      <c r="J663" s="26"/>
    </row>
    <row r="664" spans="1:10" ht="14.25">
      <c r="A664" s="28" t="s">
        <v>129</v>
      </c>
      <c r="B664" s="15">
        <v>0</v>
      </c>
      <c r="C664" s="16">
        <v>21.42</v>
      </c>
      <c r="D664" s="15">
        <f>B664*C664</f>
        <v>0</v>
      </c>
      <c r="E664" s="16">
        <f>C664</f>
        <v>21.42</v>
      </c>
      <c r="F664" s="15">
        <f>((+$B664+B608)*E664)</f>
        <v>0</v>
      </c>
      <c r="G664" s="16">
        <v>23.56</v>
      </c>
      <c r="H664" s="15">
        <f>((+$B664+$B608)*G664)</f>
        <v>0</v>
      </c>
      <c r="J664" s="26"/>
    </row>
    <row r="665" spans="1:8" ht="14.25">
      <c r="A665" s="28"/>
      <c r="B665" s="15"/>
      <c r="C665" s="16"/>
      <c r="D665" s="17"/>
      <c r="E665" s="16"/>
      <c r="F665" s="17"/>
      <c r="G665" s="16"/>
      <c r="H665" s="17"/>
    </row>
    <row r="666" spans="1:2" ht="15" thickBot="1">
      <c r="A666" t="s">
        <v>100</v>
      </c>
      <c r="B666" s="20">
        <v>207230</v>
      </c>
    </row>
    <row r="667" spans="1:8" ht="15" thickTop="1">
      <c r="A667" t="s">
        <v>24</v>
      </c>
      <c r="B667" s="15"/>
      <c r="C667" s="15"/>
      <c r="D667" s="19"/>
      <c r="E667" s="15"/>
      <c r="F667" s="19">
        <f>D667</f>
        <v>0</v>
      </c>
      <c r="H667" s="19">
        <f>F667</f>
        <v>0</v>
      </c>
    </row>
    <row r="668" spans="2:8" ht="14.25">
      <c r="B668" s="15"/>
      <c r="C668" s="15"/>
      <c r="D668" s="15"/>
      <c r="E668" s="15"/>
      <c r="F668" s="15"/>
      <c r="H668" s="15"/>
    </row>
    <row r="669" spans="1:9" ht="15" thickBot="1">
      <c r="A669" t="s">
        <v>25</v>
      </c>
      <c r="B669" s="15"/>
      <c r="C669" s="15"/>
      <c r="D669" s="15">
        <f>SUM(D554:D667)</f>
        <v>33060.869999999995</v>
      </c>
      <c r="E669" s="15"/>
      <c r="F669" s="22">
        <f>SUM(F610:F667)</f>
        <v>33060.869999999995</v>
      </c>
      <c r="H669" s="22">
        <f>SUM(H610:H667)</f>
        <v>36366.13</v>
      </c>
      <c r="I669" s="15"/>
    </row>
    <row r="670" spans="2:8" ht="15" thickTop="1">
      <c r="B670" s="15"/>
      <c r="C670" s="15"/>
      <c r="D670" s="15"/>
      <c r="E670" s="15"/>
      <c r="F670" s="15"/>
      <c r="H670" s="15"/>
    </row>
    <row r="671" spans="1:8" ht="14.25">
      <c r="A671" t="s">
        <v>26</v>
      </c>
      <c r="B671" s="15"/>
      <c r="C671" s="15"/>
      <c r="D671" s="15">
        <v>0</v>
      </c>
      <c r="E671" s="15"/>
      <c r="F671" s="15"/>
      <c r="H671" s="15"/>
    </row>
    <row r="672" spans="1:8" ht="14.25">
      <c r="A672" t="s">
        <v>101</v>
      </c>
      <c r="B672" s="15"/>
      <c r="C672" s="15"/>
      <c r="D672" s="19"/>
      <c r="E672" s="15"/>
      <c r="F672" s="15"/>
      <c r="H672" s="15"/>
    </row>
    <row r="673" spans="2:8" ht="14.25">
      <c r="B673" s="15"/>
      <c r="C673" s="15"/>
      <c r="D673" s="15"/>
      <c r="E673" s="15"/>
      <c r="F673" s="15"/>
      <c r="H673" s="15"/>
    </row>
    <row r="674" spans="1:5" ht="15" thickBot="1">
      <c r="A674" t="s">
        <v>28</v>
      </c>
      <c r="B674" s="15"/>
      <c r="C674" s="15"/>
      <c r="D674" s="22">
        <f>D669+D671</f>
        <v>33060.869999999995</v>
      </c>
      <c r="E674" s="15"/>
    </row>
    <row r="675" spans="2:8" ht="15" thickTop="1">
      <c r="B675" s="15"/>
      <c r="C675" s="15"/>
      <c r="D675" s="15"/>
      <c r="E675" s="15"/>
      <c r="F675" s="15"/>
      <c r="H675" s="15"/>
    </row>
    <row r="676" spans="1:9" ht="14.25">
      <c r="A676" t="s">
        <v>29</v>
      </c>
      <c r="F676" s="17">
        <f>(F669-D669)</f>
        <v>0</v>
      </c>
      <c r="H676" s="17">
        <f>(H669-F669)</f>
        <v>3305.260000000002</v>
      </c>
      <c r="I676" s="15"/>
    </row>
    <row r="677" spans="1:10" ht="14.25">
      <c r="A677" t="s">
        <v>30</v>
      </c>
      <c r="F677" s="24">
        <f>(F676/D669)</f>
        <v>0</v>
      </c>
      <c r="G677" s="24"/>
      <c r="H677" s="24">
        <f>(H676/F669)</f>
        <v>0.09997498553425856</v>
      </c>
      <c r="J677" s="21"/>
    </row>
    <row r="678" spans="6:8" ht="14.25">
      <c r="F678" s="24"/>
      <c r="G678" s="24"/>
      <c r="H678" s="24"/>
    </row>
  </sheetData>
  <printOptions/>
  <pageMargins left="0.5" right="0.5" top="0.5" bottom="0.5" header="0.5" footer="0.5"/>
  <pageSetup horizontalDpi="600" verticalDpi="600" orientation="landscape" scale="76" r:id="rId1"/>
  <rowBreaks count="14" manualBreakCount="14">
    <brk id="37" max="255" man="1"/>
    <brk id="74" max="255" man="1"/>
    <brk id="111" max="255" man="1"/>
    <brk id="148" max="255" man="1"/>
    <brk id="187" max="255" man="1"/>
    <brk id="229" max="255" man="1"/>
    <brk id="277" max="255" man="1"/>
    <brk id="324" max="255" man="1"/>
    <brk id="371" max="255" man="1"/>
    <brk id="408" max="255" man="1"/>
    <brk id="445" max="255" man="1"/>
    <brk id="508" max="255" man="1"/>
    <brk id="542" max="255" man="1"/>
    <brk id="60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39"/>
  <sheetViews>
    <sheetView defaultGridColor="0" zoomScale="87" zoomScaleNormal="87" colorId="22" workbookViewId="0" topLeftCell="A1">
      <selection activeCell="C49" sqref="C49"/>
    </sheetView>
  </sheetViews>
  <sheetFormatPr defaultColWidth="9.59765625" defaultRowHeight="14.25"/>
  <cols>
    <col min="1" max="1" width="5.59765625" style="0" customWidth="1"/>
    <col min="2" max="2" width="30.59765625" style="0" customWidth="1"/>
    <col min="3" max="3" width="14.8984375" style="0" customWidth="1"/>
    <col min="4" max="4" width="13.3984375" style="0" customWidth="1"/>
    <col min="5" max="5" width="7.59765625" style="0" customWidth="1"/>
    <col min="6" max="6" width="14.8984375" style="0" customWidth="1"/>
    <col min="7" max="7" width="7.59765625" style="0" customWidth="1"/>
    <col min="8" max="8" width="17.69921875" style="0" customWidth="1"/>
    <col min="9" max="9" width="7.59765625" style="0" customWidth="1"/>
    <col min="10" max="10" width="14.3984375" style="0" customWidth="1"/>
    <col min="11" max="11" width="8.59765625" style="0" customWidth="1"/>
  </cols>
  <sheetData>
    <row r="1" spans="1:11" ht="18">
      <c r="A1" s="30">
        <v>1</v>
      </c>
      <c r="B1" s="31" t="str">
        <f>monthly!A1</f>
        <v>South Kentucky Rural Electric</v>
      </c>
      <c r="C1" s="32"/>
      <c r="D1" s="32"/>
      <c r="E1" s="32"/>
      <c r="F1" s="32"/>
      <c r="G1" s="33"/>
      <c r="H1" s="33"/>
      <c r="I1" s="32"/>
      <c r="J1" s="32"/>
      <c r="K1" s="34" t="s">
        <v>130</v>
      </c>
    </row>
    <row r="2" spans="1:11" ht="18">
      <c r="A2" s="30">
        <f aca="true" t="shared" si="0" ref="A2:A39">(A1+1)</f>
        <v>2</v>
      </c>
      <c r="B2" s="31" t="str">
        <f>monthly!A2</f>
        <v>Case No. 2005-00450</v>
      </c>
      <c r="C2" s="32"/>
      <c r="D2" s="32"/>
      <c r="E2" s="32"/>
      <c r="F2" s="32"/>
      <c r="G2" s="33"/>
      <c r="H2" s="33"/>
      <c r="I2" s="32"/>
      <c r="J2" s="32"/>
      <c r="K2" s="34" t="s">
        <v>131</v>
      </c>
    </row>
    <row r="3" spans="1:11" ht="15.75">
      <c r="A3" s="30">
        <f t="shared" si="0"/>
        <v>3</v>
      </c>
      <c r="B3" s="35" t="s">
        <v>132</v>
      </c>
      <c r="C3" s="32"/>
      <c r="D3" s="32"/>
      <c r="E3" s="32"/>
      <c r="F3" s="32"/>
      <c r="G3" s="33"/>
      <c r="H3" s="33"/>
      <c r="I3" s="32"/>
      <c r="J3" s="32"/>
      <c r="K3" s="34" t="s">
        <v>133</v>
      </c>
    </row>
    <row r="4" spans="1:10" ht="15">
      <c r="A4" s="30">
        <f t="shared" si="0"/>
        <v>4</v>
      </c>
      <c r="B4" s="33" t="str">
        <f>monthly!A4</f>
        <v>August 31, 2005</v>
      </c>
      <c r="C4" s="32"/>
      <c r="D4" s="32"/>
      <c r="E4" s="32"/>
      <c r="F4" s="32"/>
      <c r="G4" s="32"/>
      <c r="H4" s="32"/>
      <c r="I4" s="32"/>
      <c r="J4" s="32"/>
    </row>
    <row r="5" spans="1:9" ht="15.75" customHeight="1">
      <c r="A5" s="30">
        <f t="shared" si="0"/>
        <v>5</v>
      </c>
      <c r="B5" s="36"/>
      <c r="C5" s="36"/>
      <c r="D5" s="36"/>
      <c r="E5" s="36"/>
      <c r="F5" s="37" t="s">
        <v>10</v>
      </c>
      <c r="G5" s="36"/>
      <c r="H5" s="36"/>
      <c r="I5" s="36"/>
    </row>
    <row r="6" spans="1:9" ht="15.75" customHeight="1">
      <c r="A6" s="30">
        <f t="shared" si="0"/>
        <v>6</v>
      </c>
      <c r="B6" s="36"/>
      <c r="C6" s="36"/>
      <c r="D6" s="36"/>
      <c r="E6" s="37" t="s">
        <v>30</v>
      </c>
      <c r="F6" s="37" t="s">
        <v>134</v>
      </c>
      <c r="G6" s="37" t="s">
        <v>30</v>
      </c>
      <c r="H6" s="36"/>
      <c r="I6" s="37" t="s">
        <v>30</v>
      </c>
    </row>
    <row r="7" spans="1:11" ht="15.75" customHeight="1">
      <c r="A7" s="30">
        <f t="shared" si="0"/>
        <v>7</v>
      </c>
      <c r="B7" s="37" t="s">
        <v>16</v>
      </c>
      <c r="C7" s="37" t="s">
        <v>135</v>
      </c>
      <c r="D7" s="37" t="s">
        <v>136</v>
      </c>
      <c r="E7" s="37" t="s">
        <v>137</v>
      </c>
      <c r="F7" s="37" t="s">
        <v>138</v>
      </c>
      <c r="G7" s="37" t="s">
        <v>137</v>
      </c>
      <c r="H7" s="37" t="s">
        <v>14</v>
      </c>
      <c r="I7" s="37" t="s">
        <v>137</v>
      </c>
      <c r="J7" s="38" t="s">
        <v>139</v>
      </c>
      <c r="K7" s="32"/>
    </row>
    <row r="8" spans="1:11" ht="15.75" customHeight="1">
      <c r="A8" s="30">
        <f t="shared" si="0"/>
        <v>8</v>
      </c>
      <c r="B8" s="39" t="s">
        <v>140</v>
      </c>
      <c r="C8" s="39" t="s">
        <v>141</v>
      </c>
      <c r="D8" s="39" t="s">
        <v>142</v>
      </c>
      <c r="E8" s="39" t="s">
        <v>143</v>
      </c>
      <c r="F8" s="39" t="s">
        <v>142</v>
      </c>
      <c r="G8" s="39" t="s">
        <v>143</v>
      </c>
      <c r="H8" s="39" t="s">
        <v>142</v>
      </c>
      <c r="I8" s="39" t="s">
        <v>143</v>
      </c>
      <c r="J8" s="39" t="s">
        <v>29</v>
      </c>
      <c r="K8" s="39" t="s">
        <v>30</v>
      </c>
    </row>
    <row r="9" ht="15.75" customHeight="1">
      <c r="A9" s="30">
        <f t="shared" si="0"/>
        <v>9</v>
      </c>
    </row>
    <row r="10" spans="1:14" ht="16.5" customHeight="1">
      <c r="A10" s="30">
        <f t="shared" si="0"/>
        <v>10</v>
      </c>
      <c r="B10" s="40" t="s">
        <v>144</v>
      </c>
      <c r="C10" s="41">
        <f>monthly!B22</f>
        <v>706078436</v>
      </c>
      <c r="D10" s="42">
        <f>monthly!D26</f>
        <v>43978881.69828</v>
      </c>
      <c r="E10" s="43">
        <f aca="true" t="shared" si="1" ref="E10:E23">(D10/$D$26)</f>
        <v>0.6753674160820183</v>
      </c>
      <c r="F10" s="42">
        <f>monthly!F26</f>
        <v>46846924.623959996</v>
      </c>
      <c r="G10" s="43">
        <f aca="true" t="shared" si="2" ref="G10:G23">(F10/$F$26)</f>
        <v>0.6735962461702889</v>
      </c>
      <c r="H10" s="42">
        <f>monthly!H26</f>
        <v>50898692.74996</v>
      </c>
      <c r="I10" s="43">
        <f aca="true" t="shared" si="3" ref="I10:I23">(H10/$H$26)</f>
        <v>0.6749546497692671</v>
      </c>
      <c r="J10" s="42">
        <f aca="true" t="shared" si="4" ref="J10:J23">(H10-F10)</f>
        <v>4051768.126000002</v>
      </c>
      <c r="K10" s="44">
        <f aca="true" t="shared" si="5" ref="K10:K23">IF(F10=0,0,((J10/F10)))</f>
        <v>0.08648952217298195</v>
      </c>
      <c r="L10" s="29"/>
      <c r="M10" s="15"/>
      <c r="N10" s="15"/>
    </row>
    <row r="11" spans="1:11" ht="16.5" customHeight="1">
      <c r="A11" s="30">
        <f t="shared" si="0"/>
        <v>11</v>
      </c>
      <c r="B11" s="40" t="s">
        <v>145</v>
      </c>
      <c r="C11" s="41">
        <f>monthly!B59</f>
        <v>11489483</v>
      </c>
      <c r="D11" s="41">
        <f>monthly!D63</f>
        <v>387077.67977</v>
      </c>
      <c r="E11" s="43">
        <f t="shared" si="1"/>
        <v>0.005944208727333598</v>
      </c>
      <c r="F11" s="41">
        <f>monthly!F63</f>
        <v>421319.34161</v>
      </c>
      <c r="G11" s="43">
        <f t="shared" si="2"/>
        <v>0.006058009767460461</v>
      </c>
      <c r="H11" s="41">
        <f>monthly!H63</f>
        <v>445401.297978</v>
      </c>
      <c r="I11" s="43">
        <f t="shared" si="3"/>
        <v>0.0059063535985166195</v>
      </c>
      <c r="J11" s="41">
        <f t="shared" si="4"/>
        <v>24081.956368000014</v>
      </c>
      <c r="K11" s="44">
        <f t="shared" si="5"/>
        <v>0.05715844014180532</v>
      </c>
    </row>
    <row r="12" spans="1:11" ht="16.5" customHeight="1">
      <c r="A12" s="30">
        <f t="shared" si="0"/>
        <v>12</v>
      </c>
      <c r="B12" s="40" t="s">
        <v>146</v>
      </c>
      <c r="C12" s="41">
        <f>monthly!B96</f>
        <v>59473163</v>
      </c>
      <c r="D12" s="41">
        <f>monthly!D100</f>
        <v>4015825.1472600005</v>
      </c>
      <c r="E12" s="43">
        <f t="shared" si="1"/>
        <v>0.06166954111632741</v>
      </c>
      <c r="F12" s="41">
        <f>monthly!F100</f>
        <v>4249966.39254</v>
      </c>
      <c r="G12" s="43">
        <f t="shared" si="2"/>
        <v>0.0611088439923047</v>
      </c>
      <c r="H12" s="41">
        <f>monthly!H100</f>
        <v>5100349.37196</v>
      </c>
      <c r="I12" s="43">
        <f t="shared" si="3"/>
        <v>0.06763443888359724</v>
      </c>
      <c r="J12" s="41">
        <f t="shared" si="4"/>
        <v>850382.9794199998</v>
      </c>
      <c r="K12" s="44">
        <f t="shared" si="5"/>
        <v>0.20009169505732652</v>
      </c>
    </row>
    <row r="13" spans="1:14" ht="16.5" customHeight="1">
      <c r="A13" s="30">
        <f t="shared" si="0"/>
        <v>13</v>
      </c>
      <c r="B13" s="40" t="s">
        <v>147</v>
      </c>
      <c r="C13" s="41">
        <f>monthly!B133</f>
        <v>13330</v>
      </c>
      <c r="D13" s="41">
        <f>monthly!D137</f>
        <v>493.2100000000001</v>
      </c>
      <c r="E13" s="43">
        <f t="shared" si="1"/>
        <v>7.574043505040732E-06</v>
      </c>
      <c r="F13" s="41">
        <f>monthly!F137</f>
        <v>532.5335</v>
      </c>
      <c r="G13" s="43">
        <f t="shared" si="2"/>
        <v>7.657120919661416E-06</v>
      </c>
      <c r="H13" s="41">
        <f>monthly!H137</f>
        <v>599.21016</v>
      </c>
      <c r="I13" s="43">
        <f t="shared" si="3"/>
        <v>7.945973891074135E-06</v>
      </c>
      <c r="J13" s="41">
        <f t="shared" si="4"/>
        <v>66.67665999999997</v>
      </c>
      <c r="K13" s="44">
        <f t="shared" si="5"/>
        <v>0.1252065081351689</v>
      </c>
      <c r="L13" s="29"/>
      <c r="M13" s="15"/>
      <c r="N13" s="15"/>
    </row>
    <row r="14" spans="1:14" ht="16.5" customHeight="1">
      <c r="A14" s="30">
        <f t="shared" si="0"/>
        <v>14</v>
      </c>
      <c r="B14" s="40" t="s">
        <v>148</v>
      </c>
      <c r="C14" s="41">
        <f>monthly!B172</f>
        <v>142895983</v>
      </c>
      <c r="D14" s="41">
        <f>monthly!D176</f>
        <v>8097862.82204</v>
      </c>
      <c r="E14" s="43">
        <f t="shared" si="1"/>
        <v>0.12435588352219716</v>
      </c>
      <c r="F14" s="41">
        <f>monthly!F176</f>
        <v>8665601.21348</v>
      </c>
      <c r="G14" s="43">
        <f t="shared" si="2"/>
        <v>0.12459977885556693</v>
      </c>
      <c r="H14" s="41">
        <f>monthly!H176</f>
        <v>8718466.813480001</v>
      </c>
      <c r="I14" s="43">
        <f t="shared" si="3"/>
        <v>0.11561337623198578</v>
      </c>
      <c r="J14" s="41">
        <f t="shared" si="4"/>
        <v>52865.60000000149</v>
      </c>
      <c r="K14" s="44">
        <f t="shared" si="5"/>
        <v>0.006100626915275659</v>
      </c>
      <c r="L14" s="29"/>
      <c r="M14" s="15"/>
      <c r="N14" s="15"/>
    </row>
    <row r="15" spans="1:14" ht="16.5" customHeight="1">
      <c r="A15" s="30">
        <f t="shared" si="0"/>
        <v>15</v>
      </c>
      <c r="B15" s="40" t="s">
        <v>149</v>
      </c>
      <c r="C15" s="41">
        <f>monthly!B214</f>
        <v>38541750</v>
      </c>
      <c r="D15" s="41">
        <f>monthly!D218</f>
        <v>1695575.37022</v>
      </c>
      <c r="E15" s="43">
        <f t="shared" si="1"/>
        <v>0.02603832367576047</v>
      </c>
      <c r="F15" s="41">
        <f>monthly!F218</f>
        <v>1850763.8749000002</v>
      </c>
      <c r="G15" s="43">
        <f t="shared" si="2"/>
        <v>0.026611514174883673</v>
      </c>
      <c r="H15" s="41">
        <f>monthly!H218</f>
        <v>1850763.8749000002</v>
      </c>
      <c r="I15" s="43">
        <f t="shared" si="3"/>
        <v>0.02454251014118085</v>
      </c>
      <c r="J15" s="41">
        <f t="shared" si="4"/>
        <v>0</v>
      </c>
      <c r="K15" s="44">
        <f t="shared" si="5"/>
        <v>0</v>
      </c>
      <c r="L15" s="29"/>
      <c r="M15" s="15"/>
      <c r="N15" s="15"/>
    </row>
    <row r="16" spans="1:14" ht="16.5" customHeight="1">
      <c r="A16" s="30">
        <f t="shared" si="0"/>
        <v>16</v>
      </c>
      <c r="B16" s="40" t="s">
        <v>150</v>
      </c>
      <c r="C16" s="41">
        <f>monthly!B265</f>
        <v>43520610</v>
      </c>
      <c r="D16" s="41">
        <f>monthly!D268</f>
        <v>1887836.99328</v>
      </c>
      <c r="E16" s="43">
        <f t="shared" si="1"/>
        <v>0.028990814293157082</v>
      </c>
      <c r="F16" s="41">
        <f>monthly!F268</f>
        <v>2060035.1532</v>
      </c>
      <c r="G16" s="43">
        <f t="shared" si="2"/>
        <v>0.029620555827578228</v>
      </c>
      <c r="H16" s="41">
        <f>monthly!H268</f>
        <v>2060035.1532</v>
      </c>
      <c r="I16" s="43">
        <f t="shared" si="3"/>
        <v>0.02731760346323585</v>
      </c>
      <c r="J16" s="41">
        <f t="shared" si="4"/>
        <v>0</v>
      </c>
      <c r="K16" s="44">
        <f t="shared" si="5"/>
        <v>0</v>
      </c>
      <c r="L16" s="29"/>
      <c r="M16" s="15"/>
      <c r="N16" s="15"/>
    </row>
    <row r="17" spans="1:14" ht="16.5" customHeight="1">
      <c r="A17" s="30">
        <f t="shared" si="0"/>
        <v>17</v>
      </c>
      <c r="B17" s="40" t="s">
        <v>151</v>
      </c>
      <c r="C17" s="41">
        <f>monthly!B309</f>
        <v>46317855</v>
      </c>
      <c r="D17" s="41">
        <f>monthly!D313</f>
        <v>1772023.29364</v>
      </c>
      <c r="E17" s="43">
        <f t="shared" si="1"/>
        <v>0.027212306153514578</v>
      </c>
      <c r="F17" s="41">
        <f>monthly!F313</f>
        <v>1962167.9997999999</v>
      </c>
      <c r="G17" s="43">
        <f t="shared" si="2"/>
        <v>0.028213356791936612</v>
      </c>
      <c r="H17" s="41">
        <f>monthly!H313</f>
        <v>2067309.53065</v>
      </c>
      <c r="I17" s="43">
        <f t="shared" si="3"/>
        <v>0.02741406713683497</v>
      </c>
      <c r="J17" s="41">
        <f t="shared" si="4"/>
        <v>105141.53085000021</v>
      </c>
      <c r="K17" s="44">
        <f t="shared" si="5"/>
        <v>0.05358436732263348</v>
      </c>
      <c r="L17" s="29"/>
      <c r="M17" s="15"/>
      <c r="N17" s="15"/>
    </row>
    <row r="18" spans="1:14" ht="16.5" customHeight="1">
      <c r="A18" s="30">
        <f t="shared" si="0"/>
        <v>18</v>
      </c>
      <c r="B18" s="40" t="s">
        <v>68</v>
      </c>
      <c r="C18" s="41">
        <f>monthly!B356</f>
        <v>287800</v>
      </c>
      <c r="D18" s="41">
        <f>monthly!D360</f>
        <v>42907.204</v>
      </c>
      <c r="E18" s="43">
        <f t="shared" si="1"/>
        <v>0.0006589100581408683</v>
      </c>
      <c r="F18" s="41">
        <f>monthly!F360</f>
        <v>44320.228</v>
      </c>
      <c r="G18" s="43">
        <f t="shared" si="2"/>
        <v>0.0006372657212794381</v>
      </c>
      <c r="H18" s="41">
        <f>monthly!H360</f>
        <v>44414.228</v>
      </c>
      <c r="I18" s="43">
        <f t="shared" si="3"/>
        <v>0.000588965808056749</v>
      </c>
      <c r="J18" s="41">
        <f t="shared" si="4"/>
        <v>94</v>
      </c>
      <c r="K18" s="44">
        <f t="shared" si="5"/>
        <v>0.002120927717249108</v>
      </c>
      <c r="L18" s="29"/>
      <c r="M18" s="15"/>
      <c r="N18" s="15"/>
    </row>
    <row r="19" spans="1:14" ht="16.5" customHeight="1">
      <c r="A19" s="30">
        <f t="shared" si="0"/>
        <v>19</v>
      </c>
      <c r="B19" s="40" t="s">
        <v>152</v>
      </c>
      <c r="C19" s="41">
        <f>monthly!B393</f>
        <v>16741932</v>
      </c>
      <c r="D19" s="41">
        <f>monthly!D397</f>
        <v>1182896.6780400001</v>
      </c>
      <c r="E19" s="43">
        <f t="shared" si="1"/>
        <v>0.018165306667429937</v>
      </c>
      <c r="F19" s="41">
        <f>monthly!F397</f>
        <v>1250198.7258000001</v>
      </c>
      <c r="G19" s="43">
        <f t="shared" si="2"/>
        <v>0.017976188947845022</v>
      </c>
      <c r="H19" s="41">
        <f>monthly!H397</f>
        <v>1348459.34468</v>
      </c>
      <c r="I19" s="43">
        <f t="shared" si="3"/>
        <v>0.017881577218253807</v>
      </c>
      <c r="J19" s="41">
        <f t="shared" si="4"/>
        <v>98260.61887999997</v>
      </c>
      <c r="K19" s="44">
        <f t="shared" si="5"/>
        <v>0.07859599986164052</v>
      </c>
      <c r="L19" s="29"/>
      <c r="M19" s="15"/>
      <c r="N19" s="15"/>
    </row>
    <row r="20" spans="1:14" ht="16.5" customHeight="1">
      <c r="A20" s="30">
        <f t="shared" si="0"/>
        <v>20</v>
      </c>
      <c r="B20" s="40" t="s">
        <v>153</v>
      </c>
      <c r="C20" s="41">
        <f>monthly!B430</f>
        <v>8365440</v>
      </c>
      <c r="D20" s="41">
        <f>monthly!D434</f>
        <v>444386.4712000001</v>
      </c>
      <c r="E20" s="43">
        <f t="shared" si="1"/>
        <v>0.0068242786357136515</v>
      </c>
      <c r="F20" s="41">
        <f>monthly!F434</f>
        <v>480360.82240000006</v>
      </c>
      <c r="G20" s="43">
        <f t="shared" si="2"/>
        <v>0.00690694745435696</v>
      </c>
      <c r="H20" s="41">
        <f>monthly!H434</f>
        <v>480360.82240000006</v>
      </c>
      <c r="I20" s="43">
        <f t="shared" si="3"/>
        <v>0.0063699429814162364</v>
      </c>
      <c r="J20" s="41">
        <f t="shared" si="4"/>
        <v>0</v>
      </c>
      <c r="K20" s="44">
        <f t="shared" si="5"/>
        <v>0</v>
      </c>
      <c r="L20" s="29"/>
      <c r="M20" s="15"/>
      <c r="N20" s="15"/>
    </row>
    <row r="21" spans="1:14" ht="16.5" customHeight="1">
      <c r="A21" s="30">
        <f t="shared" si="0"/>
        <v>21</v>
      </c>
      <c r="B21" s="40" t="s">
        <v>154</v>
      </c>
      <c r="C21" s="41">
        <f>monthly!B495</f>
        <v>18275213.6</v>
      </c>
      <c r="D21" s="41">
        <f>monthly!D498</f>
        <v>1543607.5500000005</v>
      </c>
      <c r="E21" s="43">
        <f t="shared" si="1"/>
        <v>0.02370461008172855</v>
      </c>
      <c r="F21" s="41">
        <f>monthly!F498</f>
        <v>1643394.11</v>
      </c>
      <c r="G21" s="43">
        <f t="shared" si="2"/>
        <v>0.023629813746795937</v>
      </c>
      <c r="H21" s="41">
        <f>monthly!H498</f>
        <v>2301296.7600000002</v>
      </c>
      <c r="I21" s="43">
        <f t="shared" si="3"/>
        <v>0.030516912414458232</v>
      </c>
      <c r="J21" s="41">
        <f t="shared" si="4"/>
        <v>657902.6500000001</v>
      </c>
      <c r="K21" s="44">
        <f t="shared" si="5"/>
        <v>0.4003316343880532</v>
      </c>
      <c r="L21" s="29"/>
      <c r="M21" s="15"/>
      <c r="N21" s="15"/>
    </row>
    <row r="22" spans="1:14" ht="16.5" customHeight="1">
      <c r="A22" s="30">
        <f t="shared" si="0"/>
        <v>22</v>
      </c>
      <c r="B22" s="40" t="s">
        <v>155</v>
      </c>
      <c r="C22" s="41">
        <f>monthly!B529</f>
        <v>696922</v>
      </c>
      <c r="D22" s="41">
        <f>monthly!D532</f>
        <v>36018.54</v>
      </c>
      <c r="E22" s="43">
        <f t="shared" si="1"/>
        <v>0.0005531233935809285</v>
      </c>
      <c r="F22" s="41">
        <f>monthly!F532</f>
        <v>38838.81</v>
      </c>
      <c r="G22" s="43">
        <f t="shared" si="2"/>
        <v>0.0005584502468779052</v>
      </c>
      <c r="H22" s="41">
        <f>monthly!H532</f>
        <v>58264.95</v>
      </c>
      <c r="I22" s="43">
        <f t="shared" si="3"/>
        <v>0.000772636718083585</v>
      </c>
      <c r="J22" s="41">
        <f t="shared" si="4"/>
        <v>19426.14</v>
      </c>
      <c r="K22" s="44">
        <f t="shared" si="5"/>
        <v>0.5001734090205132</v>
      </c>
      <c r="L22" s="29"/>
      <c r="M22" s="15"/>
      <c r="N22" s="15"/>
    </row>
    <row r="23" spans="1:14" ht="16.5" customHeight="1">
      <c r="A23" s="30">
        <f t="shared" si="0"/>
        <v>23</v>
      </c>
      <c r="B23" s="40" t="s">
        <v>156</v>
      </c>
      <c r="C23" s="41">
        <f>monthly!B666</f>
        <v>207230</v>
      </c>
      <c r="D23" s="41">
        <f>monthly!D669</f>
        <v>33060.869999999995</v>
      </c>
      <c r="E23" s="43">
        <f t="shared" si="1"/>
        <v>0.0005077035495924573</v>
      </c>
      <c r="F23" s="41">
        <f>monthly!F669</f>
        <v>33060.869999999995</v>
      </c>
      <c r="G23" s="43">
        <f t="shared" si="2"/>
        <v>0.00047537118190537584</v>
      </c>
      <c r="H23" s="41">
        <f>monthly!H669</f>
        <v>36366.13</v>
      </c>
      <c r="I23" s="43">
        <f t="shared" si="3"/>
        <v>0.0004822420225641832</v>
      </c>
      <c r="J23" s="41">
        <f t="shared" si="4"/>
        <v>3305.260000000002</v>
      </c>
      <c r="K23" s="44">
        <f t="shared" si="5"/>
        <v>0.09997498553425856</v>
      </c>
      <c r="L23" s="29"/>
      <c r="M23" s="15"/>
      <c r="N23" s="15"/>
    </row>
    <row r="24" spans="1:11" ht="16.5" customHeight="1">
      <c r="A24" s="30">
        <f t="shared" si="0"/>
        <v>24</v>
      </c>
      <c r="B24" s="40" t="s">
        <v>157</v>
      </c>
      <c r="C24" s="19"/>
      <c r="D24" s="19"/>
      <c r="E24" s="15"/>
      <c r="F24" s="19"/>
      <c r="G24" s="15"/>
      <c r="H24" s="45">
        <v>-243</v>
      </c>
      <c r="I24" s="15"/>
      <c r="J24" s="45">
        <v>-243</v>
      </c>
      <c r="K24" s="24"/>
    </row>
    <row r="25" spans="1:11" ht="15.75" customHeight="1">
      <c r="A25" s="30">
        <f t="shared" si="0"/>
        <v>25</v>
      </c>
      <c r="B25" s="40"/>
      <c r="C25" s="15"/>
      <c r="D25" s="15"/>
      <c r="E25" s="29"/>
      <c r="F25" s="29"/>
      <c r="G25" s="29"/>
      <c r="H25" s="29"/>
      <c r="I25" s="29"/>
      <c r="J25" s="29"/>
      <c r="K25" s="24"/>
    </row>
    <row r="26" spans="1:13" ht="15.75" customHeight="1" thickBot="1">
      <c r="A26" s="30">
        <f t="shared" si="0"/>
        <v>26</v>
      </c>
      <c r="B26" s="40" t="s">
        <v>25</v>
      </c>
      <c r="C26" s="46">
        <f>SUM(C10:C24)</f>
        <v>1092905147.6</v>
      </c>
      <c r="D26" s="41">
        <f>SUM(D10:D24)</f>
        <v>65118453.527729996</v>
      </c>
      <c r="E26" s="43">
        <f>(C26/$C$26)</f>
        <v>1</v>
      </c>
      <c r="F26" s="47">
        <f>SUM(F10:F24)</f>
        <v>69547484.69919</v>
      </c>
      <c r="G26" s="43">
        <f>(F26/$F$26)</f>
        <v>1</v>
      </c>
      <c r="H26" s="47">
        <f>SUM(H10:H24)</f>
        <v>75410537.237368</v>
      </c>
      <c r="I26" s="43">
        <f>(H26/$H$26)</f>
        <v>1</v>
      </c>
      <c r="J26" s="47">
        <f>SUM(J10:J24)</f>
        <v>5863052.538178003</v>
      </c>
      <c r="K26" s="44">
        <f>(J26/F26)</f>
        <v>0.08430286966577079</v>
      </c>
      <c r="L26" s="29"/>
      <c r="M26" s="15"/>
    </row>
    <row r="27" spans="1:13" ht="15.75" customHeight="1" thickTop="1">
      <c r="A27" s="30">
        <f t="shared" si="0"/>
        <v>27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15"/>
    </row>
    <row r="28" spans="1:13" ht="15.75" customHeight="1">
      <c r="A28" s="30">
        <f t="shared" si="0"/>
        <v>28</v>
      </c>
      <c r="B28" s="40" t="s">
        <v>158</v>
      </c>
      <c r="C28" s="29"/>
      <c r="D28" s="41">
        <v>8259099</v>
      </c>
      <c r="E28" s="29"/>
      <c r="F28" s="29"/>
      <c r="G28" s="29"/>
      <c r="H28" s="29"/>
      <c r="I28" s="29"/>
      <c r="J28" s="29"/>
      <c r="K28" s="29"/>
      <c r="L28" s="29"/>
      <c r="M28" s="21"/>
    </row>
    <row r="29" spans="1:13" ht="15.75" customHeight="1">
      <c r="A29" s="30">
        <f t="shared" si="0"/>
        <v>29</v>
      </c>
      <c r="B29" s="40" t="s">
        <v>27</v>
      </c>
      <c r="C29" s="29"/>
      <c r="D29" s="45">
        <v>277033</v>
      </c>
      <c r="E29" s="29"/>
      <c r="F29" s="29"/>
      <c r="G29" s="29"/>
      <c r="H29" s="29"/>
      <c r="I29" s="29"/>
      <c r="J29" s="29"/>
      <c r="K29" s="29"/>
      <c r="L29" s="29"/>
      <c r="M29" s="21"/>
    </row>
    <row r="30" ht="7.5" customHeight="1">
      <c r="A30" s="30">
        <f t="shared" si="0"/>
        <v>30</v>
      </c>
    </row>
    <row r="31" spans="1:4" ht="15.75" customHeight="1">
      <c r="A31" s="30">
        <f t="shared" si="0"/>
        <v>31</v>
      </c>
      <c r="B31" s="40" t="s">
        <v>159</v>
      </c>
      <c r="C31" s="29"/>
      <c r="D31" s="41">
        <f>SUM(D26:D30)</f>
        <v>73654585.52772999</v>
      </c>
    </row>
    <row r="32" ht="7.5" customHeight="1">
      <c r="A32" s="30">
        <f t="shared" si="0"/>
        <v>32</v>
      </c>
    </row>
    <row r="33" spans="1:8" ht="15.75" customHeight="1">
      <c r="A33" s="30">
        <f t="shared" si="0"/>
        <v>33</v>
      </c>
      <c r="B33" s="40" t="s">
        <v>139</v>
      </c>
      <c r="C33" s="29"/>
      <c r="D33" s="29"/>
      <c r="E33" s="29"/>
      <c r="F33" s="48">
        <f>(F26-D26)</f>
        <v>4429031.17146001</v>
      </c>
      <c r="G33" s="17"/>
      <c r="H33" s="48">
        <f>(H26-F26)</f>
        <v>5863052.538177997</v>
      </c>
    </row>
    <row r="34" ht="7.5" customHeight="1">
      <c r="A34" s="30">
        <f t="shared" si="0"/>
        <v>34</v>
      </c>
    </row>
    <row r="35" spans="1:5" ht="15.75" customHeight="1">
      <c r="A35" s="30">
        <f t="shared" si="0"/>
        <v>35</v>
      </c>
      <c r="B35" s="40" t="s">
        <v>160</v>
      </c>
      <c r="C35" s="40"/>
      <c r="D35" s="41">
        <v>269376</v>
      </c>
      <c r="E35" s="40"/>
    </row>
    <row r="36" spans="1:5" ht="15.75" customHeight="1">
      <c r="A36" s="30">
        <f t="shared" si="0"/>
        <v>36</v>
      </c>
      <c r="B36" s="40" t="s">
        <v>161</v>
      </c>
      <c r="C36" s="40"/>
      <c r="D36" s="45">
        <v>585427</v>
      </c>
      <c r="E36" s="40"/>
    </row>
    <row r="37" spans="1:5" ht="7.5" customHeight="1">
      <c r="A37" s="30">
        <f t="shared" si="0"/>
        <v>37</v>
      </c>
      <c r="B37" s="40"/>
      <c r="C37" s="40"/>
      <c r="D37" s="41"/>
      <c r="E37" s="40"/>
    </row>
    <row r="38" spans="1:5" ht="15.75" customHeight="1" thickBot="1">
      <c r="A38" s="30">
        <f t="shared" si="0"/>
        <v>38</v>
      </c>
      <c r="B38" s="40" t="s">
        <v>162</v>
      </c>
      <c r="C38" s="40"/>
      <c r="D38" s="47">
        <f>SUM(D31:D37)</f>
        <v>74509388.52772999</v>
      </c>
      <c r="E38" s="40"/>
    </row>
    <row r="39" ht="15" thickTop="1">
      <c r="A39" s="30">
        <f t="shared" si="0"/>
        <v>39</v>
      </c>
    </row>
  </sheetData>
  <printOptions/>
  <pageMargins left="0.5" right="0.5" top="0.5" bottom="0.5" header="0.5" footer="0.5"/>
  <pageSetup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HUTCH</cp:lastModifiedBy>
  <dcterms:created xsi:type="dcterms:W3CDTF">2006-05-14T20:02:32Z</dcterms:created>
  <dcterms:modified xsi:type="dcterms:W3CDTF">2006-07-21T19:14:18Z</dcterms:modified>
  <cp:category/>
  <cp:version/>
  <cp:contentType/>
  <cp:contentStatus/>
</cp:coreProperties>
</file>