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.1 FA Files and Forms\0.1 FA Files and Forms\Tariff Forms\Draft Guidance Emails and Orders\2026\TFS2026-00407,409 SSC, PPA Kentucky Power documents\407 SSC\"/>
    </mc:Choice>
  </mc:AlternateContent>
  <xr:revisionPtr revIDLastSave="0" documentId="8_{9EEAEDD6-1F74-48AB-A11B-E5BCF7CAA3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 1.0" sheetId="1" r:id="rId1"/>
    <sheet name="Form 2.0" sheetId="2" r:id="rId2"/>
    <sheet name="Form 3.0" sheetId="3" r:id="rId3"/>
  </sheets>
  <definedNames>
    <definedName name="_xlnm.Print_Area" localSheetId="0">'Form 1.0'!$A$1:$C$37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3" i="3" l="1"/>
  <c r="I7" i="2"/>
  <c r="H7" i="2"/>
  <c r="G7" i="2"/>
  <c r="F7" i="2"/>
  <c r="E7" i="2"/>
  <c r="D7" i="2"/>
  <c r="C7" i="2"/>
  <c r="B7" i="2"/>
  <c r="M7" i="2" l="1"/>
  <c r="L7" i="2"/>
  <c r="K7" i="2"/>
  <c r="J7" i="2"/>
  <c r="A1" i="2" l="1"/>
  <c r="A2" i="2"/>
  <c r="O49" i="3" l="1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M53" i="3" l="1"/>
  <c r="M55" i="3" s="1"/>
  <c r="L53" i="3"/>
  <c r="L55" i="3" s="1"/>
  <c r="K53" i="3"/>
  <c r="K55" i="3" s="1"/>
  <c r="J53" i="3"/>
  <c r="J55" i="3" s="1"/>
  <c r="I53" i="3"/>
  <c r="I55" i="3" s="1"/>
  <c r="I61" i="3" s="1"/>
  <c r="I63" i="3" s="1"/>
  <c r="N55" i="3" l="1"/>
  <c r="N61" i="3" s="1"/>
  <c r="L56" i="3"/>
  <c r="K9" i="2" s="1"/>
  <c r="K14" i="2" s="1"/>
  <c r="L61" i="3"/>
  <c r="L63" i="3" s="1"/>
  <c r="J56" i="3"/>
  <c r="I9" i="2" s="1"/>
  <c r="I14" i="2" s="1"/>
  <c r="J61" i="3"/>
  <c r="J63" i="3" s="1"/>
  <c r="K56" i="3"/>
  <c r="J9" i="2" s="1"/>
  <c r="J14" i="2" s="1"/>
  <c r="K61" i="3"/>
  <c r="K63" i="3" s="1"/>
  <c r="M56" i="3"/>
  <c r="L9" i="2" s="1"/>
  <c r="L14" i="2" s="1"/>
  <c r="M61" i="3"/>
  <c r="M63" i="3" s="1"/>
  <c r="I56" i="3"/>
  <c r="H9" i="2" s="1"/>
  <c r="H14" i="2" s="1"/>
  <c r="N56" i="3" l="1"/>
  <c r="M9" i="2" s="1"/>
  <c r="Q14" i="2" s="1"/>
  <c r="N11" i="2"/>
  <c r="N63" i="3" s="1"/>
  <c r="M14" i="2" l="1"/>
  <c r="D53" i="3"/>
  <c r="D55" i="3" s="1"/>
  <c r="D61" i="3" s="1"/>
  <c r="D63" i="3" s="1"/>
  <c r="D56" i="3" l="1"/>
  <c r="C9" i="2" s="1"/>
  <c r="C14" i="2" s="1"/>
  <c r="H53" i="3" l="1"/>
  <c r="G53" i="3"/>
  <c r="F53" i="3"/>
  <c r="E53" i="3"/>
  <c r="C53" i="3"/>
  <c r="C55" i="3" s="1"/>
  <c r="C61" i="3" s="1"/>
  <c r="C63" i="3" s="1"/>
  <c r="C64" i="3" s="1"/>
  <c r="D64" i="3" l="1"/>
  <c r="C56" i="3"/>
  <c r="E55" i="3"/>
  <c r="F55" i="3"/>
  <c r="H55" i="3"/>
  <c r="G55" i="3"/>
  <c r="G56" i="3" l="1"/>
  <c r="F9" i="2" s="1"/>
  <c r="F14" i="2" s="1"/>
  <c r="G61" i="3"/>
  <c r="G63" i="3" s="1"/>
  <c r="H56" i="3"/>
  <c r="G9" i="2" s="1"/>
  <c r="G14" i="2" s="1"/>
  <c r="H61" i="3"/>
  <c r="H63" i="3" s="1"/>
  <c r="E56" i="3"/>
  <c r="D9" i="2" s="1"/>
  <c r="D14" i="2" s="1"/>
  <c r="E61" i="3"/>
  <c r="E63" i="3" s="1"/>
  <c r="E64" i="3" s="1"/>
  <c r="F56" i="3"/>
  <c r="E9" i="2" s="1"/>
  <c r="E14" i="2" s="1"/>
  <c r="F61" i="3"/>
  <c r="F63" i="3" s="1"/>
  <c r="O55" i="3"/>
  <c r="B9" i="2"/>
  <c r="B14" i="2" s="1"/>
  <c r="O53" i="3"/>
  <c r="F64" i="3" l="1"/>
  <c r="G64" i="3" s="1"/>
  <c r="H64" i="3" s="1"/>
  <c r="I64" i="3" s="1"/>
  <c r="J64" i="3" s="1"/>
  <c r="K64" i="3" s="1"/>
  <c r="L64" i="3" s="1"/>
  <c r="M64" i="3" s="1"/>
  <c r="N64" i="3" s="1"/>
  <c r="O56" i="3"/>
  <c r="N14" i="2"/>
  <c r="C7" i="1" s="1"/>
  <c r="N9" i="2"/>
  <c r="N7" i="2"/>
  <c r="C5" i="1" l="1"/>
  <c r="C9" i="1" s="1"/>
  <c r="C11" i="1" s="1"/>
  <c r="C17" i="1" s="1"/>
  <c r="C21" i="1" l="1"/>
</calcChain>
</file>

<file path=xl/sharedStrings.xml><?xml version="1.0" encoding="utf-8"?>
<sst xmlns="http://schemas.openxmlformats.org/spreadsheetml/2006/main" count="111" uniqueCount="95">
  <si>
    <t>January</t>
  </si>
  <si>
    <t>February</t>
  </si>
  <si>
    <t>March</t>
  </si>
  <si>
    <t>April</t>
  </si>
  <si>
    <t>May</t>
  </si>
  <si>
    <t>June</t>
  </si>
  <si>
    <t>Total</t>
  </si>
  <si>
    <t>July</t>
  </si>
  <si>
    <t>August</t>
  </si>
  <si>
    <t>September</t>
  </si>
  <si>
    <t>October</t>
  </si>
  <si>
    <t>November</t>
  </si>
  <si>
    <t>KY Retail Jurisdiction</t>
  </si>
  <si>
    <t>Kentucky Power Company</t>
  </si>
  <si>
    <t>System Sales Clause</t>
  </si>
  <si>
    <t>PJM Energy Sales Margin</t>
  </si>
  <si>
    <t>Sales for Resale - Assoc Cos</t>
  </si>
  <si>
    <t>Sales for Resale-Bookout Sales</t>
  </si>
  <si>
    <t>Sales for Resale-Bookout Purch</t>
  </si>
  <si>
    <t>Sale/Resale - NA - Fuel Rev</t>
  </si>
  <si>
    <t>Power Trading Transmission Expense - NonAssociated</t>
  </si>
  <si>
    <t>Financial Spark Gas - Realized</t>
  </si>
  <si>
    <t>Financial Electric Realized</t>
  </si>
  <si>
    <t>PJM Oper.Reserve Rev-OSS</t>
  </si>
  <si>
    <t>Capacity Cr. Net Sales</t>
  </si>
  <si>
    <t>PJM FTR Revenue-OSS</t>
  </si>
  <si>
    <t>PJM Pt2Pt Trans.Purch-NonAff.</t>
  </si>
  <si>
    <t>PJM NITS Purch-NonAff.</t>
  </si>
  <si>
    <t>PJM FTR Revenue-Spec</t>
  </si>
  <si>
    <t>PJM TO Admin. Exp.-NonAff.</t>
  </si>
  <si>
    <t>Non-Trading Bookout Sales-OSS</t>
  </si>
  <si>
    <t>PJM Meter Corrections-OSS</t>
  </si>
  <si>
    <t>PJM Incremental Spot-OSS</t>
  </si>
  <si>
    <t>PJM Incremental Imp Cong-OSS</t>
  </si>
  <si>
    <t>Non-Trading Bookout Purch-OSS</t>
  </si>
  <si>
    <t>Financial Hedge Realized</t>
  </si>
  <si>
    <t>Trading Auction Sales Affil</t>
  </si>
  <si>
    <t>Interest Rate Swaps-Power</t>
  </si>
  <si>
    <t>Non-ECR Auction Sales-OSS</t>
  </si>
  <si>
    <t>PJM Whlse FTR Rev - OSS</t>
  </si>
  <si>
    <t>PJM Spinning-Credit</t>
  </si>
  <si>
    <t>PJM Trans loss credits-OSS</t>
  </si>
  <si>
    <t>PJM transm loss charges-OSS</t>
  </si>
  <si>
    <t xml:space="preserve">PJM 30m Suppl Reserve CR OSS </t>
  </si>
  <si>
    <t>PJM Regulation - OSS</t>
  </si>
  <si>
    <t>PJM Spinning Reserve - OSS</t>
  </si>
  <si>
    <t>PJM Reactive - OSS</t>
  </si>
  <si>
    <t>PJM Inadvertent Mtr Res-OSS</t>
  </si>
  <si>
    <t>Normal Capacity Purchases</t>
  </si>
  <si>
    <t>PJM Purchases-non-ECR-Auction</t>
  </si>
  <si>
    <t>Capacity Purchases-Auction</t>
  </si>
  <si>
    <t>Capacity purchases - Trading</t>
  </si>
  <si>
    <t>PJM Admin-SSC&amp;DS-OSS</t>
  </si>
  <si>
    <t>PJM Admin-RP&amp;SDS-OSS</t>
  </si>
  <si>
    <t>PJM Admin-MAM&amp;SC- OSS</t>
  </si>
  <si>
    <t>December</t>
  </si>
  <si>
    <t>OSS Margin Base Credit*</t>
  </si>
  <si>
    <t xml:space="preserve">PJM 30m Suppl Reserve CH OSS </t>
  </si>
  <si>
    <t>Other Power Ex- Wholesale RECs</t>
  </si>
  <si>
    <t xml:space="preserve"> </t>
  </si>
  <si>
    <t>Total (Sum of Revenues and Expenses)</t>
  </si>
  <si>
    <t>XXXXXXX</t>
  </si>
  <si>
    <t>Actual Prior Period Amount Collected/(Credited)</t>
  </si>
  <si>
    <t>Prior Period Amount to be Collected/(Credited)</t>
  </si>
  <si>
    <t>Total Period Sales (kWh)</t>
  </si>
  <si>
    <t xml:space="preserve"> SSC kWh Factor (Line 7/Line 8)</t>
  </si>
  <si>
    <t>Total OSS Amount to be Charged/(Credited)  (Ln 4 - Ln 5 + Ln 6)</t>
  </si>
  <si>
    <t>Non-Associated Utilities (OSS) Environmental Costs **</t>
  </si>
  <si>
    <t>(Increase)/Decrease of System Sales Net Revenue   (Ln 1 - Ln 2)</t>
  </si>
  <si>
    <t>Actual OSS Margins - Form 3.0  (Illustrative)</t>
  </si>
  <si>
    <t>Account Name</t>
  </si>
  <si>
    <t>Additional accounts may be added as required</t>
  </si>
  <si>
    <t>Retail Total</t>
  </si>
  <si>
    <t>Retail Total - Sign Reversed for Form 2.0</t>
  </si>
  <si>
    <t>Retail %</t>
  </si>
  <si>
    <t>* The monthly base credit is the annual base amount divided by 12.  These monthly base amounts are used in any calculation that does not include a full 12-month period.</t>
  </si>
  <si>
    <t>Peak Hour Avail charge - LSE</t>
  </si>
  <si>
    <t>Account*</t>
  </si>
  <si>
    <t>Customer Rate (Credit)/Charge - 100% Customer Sharing* (Ln 3 * 100%)</t>
  </si>
  <si>
    <t>PJM Admin Default OSS*</t>
  </si>
  <si>
    <t>SSC Base Net Revenue</t>
  </si>
  <si>
    <t>Actual Net SSC Margins</t>
  </si>
  <si>
    <t>Net SSC Margins</t>
  </si>
  <si>
    <t>* To amortize off-system sales regulatory asset for GreenHat default charges over 3 years in accordance with the January 14, 2021 KPSC Order in Case No. 2020-00174.</t>
  </si>
  <si>
    <t>** Environmental Surcharge Form 1.10 Line 4 x Form 4.00 Line 4.</t>
  </si>
  <si>
    <t>*</t>
  </si>
  <si>
    <t>Per the Commissions January 13, 2021 Order in Case No. 2020-00174 100% of off system sales margins are attributable to ratepayers.</t>
  </si>
  <si>
    <t>Twelve-Month Period Ended June 30, 2026</t>
  </si>
  <si>
    <t>Base SSC</t>
  </si>
  <si>
    <t>Non-Assoc from 2.0</t>
  </si>
  <si>
    <t>Billed Revenues</t>
  </si>
  <si>
    <t>Subtotal</t>
  </si>
  <si>
    <t>Current Month (Over)/Under</t>
  </si>
  <si>
    <t>Cumulative (Over)/Under</t>
  </si>
  <si>
    <t>Lag due to environmental surcharge actuals being prepared after accounting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</si>
</sst>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000_);_(&quot;$&quot;* \(#,##0.000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u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5" fontId="3" fillId="0" borderId="0" xfId="2" applyNumberFormat="1" applyFont="1" applyFill="1" applyBorder="1"/>
    <xf numFmtId="165" fontId="3" fillId="0" borderId="0" xfId="0" applyNumberFormat="1" applyFont="1"/>
    <xf numFmtId="43" fontId="3" fillId="0" borderId="0" xfId="1" applyFont="1" applyFill="1"/>
    <xf numFmtId="164" fontId="3" fillId="0" borderId="0" xfId="1" applyNumberFormat="1" applyFont="1" applyFill="1"/>
    <xf numFmtId="166" fontId="3" fillId="0" borderId="0" xfId="2" applyNumberFormat="1" applyFont="1" applyFill="1"/>
    <xf numFmtId="0" fontId="3" fillId="0" borderId="0" xfId="0" quotePrefix="1" applyFont="1"/>
    <xf numFmtId="44" fontId="3" fillId="0" borderId="0" xfId="0" applyNumberFormat="1" applyFont="1"/>
    <xf numFmtId="0" fontId="5" fillId="0" borderId="0" xfId="0" applyFont="1" applyAlignment="1">
      <alignment horizontal="center"/>
    </xf>
    <xf numFmtId="165" fontId="3" fillId="0" borderId="0" xfId="2" applyNumberFormat="1" applyFont="1" applyFill="1"/>
    <xf numFmtId="165" fontId="2" fillId="0" borderId="0" xfId="2" applyNumberFormat="1" applyFont="1" applyFill="1"/>
    <xf numFmtId="43" fontId="3" fillId="0" borderId="0" xfId="0" applyNumberFormat="1" applyFont="1"/>
    <xf numFmtId="0" fontId="5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6" fillId="0" borderId="0" xfId="0" applyFont="1"/>
    <xf numFmtId="164" fontId="3" fillId="0" borderId="0" xfId="3" applyNumberFormat="1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5" fontId="3" fillId="0" borderId="4" xfId="2" applyNumberFormat="1" applyFont="1" applyFill="1" applyBorder="1"/>
    <xf numFmtId="165" fontId="3" fillId="0" borderId="5" xfId="2" applyNumberFormat="1" applyFont="1" applyFill="1" applyBorder="1"/>
    <xf numFmtId="0" fontId="3" fillId="0" borderId="4" xfId="0" applyFont="1" applyBorder="1"/>
    <xf numFmtId="0" fontId="3" fillId="0" borderId="5" xfId="0" applyFont="1" applyBorder="1"/>
    <xf numFmtId="165" fontId="3" fillId="0" borderId="6" xfId="2" applyNumberFormat="1" applyFont="1" applyFill="1" applyBorder="1"/>
    <xf numFmtId="165" fontId="3" fillId="0" borderId="7" xfId="2" applyNumberFormat="1" applyFont="1" applyFill="1" applyBorder="1"/>
    <xf numFmtId="165" fontId="4" fillId="0" borderId="8" xfId="2" applyNumberFormat="1" applyFont="1" applyFill="1" applyBorder="1"/>
    <xf numFmtId="165" fontId="4" fillId="0" borderId="6" xfId="2" applyNumberFormat="1" applyFont="1" applyFill="1" applyBorder="1"/>
    <xf numFmtId="165" fontId="3" fillId="0" borderId="8" xfId="2" applyNumberFormat="1" applyFont="1" applyFill="1" applyBorder="1"/>
    <xf numFmtId="165" fontId="3" fillId="0" borderId="9" xfId="2" applyNumberFormat="1" applyFont="1" applyFill="1" applyBorder="1"/>
    <xf numFmtId="165" fontId="3" fillId="0" borderId="10" xfId="2" applyNumberFormat="1" applyFont="1" applyFill="1" applyBorder="1"/>
    <xf numFmtId="165" fontId="4" fillId="0" borderId="11" xfId="2" applyNumberFormat="1" applyFont="1" applyFill="1" applyBorder="1"/>
    <xf numFmtId="165" fontId="4" fillId="0" borderId="9" xfId="2" applyNumberFormat="1" applyFont="1" applyFill="1" applyBorder="1"/>
    <xf numFmtId="165" fontId="3" fillId="0" borderId="11" xfId="2" applyNumberFormat="1" applyFont="1" applyFill="1" applyBorder="1"/>
    <xf numFmtId="164" fontId="3" fillId="0" borderId="1" xfId="1" applyNumberFormat="1" applyFont="1" applyFill="1" applyBorder="1"/>
    <xf numFmtId="164" fontId="3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0" xfId="1" applyNumberFormat="1" applyFont="1" applyFill="1" applyBorder="1"/>
    <xf numFmtId="164" fontId="3" fillId="0" borderId="5" xfId="1" applyNumberFormat="1" applyFont="1" applyFill="1" applyBorder="1"/>
    <xf numFmtId="164" fontId="3" fillId="0" borderId="6" xfId="1" applyNumberFormat="1" applyFont="1" applyFill="1" applyBorder="1"/>
    <xf numFmtId="164" fontId="3" fillId="0" borderId="7" xfId="1" applyNumberFormat="1" applyFont="1" applyFill="1" applyBorder="1"/>
    <xf numFmtId="164" fontId="3" fillId="0" borderId="8" xfId="1" applyNumberFormat="1" applyFont="1" applyFill="1" applyBorder="1"/>
    <xf numFmtId="10" fontId="3" fillId="0" borderId="4" xfId="1" applyNumberFormat="1" applyFont="1" applyFill="1" applyBorder="1"/>
    <xf numFmtId="10" fontId="3" fillId="0" borderId="0" xfId="1" applyNumberFormat="1" applyFont="1" applyFill="1" applyBorder="1"/>
    <xf numFmtId="10" fontId="3" fillId="0" borderId="5" xfId="1" applyNumberFormat="1" applyFont="1" applyFill="1" applyBorder="1"/>
    <xf numFmtId="164" fontId="3" fillId="0" borderId="1" xfId="0" applyNumberFormat="1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0" fontId="3" fillId="2" borderId="1" xfId="0" applyFont="1" applyFill="1" applyBorder="1"/>
    <xf numFmtId="164" fontId="3" fillId="2" borderId="2" xfId="1" applyNumberFormat="1" applyFont="1" applyFill="1" applyBorder="1"/>
    <xf numFmtId="164" fontId="3" fillId="2" borderId="3" xfId="1" applyNumberFormat="1" applyFont="1" applyFill="1" applyBorder="1"/>
    <xf numFmtId="0" fontId="3" fillId="2" borderId="4" xfId="0" applyFont="1" applyFill="1" applyBorder="1"/>
    <xf numFmtId="164" fontId="3" fillId="2" borderId="0" xfId="1" applyNumberFormat="1" applyFont="1" applyFill="1" applyBorder="1"/>
    <xf numFmtId="164" fontId="3" fillId="2" borderId="5" xfId="1" applyNumberFormat="1" applyFont="1" applyFill="1" applyBorder="1"/>
    <xf numFmtId="164" fontId="3" fillId="2" borderId="0" xfId="0" applyNumberFormat="1" applyFont="1" applyFill="1"/>
    <xf numFmtId="164" fontId="3" fillId="2" borderId="5" xfId="0" applyNumberFormat="1" applyFont="1" applyFill="1" applyBorder="1"/>
    <xf numFmtId="0" fontId="3" fillId="2" borderId="6" xfId="0" applyFont="1" applyFill="1" applyBorder="1"/>
    <xf numFmtId="164" fontId="3" fillId="2" borderId="7" xfId="0" applyNumberFormat="1" applyFont="1" applyFill="1" applyBorder="1"/>
    <xf numFmtId="164" fontId="3" fillId="2" borderId="8" xfId="0" applyNumberFormat="1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CCFF"/>
      <color rgb="FFCCFFFF"/>
      <color rgb="FFCCCCFF"/>
      <color rgb="FFFFFFCC"/>
      <color rgb="FFFF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500063</xdr:colOff>
      <xdr:row>22</xdr:row>
      <xdr:rowOff>119063</xdr:rowOff>
    </xdr:from>
    <xdr:to>
      <xdr:col>5</xdr:col>
      <xdr:colOff>428624</xdr:colOff>
      <xdr:row>68</xdr:row>
      <xdr:rowOff>76409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F7F099-DF8A-B579-7E0D-AA9EEB7F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3" y="3929063"/>
          <a:ext cx="6810374" cy="8720346"/>
        </a:xfrm>
        <a:prstGeom prst="rect">
          <a:avLst/>
        </a:prstGeom>
      </xdr:spPr>
    </xdr:pic>
    <xdr:clientData/>
  </xdr:twoCellAnchor>
  <xdr:twoCellAnchor editAs="oneCell">
    <xdr:from>
      <xdr:col>5</xdr:col>
      <xdr:colOff>678655</xdr:colOff>
      <xdr:row>22</xdr:row>
      <xdr:rowOff>142876</xdr:rowOff>
    </xdr:from>
    <xdr:to>
      <xdr:col>13</xdr:col>
      <xdr:colOff>821530</xdr:colOff>
      <xdr:row>69</xdr:row>
      <xdr:rowOff>188089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714D93-E64A-370C-1775-959013B2A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60468" y="3952876"/>
          <a:ext cx="7024687" cy="8998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showGridLines="0" tabSelected="1" zoomScale="80" zoomScaleNormal="80" workbookViewId="0">
      <selection activeCell="C21" sqref="C21"/>
    </sheetView>
  </sheetViews>
  <sheetFormatPr defaultColWidth="9.140625" defaultRowHeight="15" x14ac:dyDescent="0.25"/>
  <cols>
    <col min="1" max="1" width="4.85546875" style="2" customWidth="1"/>
    <col min="2" max="2" width="72.28515625" style="2" bestFit="1" customWidth="1"/>
    <col min="3" max="3" width="16.85546875" style="2" bestFit="1" customWidth="1"/>
    <col min="4" max="6" width="14.5703125" style="2" customWidth="1"/>
    <col min="7" max="7" width="14.85546875" style="2" customWidth="1"/>
    <col min="8" max="8" width="9.140625" style="2"/>
    <col min="9" max="9" width="15.28515625" style="2" bestFit="1" customWidth="1"/>
    <col min="10" max="16384" width="9.140625" style="2"/>
  </cols>
  <sheetData>
    <row r="1" spans="1:9" ht="15" customHeight="1" x14ac:dyDescent="0.25">
      <c r="A1" s="69" t="s">
        <v>13</v>
      </c>
      <c r="B1" s="69"/>
      <c r="C1" s="69"/>
      <c r="D1" s="1"/>
      <c r="F1" s="1"/>
    </row>
    <row r="2" spans="1:9" x14ac:dyDescent="0.25">
      <c r="A2" s="69" t="s">
        <v>14</v>
      </c>
      <c r="B2" s="69"/>
      <c r="C2" s="69"/>
      <c r="D2" s="1"/>
      <c r="F2" s="1"/>
    </row>
    <row r="3" spans="1:9" x14ac:dyDescent="0.25">
      <c r="A3" s="69" t="s">
        <v>87</v>
      </c>
      <c r="B3" s="69"/>
      <c r="C3" s="69"/>
      <c r="D3" s="1"/>
      <c r="F3" s="1"/>
    </row>
    <row r="4" spans="1:9" x14ac:dyDescent="0.25">
      <c r="A4" s="1"/>
      <c r="F4" s="1"/>
    </row>
    <row r="5" spans="1:9" x14ac:dyDescent="0.25">
      <c r="A5" s="3">
        <v>1</v>
      </c>
      <c r="B5" s="2" t="s">
        <v>80</v>
      </c>
      <c r="C5" s="4">
        <f>'Form 2.0'!N7</f>
        <v>2765333.333333333</v>
      </c>
      <c r="F5" s="1"/>
    </row>
    <row r="6" spans="1:9" x14ac:dyDescent="0.25">
      <c r="C6" s="5"/>
      <c r="F6" s="1"/>
    </row>
    <row r="7" spans="1:9" x14ac:dyDescent="0.25">
      <c r="A7" s="3">
        <v>2</v>
      </c>
      <c r="B7" s="2" t="s">
        <v>81</v>
      </c>
      <c r="C7" s="4">
        <f>'Form 2.0'!N14</f>
        <v>2222602.0738105839</v>
      </c>
      <c r="F7" s="1"/>
    </row>
    <row r="8" spans="1:9" x14ac:dyDescent="0.25">
      <c r="A8" s="3"/>
      <c r="C8" s="5"/>
      <c r="F8" s="1"/>
    </row>
    <row r="9" spans="1:9" x14ac:dyDescent="0.25">
      <c r="A9" s="3">
        <v>3</v>
      </c>
      <c r="B9" s="4" t="s">
        <v>68</v>
      </c>
      <c r="C9" s="5">
        <f>C5-C7</f>
        <v>542731.25952274911</v>
      </c>
      <c r="F9" s="1"/>
    </row>
    <row r="10" spans="1:9" x14ac:dyDescent="0.25">
      <c r="A10" s="3"/>
      <c r="C10" s="5"/>
      <c r="F10" s="1"/>
    </row>
    <row r="11" spans="1:9" x14ac:dyDescent="0.25">
      <c r="A11" s="3">
        <v>4</v>
      </c>
      <c r="B11" s="2" t="s">
        <v>78</v>
      </c>
      <c r="C11" s="5">
        <f>C9*1</f>
        <v>542731.25952274911</v>
      </c>
      <c r="D11" s="2" t="s">
        <v>59</v>
      </c>
    </row>
    <row r="12" spans="1:9" x14ac:dyDescent="0.25">
      <c r="A12" s="3"/>
      <c r="C12" s="5"/>
      <c r="D12" s="2" t="s">
        <v>59</v>
      </c>
    </row>
    <row r="13" spans="1:9" x14ac:dyDescent="0.25">
      <c r="A13" s="3">
        <v>5</v>
      </c>
      <c r="B13" s="2" t="s">
        <v>62</v>
      </c>
      <c r="C13" s="5">
        <v>-338753.41610909859</v>
      </c>
      <c r="D13" s="5"/>
      <c r="E13" s="6"/>
    </row>
    <row r="14" spans="1:9" x14ac:dyDescent="0.25">
      <c r="C14" s="5"/>
      <c r="I14" s="7"/>
    </row>
    <row r="15" spans="1:9" x14ac:dyDescent="0.25">
      <c r="A15" s="3">
        <v>6</v>
      </c>
      <c r="B15" s="2" t="s">
        <v>63</v>
      </c>
      <c r="C15" s="5">
        <v>-1584683.8868774073</v>
      </c>
      <c r="D15" s="5"/>
      <c r="I15" s="7"/>
    </row>
    <row r="16" spans="1:9" x14ac:dyDescent="0.25">
      <c r="A16" s="3"/>
      <c r="C16" s="5"/>
      <c r="I16" s="7"/>
    </row>
    <row r="17" spans="1:9" x14ac:dyDescent="0.25">
      <c r="A17" s="3">
        <v>7</v>
      </c>
      <c r="B17" s="2" t="s">
        <v>66</v>
      </c>
      <c r="C17" s="5">
        <f>C11-C13+C15</f>
        <v>-703199.21124555962</v>
      </c>
      <c r="I17" s="7"/>
    </row>
    <row r="18" spans="1:9" x14ac:dyDescent="0.25">
      <c r="A18" s="3"/>
      <c r="I18" s="7"/>
    </row>
    <row r="19" spans="1:9" x14ac:dyDescent="0.25">
      <c r="A19" s="3">
        <v>8</v>
      </c>
      <c r="B19" s="2" t="s">
        <v>64</v>
      </c>
      <c r="C19" s="7">
        <v>5103886085</v>
      </c>
      <c r="E19" s="3"/>
      <c r="I19" s="7"/>
    </row>
    <row r="20" spans="1:9" x14ac:dyDescent="0.25">
      <c r="A20" s="3"/>
      <c r="I20" s="7"/>
    </row>
    <row r="21" spans="1:9" x14ac:dyDescent="0.25">
      <c r="A21" s="3">
        <v>9</v>
      </c>
      <c r="B21" s="2" t="s">
        <v>65</v>
      </c>
      <c r="C21" s="8">
        <f>ROUND(C17/C19,7)</f>
        <v>-1.3779999999999999E-4</v>
      </c>
      <c r="D21" s="9"/>
      <c r="I21" s="7"/>
    </row>
    <row r="22" spans="1:9" x14ac:dyDescent="0.25">
      <c r="C22" s="8"/>
      <c r="F22" s="10"/>
      <c r="I22" s="7"/>
    </row>
    <row r="23" spans="1:9" x14ac:dyDescent="0.25">
      <c r="I23" s="7"/>
    </row>
    <row r="24" spans="1:9" x14ac:dyDescent="0.25">
      <c r="A24" s="21" t="s">
        <v>85</v>
      </c>
      <c r="B24" s="70" t="s">
        <v>86</v>
      </c>
      <c r="C24" s="70"/>
      <c r="I24" s="7"/>
    </row>
    <row r="25" spans="1:9" x14ac:dyDescent="0.25">
      <c r="B25" s="70"/>
      <c r="C25" s="70"/>
      <c r="I25" s="7"/>
    </row>
    <row r="26" spans="1:9" x14ac:dyDescent="0.25">
      <c r="I26" s="7"/>
    </row>
    <row r="27" spans="1:9" x14ac:dyDescent="0.25">
      <c r="I27" s="7"/>
    </row>
  </sheetData>
  <mergeCells count="4">
    <mergeCell ref="A1:C1"/>
    <mergeCell ref="A2:C2"/>
    <mergeCell ref="A3:C3"/>
    <mergeCell ref="B24:C25"/>
  </mergeCells>
  <pageMargins left="0.7" right="0.7" top="0.75" bottom="0.75" header="0.3" footer="0.3"/>
  <pageSetup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6"/>
  <sheetViews>
    <sheetView showGridLines="0" zoomScale="80" zoomScaleNormal="80" workbookViewId="0">
      <selection activeCell="N14" sqref="N14"/>
    </sheetView>
  </sheetViews>
  <sheetFormatPr defaultColWidth="9.140625" defaultRowHeight="15" x14ac:dyDescent="0.25"/>
  <cols>
    <col min="1" max="1" width="51.85546875" style="2" bestFit="1" customWidth="1"/>
    <col min="2" max="10" width="12.85546875" style="2" customWidth="1"/>
    <col min="11" max="11" width="13.28515625" style="2" customWidth="1"/>
    <col min="12" max="13" width="12.85546875" style="2" customWidth="1"/>
    <col min="14" max="14" width="13.28515625" style="2" customWidth="1"/>
    <col min="15" max="16" width="9.140625" style="2"/>
    <col min="17" max="17" width="10.7109375" style="2" bestFit="1" customWidth="1"/>
    <col min="18" max="16384" width="9.140625" style="2"/>
  </cols>
  <sheetData>
    <row r="1" spans="1:17" x14ac:dyDescent="0.25">
      <c r="A1" s="69" t="str">
        <f>'Form 1.0'!A1</f>
        <v>Kentucky Power Company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7" x14ac:dyDescent="0.25">
      <c r="A2" s="69" t="str">
        <f>'Form 1.0'!A2</f>
        <v>System Sales Clause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7" x14ac:dyDescent="0.25">
      <c r="A3" s="69" t="s">
        <v>12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7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7" x14ac:dyDescent="0.25">
      <c r="A5" s="1"/>
      <c r="B5" s="71">
        <v>2025</v>
      </c>
      <c r="C5" s="72"/>
      <c r="D5" s="72"/>
      <c r="E5" s="72"/>
      <c r="F5" s="72"/>
      <c r="G5" s="73"/>
      <c r="H5" s="71">
        <v>2026</v>
      </c>
      <c r="I5" s="72"/>
      <c r="J5" s="72"/>
      <c r="K5" s="72"/>
      <c r="L5" s="72"/>
      <c r="M5" s="73"/>
    </row>
    <row r="6" spans="1:17" x14ac:dyDescent="0.25">
      <c r="B6" s="22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23" t="s">
        <v>55</v>
      </c>
      <c r="H6" s="22" t="s">
        <v>0</v>
      </c>
      <c r="I6" s="11" t="s">
        <v>1</v>
      </c>
      <c r="J6" s="11" t="s">
        <v>2</v>
      </c>
      <c r="K6" s="11" t="s">
        <v>3</v>
      </c>
      <c r="L6" s="11" t="s">
        <v>4</v>
      </c>
      <c r="M6" s="23" t="s">
        <v>5</v>
      </c>
      <c r="N6" s="11" t="s">
        <v>6</v>
      </c>
    </row>
    <row r="7" spans="1:17" s="12" customFormat="1" x14ac:dyDescent="0.25">
      <c r="A7" s="12" t="s">
        <v>56</v>
      </c>
      <c r="B7" s="24">
        <f>1935350/12</f>
        <v>161279.16666666666</v>
      </c>
      <c r="C7" s="4">
        <f t="shared" ref="C7:I7" si="0">1935350/12</f>
        <v>161279.16666666666</v>
      </c>
      <c r="D7" s="4">
        <f t="shared" si="0"/>
        <v>161279.16666666666</v>
      </c>
      <c r="E7" s="4">
        <f t="shared" si="0"/>
        <v>161279.16666666666</v>
      </c>
      <c r="F7" s="4">
        <f t="shared" si="0"/>
        <v>161279.16666666666</v>
      </c>
      <c r="G7" s="25">
        <f t="shared" si="0"/>
        <v>161279.16666666666</v>
      </c>
      <c r="H7" s="24">
        <f t="shared" si="0"/>
        <v>161279.16666666666</v>
      </c>
      <c r="I7" s="4">
        <f t="shared" si="0"/>
        <v>161279.16666666666</v>
      </c>
      <c r="J7" s="4">
        <f>4425300/12</f>
        <v>368775</v>
      </c>
      <c r="K7" s="4">
        <f t="shared" ref="K7:M7" si="1">4425300/12</f>
        <v>368775</v>
      </c>
      <c r="L7" s="4">
        <f t="shared" si="1"/>
        <v>368775</v>
      </c>
      <c r="M7" s="25">
        <f t="shared" si="1"/>
        <v>368775</v>
      </c>
      <c r="N7" s="12">
        <f>SUM(B7:M7)</f>
        <v>2765333.333333333</v>
      </c>
    </row>
    <row r="8" spans="1:17" ht="7.5" customHeight="1" x14ac:dyDescent="0.25">
      <c r="B8" s="26"/>
      <c r="G8" s="27"/>
      <c r="H8" s="26"/>
      <c r="M8" s="27"/>
    </row>
    <row r="9" spans="1:17" s="12" customFormat="1" x14ac:dyDescent="0.25">
      <c r="A9" s="12" t="s">
        <v>69</v>
      </c>
      <c r="B9" s="24">
        <f>'Form 3.0'!C56</f>
        <v>-518051.05999999988</v>
      </c>
      <c r="C9" s="4">
        <f>'Form 3.0'!D56</f>
        <v>448095.8899999999</v>
      </c>
      <c r="D9" s="4">
        <f>'Form 3.0'!E56</f>
        <v>185081.99999999994</v>
      </c>
      <c r="E9" s="4">
        <f>'Form 3.0'!F56</f>
        <v>185915.50999999986</v>
      </c>
      <c r="F9" s="4">
        <f>'Form 3.0'!G56</f>
        <v>1601781.4200000004</v>
      </c>
      <c r="G9" s="25">
        <f>'Form 3.0'!H56</f>
        <v>-207664.20999999996</v>
      </c>
      <c r="H9" s="24">
        <f>'Form 3.0'!I56</f>
        <v>1595765.33</v>
      </c>
      <c r="I9" s="4">
        <f>'Form 3.0'!J56</f>
        <v>-514051.22000000026</v>
      </c>
      <c r="J9" s="4">
        <f>'Form 3.0'!K56</f>
        <v>302597.67999999988</v>
      </c>
      <c r="K9" s="4">
        <f>'Form 3.0'!L56</f>
        <v>541215.22999999986</v>
      </c>
      <c r="L9" s="4">
        <f>'Form 3.0'!M56</f>
        <v>-799875.11000000022</v>
      </c>
      <c r="M9" s="25">
        <f>'Form 3.0'!N56</f>
        <v>801729.05000000028</v>
      </c>
      <c r="N9" s="12">
        <f>SUM(B9:M9)</f>
        <v>3622540.51</v>
      </c>
    </row>
    <row r="10" spans="1:17" ht="7.5" customHeight="1" x14ac:dyDescent="0.25">
      <c r="B10" s="26"/>
      <c r="D10" s="5"/>
      <c r="G10" s="27"/>
      <c r="H10" s="26"/>
      <c r="M10" s="27"/>
    </row>
    <row r="11" spans="1:17" s="12" customFormat="1" x14ac:dyDescent="0.25">
      <c r="A11" s="12" t="s">
        <v>67</v>
      </c>
      <c r="B11" s="28">
        <v>98524.484009915046</v>
      </c>
      <c r="C11" s="29">
        <v>100390.75099175006</v>
      </c>
      <c r="D11" s="29">
        <v>56899.12955338569</v>
      </c>
      <c r="E11" s="29">
        <v>197644.39029990567</v>
      </c>
      <c r="F11" s="29">
        <v>372984.63563087449</v>
      </c>
      <c r="G11" s="30">
        <v>83918.201843517018</v>
      </c>
      <c r="H11" s="31">
        <v>211090.04287871794</v>
      </c>
      <c r="I11" s="29">
        <v>83054.122923184768</v>
      </c>
      <c r="J11" s="29">
        <v>48210.719602599027</v>
      </c>
      <c r="K11" s="29">
        <v>46390.015650147157</v>
      </c>
      <c r="L11" s="29">
        <v>7937.592709680297</v>
      </c>
      <c r="M11" s="32">
        <v>92894.350095738424</v>
      </c>
      <c r="N11" s="12">
        <f>SUM(B11:M11)</f>
        <v>1399938.4361894156</v>
      </c>
    </row>
    <row r="12" spans="1:17" ht="7.5" customHeight="1" x14ac:dyDescent="0.25"/>
    <row r="13" spans="1:17" ht="7.5" customHeight="1" x14ac:dyDescent="0.25"/>
    <row r="14" spans="1:17" s="12" customFormat="1" x14ac:dyDescent="0.25">
      <c r="A14" s="12" t="s">
        <v>82</v>
      </c>
      <c r="B14" s="33">
        <f t="shared" ref="B14:L14" si="2">B9-B11</f>
        <v>-616575.54400991497</v>
      </c>
      <c r="C14" s="34">
        <f t="shared" si="2"/>
        <v>347705.13900824985</v>
      </c>
      <c r="D14" s="34">
        <f t="shared" si="2"/>
        <v>128182.87044661425</v>
      </c>
      <c r="E14" s="34">
        <f t="shared" si="2"/>
        <v>-11728.88029990581</v>
      </c>
      <c r="F14" s="34">
        <f t="shared" si="2"/>
        <v>1228796.784369126</v>
      </c>
      <c r="G14" s="35">
        <f t="shared" si="2"/>
        <v>-291582.41184351698</v>
      </c>
      <c r="H14" s="36">
        <f>H9-H11</f>
        <v>1384675.2871212822</v>
      </c>
      <c r="I14" s="34">
        <f t="shared" si="2"/>
        <v>-597105.34292318509</v>
      </c>
      <c r="J14" s="34">
        <f t="shared" si="2"/>
        <v>254386.96039740084</v>
      </c>
      <c r="K14" s="34">
        <f t="shared" si="2"/>
        <v>494825.2143498527</v>
      </c>
      <c r="L14" s="34">
        <f t="shared" si="2"/>
        <v>-807812.70270968054</v>
      </c>
      <c r="M14" s="37">
        <f>M9-M11</f>
        <v>708834.69990426186</v>
      </c>
      <c r="N14" s="13">
        <f>SUM(B14:M14)</f>
        <v>2222602.0738105839</v>
      </c>
      <c r="Q14" s="12">
        <f>+M9-L11-M7</f>
        <v>425016.45729031996</v>
      </c>
    </row>
    <row r="15" spans="1:17" s="12" customFormat="1" x14ac:dyDescent="0.25">
      <c r="B15" s="1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7" x14ac:dyDescent="0.25">
      <c r="A16" s="12" t="s">
        <v>59</v>
      </c>
      <c r="B16" s="10"/>
    </row>
    <row r="18" spans="1:2" x14ac:dyDescent="0.25">
      <c r="A18" s="2" t="s">
        <v>75</v>
      </c>
    </row>
    <row r="19" spans="1:2" x14ac:dyDescent="0.25">
      <c r="A19" s="2" t="s">
        <v>84</v>
      </c>
    </row>
    <row r="26" spans="1:2" x14ac:dyDescent="0.25">
      <c r="B26" s="2" t="s">
        <v>59</v>
      </c>
    </row>
  </sheetData>
  <mergeCells count="5">
    <mergeCell ref="A1:N1"/>
    <mergeCell ref="A2:N2"/>
    <mergeCell ref="A3:N3"/>
    <mergeCell ref="B5:G5"/>
    <mergeCell ref="H5:M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O68"/>
  <sheetViews>
    <sheetView showGridLines="0" zoomScale="70" zoomScaleNormal="70" workbookViewId="0">
      <pane ySplit="5" topLeftCell="A36" activePane="bottomLeft" state="frozen"/>
      <selection pane="bottomLeft" activeCell="N62" sqref="N62"/>
    </sheetView>
  </sheetViews>
  <sheetFormatPr defaultColWidth="9.140625" defaultRowHeight="15" x14ac:dyDescent="0.25"/>
  <cols>
    <col min="1" max="1" width="13.42578125" style="2" customWidth="1"/>
    <col min="2" max="2" width="49.7109375" style="2" bestFit="1" customWidth="1"/>
    <col min="3" max="14" width="14.28515625" style="2" customWidth="1"/>
    <col min="15" max="15" width="15.42578125" style="2" customWidth="1"/>
    <col min="16" max="17" width="9.140625" style="2"/>
    <col min="18" max="18" width="10" style="2" bestFit="1" customWidth="1"/>
    <col min="19" max="16384" width="9.140625" style="2"/>
  </cols>
  <sheetData>
    <row r="4" spans="1:15" x14ac:dyDescent="0.25">
      <c r="C4" s="71">
        <v>2025</v>
      </c>
      <c r="D4" s="72"/>
      <c r="E4" s="72"/>
      <c r="F4" s="72"/>
      <c r="G4" s="72"/>
      <c r="H4" s="73"/>
      <c r="I4" s="71">
        <v>2026</v>
      </c>
      <c r="J4" s="72"/>
      <c r="K4" s="72"/>
      <c r="L4" s="72"/>
      <c r="M4" s="72"/>
      <c r="N4" s="73"/>
    </row>
    <row r="5" spans="1:15" x14ac:dyDescent="0.25">
      <c r="A5" s="15" t="s">
        <v>77</v>
      </c>
      <c r="B5" s="15" t="s">
        <v>70</v>
      </c>
      <c r="C5" s="22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23" t="s">
        <v>55</v>
      </c>
      <c r="I5" s="22" t="s">
        <v>0</v>
      </c>
      <c r="J5" s="11" t="s">
        <v>1</v>
      </c>
      <c r="K5" s="11" t="s">
        <v>2</v>
      </c>
      <c r="L5" s="11" t="s">
        <v>3</v>
      </c>
      <c r="M5" s="11" t="s">
        <v>4</v>
      </c>
      <c r="N5" s="23" t="s">
        <v>5</v>
      </c>
      <c r="O5" s="11" t="s">
        <v>6</v>
      </c>
    </row>
    <row r="6" spans="1:15" x14ac:dyDescent="0.25">
      <c r="A6" s="2">
        <v>4470001</v>
      </c>
      <c r="B6" s="2" t="s">
        <v>16</v>
      </c>
      <c r="C6" s="38">
        <v>0</v>
      </c>
      <c r="D6" s="39">
        <v>0</v>
      </c>
      <c r="E6" s="39">
        <v>0</v>
      </c>
      <c r="F6" s="39">
        <v>0</v>
      </c>
      <c r="G6" s="39">
        <v>0</v>
      </c>
      <c r="H6" s="40">
        <v>0</v>
      </c>
      <c r="I6" s="38">
        <v>0</v>
      </c>
      <c r="J6" s="39">
        <v>0</v>
      </c>
      <c r="K6" s="39">
        <v>0</v>
      </c>
      <c r="L6" s="39">
        <v>0</v>
      </c>
      <c r="M6" s="39">
        <v>0</v>
      </c>
      <c r="N6" s="40">
        <v>0</v>
      </c>
      <c r="O6" s="16">
        <f>SUM(C6:N6)</f>
        <v>0</v>
      </c>
    </row>
    <row r="7" spans="1:15" x14ac:dyDescent="0.25">
      <c r="A7" s="2">
        <v>4470006</v>
      </c>
      <c r="B7" s="2" t="s">
        <v>17</v>
      </c>
      <c r="C7" s="41">
        <v>0</v>
      </c>
      <c r="D7" s="42">
        <v>0</v>
      </c>
      <c r="E7" s="42">
        <v>0</v>
      </c>
      <c r="F7" s="42">
        <v>0</v>
      </c>
      <c r="G7" s="42">
        <v>0</v>
      </c>
      <c r="H7" s="43">
        <v>-0.2</v>
      </c>
      <c r="I7" s="41">
        <v>0</v>
      </c>
      <c r="J7" s="42">
        <v>0</v>
      </c>
      <c r="K7" s="42">
        <v>0</v>
      </c>
      <c r="L7" s="42">
        <v>0</v>
      </c>
      <c r="M7" s="42">
        <v>0</v>
      </c>
      <c r="N7" s="43">
        <v>0</v>
      </c>
      <c r="O7" s="16">
        <f t="shared" ref="O7:O49" si="0">SUM(C7:N7)</f>
        <v>-0.2</v>
      </c>
    </row>
    <row r="8" spans="1:15" x14ac:dyDescent="0.25">
      <c r="A8" s="2">
        <v>4470010</v>
      </c>
      <c r="B8" s="2" t="s">
        <v>18</v>
      </c>
      <c r="C8" s="41">
        <v>0</v>
      </c>
      <c r="D8" s="42">
        <v>0</v>
      </c>
      <c r="E8" s="42">
        <v>0</v>
      </c>
      <c r="F8" s="42">
        <v>0</v>
      </c>
      <c r="G8" s="42">
        <v>0</v>
      </c>
      <c r="H8" s="43">
        <v>-46.650000000000006</v>
      </c>
      <c r="I8" s="41">
        <v>24.2</v>
      </c>
      <c r="J8" s="42">
        <v>-12.179999999999998</v>
      </c>
      <c r="K8" s="42">
        <v>0</v>
      </c>
      <c r="L8" s="42">
        <v>0</v>
      </c>
      <c r="M8" s="42">
        <v>0</v>
      </c>
      <c r="N8" s="43">
        <v>0</v>
      </c>
      <c r="O8" s="16">
        <f t="shared" si="0"/>
        <v>-34.630000000000003</v>
      </c>
    </row>
    <row r="9" spans="1:15" x14ac:dyDescent="0.25">
      <c r="A9" s="2">
        <v>4470028</v>
      </c>
      <c r="B9" s="2" t="s">
        <v>19</v>
      </c>
      <c r="C9" s="41">
        <v>0</v>
      </c>
      <c r="D9" s="42">
        <v>0</v>
      </c>
      <c r="E9" s="42">
        <v>0</v>
      </c>
      <c r="F9" s="42">
        <v>0</v>
      </c>
      <c r="G9" s="42">
        <v>0</v>
      </c>
      <c r="H9" s="43">
        <v>0</v>
      </c>
      <c r="I9" s="41">
        <v>0</v>
      </c>
      <c r="J9" s="42">
        <v>0</v>
      </c>
      <c r="K9" s="42">
        <v>0</v>
      </c>
      <c r="L9" s="42">
        <v>0</v>
      </c>
      <c r="M9" s="42">
        <v>0</v>
      </c>
      <c r="N9" s="43">
        <v>0</v>
      </c>
      <c r="O9" s="16">
        <f t="shared" si="0"/>
        <v>0</v>
      </c>
    </row>
    <row r="10" spans="1:15" x14ac:dyDescent="0.25">
      <c r="A10" s="2">
        <v>4470066</v>
      </c>
      <c r="B10" s="2" t="s">
        <v>20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3">
        <v>0</v>
      </c>
      <c r="I10" s="41">
        <v>0</v>
      </c>
      <c r="J10" s="42">
        <v>0</v>
      </c>
      <c r="K10" s="42">
        <v>0</v>
      </c>
      <c r="L10" s="42">
        <v>0</v>
      </c>
      <c r="M10" s="42">
        <v>0</v>
      </c>
      <c r="N10" s="43">
        <v>0</v>
      </c>
      <c r="O10" s="16">
        <f t="shared" si="0"/>
        <v>0</v>
      </c>
    </row>
    <row r="11" spans="1:15" x14ac:dyDescent="0.25">
      <c r="A11" s="2">
        <v>4470081</v>
      </c>
      <c r="B11" s="2" t="s">
        <v>21</v>
      </c>
      <c r="C11" s="41">
        <v>0</v>
      </c>
      <c r="D11" s="42">
        <v>0</v>
      </c>
      <c r="E11" s="42">
        <v>0</v>
      </c>
      <c r="F11" s="42">
        <v>0</v>
      </c>
      <c r="G11" s="42">
        <v>0</v>
      </c>
      <c r="H11" s="43">
        <v>0</v>
      </c>
      <c r="I11" s="41">
        <v>0</v>
      </c>
      <c r="J11" s="42">
        <v>0</v>
      </c>
      <c r="K11" s="42">
        <v>0</v>
      </c>
      <c r="L11" s="42">
        <v>0</v>
      </c>
      <c r="M11" s="42">
        <v>0</v>
      </c>
      <c r="N11" s="43">
        <v>0</v>
      </c>
      <c r="O11" s="16">
        <f t="shared" si="0"/>
        <v>0</v>
      </c>
    </row>
    <row r="12" spans="1:15" x14ac:dyDescent="0.25">
      <c r="A12" s="2">
        <v>4470082</v>
      </c>
      <c r="B12" s="2" t="s">
        <v>22</v>
      </c>
      <c r="C12" s="41">
        <v>297.08999999999997</v>
      </c>
      <c r="D12" s="42">
        <v>207.38</v>
      </c>
      <c r="E12" s="42">
        <v>294.08999999999997</v>
      </c>
      <c r="F12" s="42">
        <v>290.98</v>
      </c>
      <c r="G12" s="42">
        <v>228.38</v>
      </c>
      <c r="H12" s="43">
        <v>140.38</v>
      </c>
      <c r="I12" s="41">
        <v>245.62</v>
      </c>
      <c r="J12" s="42">
        <v>131.56</v>
      </c>
      <c r="K12" s="42">
        <v>0</v>
      </c>
      <c r="L12" s="42">
        <v>268.47000000000003</v>
      </c>
      <c r="M12" s="42">
        <v>231.28</v>
      </c>
      <c r="N12" s="43">
        <v>249.93</v>
      </c>
      <c r="O12" s="16">
        <f t="shared" si="0"/>
        <v>2585.16</v>
      </c>
    </row>
    <row r="13" spans="1:15" x14ac:dyDescent="0.25">
      <c r="A13" s="2">
        <v>4470089</v>
      </c>
      <c r="B13" s="2" t="s">
        <v>15</v>
      </c>
      <c r="C13" s="41">
        <v>593030.27</v>
      </c>
      <c r="D13" s="42">
        <v>-260906.17999999993</v>
      </c>
      <c r="E13" s="42">
        <v>-72820.399999999965</v>
      </c>
      <c r="F13" s="42">
        <v>-150746.47999999998</v>
      </c>
      <c r="G13" s="42">
        <v>-916866.79</v>
      </c>
      <c r="H13" s="43">
        <v>-147231.09999999998</v>
      </c>
      <c r="I13" s="41">
        <v>-1754682.79</v>
      </c>
      <c r="J13" s="42">
        <v>-127941.82999999984</v>
      </c>
      <c r="K13" s="42">
        <v>544999.55000000005</v>
      </c>
      <c r="L13" s="42">
        <v>63234.030000000115</v>
      </c>
      <c r="M13" s="42">
        <v>103955.4</v>
      </c>
      <c r="N13" s="43">
        <v>358174.69999999995</v>
      </c>
      <c r="O13" s="16">
        <f t="shared" si="0"/>
        <v>-1767801.6199999999</v>
      </c>
    </row>
    <row r="14" spans="1:15" x14ac:dyDescent="0.25">
      <c r="A14" s="2">
        <v>4470098</v>
      </c>
      <c r="B14" s="2" t="s">
        <v>23</v>
      </c>
      <c r="C14" s="41">
        <v>14240.69</v>
      </c>
      <c r="D14" s="42">
        <v>14683.020000000002</v>
      </c>
      <c r="E14" s="42">
        <v>7762.4499999999971</v>
      </c>
      <c r="F14" s="42">
        <v>4685.5099999999993</v>
      </c>
      <c r="G14" s="42">
        <v>4575.4199999999992</v>
      </c>
      <c r="H14" s="43">
        <v>20172.679999999993</v>
      </c>
      <c r="I14" s="41">
        <v>52401.200000000004</v>
      </c>
      <c r="J14" s="42">
        <v>366210.9200000001</v>
      </c>
      <c r="K14" s="42">
        <v>22611.530000000006</v>
      </c>
      <c r="L14" s="42">
        <v>1991.9399999999705</v>
      </c>
      <c r="M14" s="42">
        <v>-1120.0599999999995</v>
      </c>
      <c r="N14" s="43">
        <v>6895.73</v>
      </c>
      <c r="O14" s="16">
        <f t="shared" si="0"/>
        <v>515111.03000000009</v>
      </c>
    </row>
    <row r="15" spans="1:15" x14ac:dyDescent="0.25">
      <c r="A15" s="2">
        <v>4470099</v>
      </c>
      <c r="B15" s="2" t="s">
        <v>24</v>
      </c>
      <c r="C15" s="41">
        <v>3.637978807091713E-12</v>
      </c>
      <c r="D15" s="42">
        <v>0</v>
      </c>
      <c r="E15" s="42">
        <v>0</v>
      </c>
      <c r="F15" s="42">
        <v>0</v>
      </c>
      <c r="G15" s="42">
        <v>0</v>
      </c>
      <c r="H15" s="43">
        <v>0</v>
      </c>
      <c r="I15" s="41">
        <v>0</v>
      </c>
      <c r="J15" s="42">
        <v>0</v>
      </c>
      <c r="K15" s="42">
        <v>0</v>
      </c>
      <c r="L15" s="42">
        <v>0</v>
      </c>
      <c r="M15" s="42">
        <v>0</v>
      </c>
      <c r="N15" s="43">
        <v>-134950.5</v>
      </c>
      <c r="O15" s="16">
        <f t="shared" si="0"/>
        <v>-134950.5</v>
      </c>
    </row>
    <row r="16" spans="1:15" x14ac:dyDescent="0.25">
      <c r="A16" s="2">
        <v>4470100</v>
      </c>
      <c r="B16" s="2" t="s">
        <v>25</v>
      </c>
      <c r="C16" s="41">
        <v>-5023.7100000000009</v>
      </c>
      <c r="D16" s="42">
        <v>18991.87</v>
      </c>
      <c r="E16" s="42">
        <v>-13000.109999999999</v>
      </c>
      <c r="F16" s="42">
        <v>-13167.68</v>
      </c>
      <c r="G16" s="42">
        <v>-140115.16</v>
      </c>
      <c r="H16" s="43">
        <v>-17745.55000000001</v>
      </c>
      <c r="I16" s="41">
        <v>-164249.99</v>
      </c>
      <c r="J16" s="42">
        <v>-106897.86</v>
      </c>
      <c r="K16" s="42">
        <v>-3523.9300000000003</v>
      </c>
      <c r="L16" s="42">
        <v>-26906.679999999986</v>
      </c>
      <c r="M16" s="42">
        <v>-10414.83</v>
      </c>
      <c r="N16" s="43">
        <v>-197146.29</v>
      </c>
      <c r="O16" s="16">
        <f t="shared" si="0"/>
        <v>-679199.92</v>
      </c>
    </row>
    <row r="17" spans="1:15" x14ac:dyDescent="0.25">
      <c r="A17" s="2">
        <v>4470106</v>
      </c>
      <c r="B17" s="2" t="s">
        <v>26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3">
        <v>0</v>
      </c>
      <c r="I17" s="41">
        <v>0</v>
      </c>
      <c r="J17" s="42">
        <v>0</v>
      </c>
      <c r="K17" s="42">
        <v>0</v>
      </c>
      <c r="L17" s="42">
        <v>0</v>
      </c>
      <c r="M17" s="42">
        <v>0</v>
      </c>
      <c r="N17" s="43">
        <v>0</v>
      </c>
      <c r="O17" s="16">
        <f t="shared" si="0"/>
        <v>0</v>
      </c>
    </row>
    <row r="18" spans="1:15" x14ac:dyDescent="0.25">
      <c r="A18" s="2">
        <v>4470107</v>
      </c>
      <c r="B18" s="2" t="s">
        <v>27</v>
      </c>
      <c r="C18" s="41">
        <v>0</v>
      </c>
      <c r="D18" s="42">
        <v>0</v>
      </c>
      <c r="E18" s="42">
        <v>0</v>
      </c>
      <c r="F18" s="42">
        <v>0</v>
      </c>
      <c r="G18" s="42">
        <v>0</v>
      </c>
      <c r="H18" s="43">
        <v>0</v>
      </c>
      <c r="I18" s="41">
        <v>0</v>
      </c>
      <c r="J18" s="42">
        <v>0</v>
      </c>
      <c r="K18" s="42">
        <v>0</v>
      </c>
      <c r="L18" s="42">
        <v>0</v>
      </c>
      <c r="M18" s="42">
        <v>0</v>
      </c>
      <c r="N18" s="43">
        <v>0</v>
      </c>
      <c r="O18" s="16">
        <f t="shared" si="0"/>
        <v>0</v>
      </c>
    </row>
    <row r="19" spans="1:15" x14ac:dyDescent="0.25">
      <c r="A19" s="2">
        <v>4470109</v>
      </c>
      <c r="B19" s="2" t="s">
        <v>28</v>
      </c>
      <c r="C19" s="41">
        <v>0</v>
      </c>
      <c r="D19" s="42">
        <v>0</v>
      </c>
      <c r="E19" s="42">
        <v>0</v>
      </c>
      <c r="F19" s="42">
        <v>0</v>
      </c>
      <c r="G19" s="42">
        <v>0</v>
      </c>
      <c r="H19" s="43">
        <v>0</v>
      </c>
      <c r="I19" s="41">
        <v>0</v>
      </c>
      <c r="J19" s="42">
        <v>0</v>
      </c>
      <c r="K19" s="42">
        <v>0</v>
      </c>
      <c r="L19" s="42">
        <v>0</v>
      </c>
      <c r="M19" s="42">
        <v>0</v>
      </c>
      <c r="N19" s="43">
        <v>0</v>
      </c>
      <c r="O19" s="16">
        <f t="shared" si="0"/>
        <v>0</v>
      </c>
    </row>
    <row r="20" spans="1:15" x14ac:dyDescent="0.25">
      <c r="A20" s="2">
        <v>4470110</v>
      </c>
      <c r="B20" s="2" t="s">
        <v>29</v>
      </c>
      <c r="C20" s="41">
        <v>0</v>
      </c>
      <c r="D20" s="42">
        <v>0</v>
      </c>
      <c r="E20" s="42">
        <v>0</v>
      </c>
      <c r="F20" s="42">
        <v>0</v>
      </c>
      <c r="G20" s="42">
        <v>0</v>
      </c>
      <c r="H20" s="43">
        <v>0</v>
      </c>
      <c r="I20" s="41">
        <v>0</v>
      </c>
      <c r="J20" s="42">
        <v>0</v>
      </c>
      <c r="K20" s="42">
        <v>0</v>
      </c>
      <c r="L20" s="42">
        <v>0</v>
      </c>
      <c r="M20" s="42">
        <v>0</v>
      </c>
      <c r="N20" s="43">
        <v>0</v>
      </c>
      <c r="O20" s="16">
        <f t="shared" si="0"/>
        <v>0</v>
      </c>
    </row>
    <row r="21" spans="1:15" x14ac:dyDescent="0.25">
      <c r="A21" s="2">
        <v>4470112</v>
      </c>
      <c r="B21" s="2" t="s">
        <v>30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3">
        <v>0</v>
      </c>
      <c r="I21" s="41">
        <v>0</v>
      </c>
      <c r="J21" s="42">
        <v>0</v>
      </c>
      <c r="K21" s="42">
        <v>0</v>
      </c>
      <c r="L21" s="42">
        <v>0</v>
      </c>
      <c r="M21" s="42">
        <v>0</v>
      </c>
      <c r="N21" s="43">
        <v>0</v>
      </c>
      <c r="O21" s="16">
        <f t="shared" si="0"/>
        <v>0</v>
      </c>
    </row>
    <row r="22" spans="1:15" x14ac:dyDescent="0.25">
      <c r="A22" s="2">
        <v>4470115</v>
      </c>
      <c r="B22" s="2" t="s">
        <v>31</v>
      </c>
      <c r="C22" s="41">
        <v>248051.39</v>
      </c>
      <c r="D22" s="42">
        <v>-3102.43</v>
      </c>
      <c r="E22" s="42">
        <v>20912.7</v>
      </c>
      <c r="F22" s="42">
        <v>5647.2400000000016</v>
      </c>
      <c r="G22" s="42">
        <v>3391.3500000000004</v>
      </c>
      <c r="H22" s="43">
        <v>5546.5</v>
      </c>
      <c r="I22" s="41">
        <v>1208.24</v>
      </c>
      <c r="J22" s="42">
        <v>1165.25</v>
      </c>
      <c r="K22" s="42">
        <v>-31.6</v>
      </c>
      <c r="L22" s="42">
        <v>-25.799999999999944</v>
      </c>
      <c r="M22" s="42">
        <v>-5501.18</v>
      </c>
      <c r="N22" s="43">
        <v>-3999.0099999999993</v>
      </c>
      <c r="O22" s="16">
        <f t="shared" si="0"/>
        <v>273262.65000000002</v>
      </c>
    </row>
    <row r="23" spans="1:15" x14ac:dyDescent="0.25">
      <c r="A23" s="2">
        <v>4470124</v>
      </c>
      <c r="B23" s="2" t="s">
        <v>32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3">
        <v>0</v>
      </c>
      <c r="I23" s="41">
        <v>0</v>
      </c>
      <c r="J23" s="42">
        <v>0</v>
      </c>
      <c r="K23" s="42">
        <v>0</v>
      </c>
      <c r="L23" s="42">
        <v>0</v>
      </c>
      <c r="M23" s="42">
        <v>0</v>
      </c>
      <c r="N23" s="43">
        <v>0</v>
      </c>
      <c r="O23" s="16">
        <f t="shared" si="0"/>
        <v>0</v>
      </c>
    </row>
    <row r="24" spans="1:15" x14ac:dyDescent="0.25">
      <c r="A24" s="2">
        <v>4470126</v>
      </c>
      <c r="B24" s="2" t="s">
        <v>33</v>
      </c>
      <c r="C24" s="41">
        <v>52487.180000000037</v>
      </c>
      <c r="D24" s="42">
        <v>18041.019999999997</v>
      </c>
      <c r="E24" s="42">
        <v>28080.529999999995</v>
      </c>
      <c r="F24" s="42">
        <v>42945.85</v>
      </c>
      <c r="G24" s="42">
        <v>-12576.60999999999</v>
      </c>
      <c r="H24" s="43">
        <v>200157.56</v>
      </c>
      <c r="I24" s="41">
        <v>285591.19000000006</v>
      </c>
      <c r="J24" s="42">
        <v>129380.44999999995</v>
      </c>
      <c r="K24" s="42">
        <v>-25018.68</v>
      </c>
      <c r="L24" s="42">
        <v>-25733.11</v>
      </c>
      <c r="M24" s="42">
        <v>36105.020000000004</v>
      </c>
      <c r="N24" s="43">
        <v>11680.009999999993</v>
      </c>
      <c r="O24" s="16">
        <f t="shared" si="0"/>
        <v>741140.41</v>
      </c>
    </row>
    <row r="25" spans="1:15" x14ac:dyDescent="0.25">
      <c r="A25" s="2">
        <v>4470131</v>
      </c>
      <c r="B25" s="2" t="s">
        <v>34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3">
        <v>0</v>
      </c>
      <c r="I25" s="41">
        <v>0</v>
      </c>
      <c r="J25" s="42">
        <v>0</v>
      </c>
      <c r="K25" s="42">
        <v>0</v>
      </c>
      <c r="L25" s="42">
        <v>0</v>
      </c>
      <c r="M25" s="42">
        <v>0</v>
      </c>
      <c r="N25" s="43">
        <v>0</v>
      </c>
      <c r="O25" s="16">
        <f t="shared" si="0"/>
        <v>0</v>
      </c>
    </row>
    <row r="26" spans="1:15" x14ac:dyDescent="0.25">
      <c r="A26" s="2">
        <v>4470143</v>
      </c>
      <c r="B26" s="2" t="s">
        <v>35</v>
      </c>
      <c r="C26" s="41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41">
        <v>0</v>
      </c>
      <c r="J26" s="42">
        <v>0</v>
      </c>
      <c r="K26" s="42">
        <v>0</v>
      </c>
      <c r="L26" s="42">
        <v>0</v>
      </c>
      <c r="M26" s="42">
        <v>0</v>
      </c>
      <c r="N26" s="43">
        <v>0</v>
      </c>
      <c r="O26" s="16">
        <f t="shared" si="0"/>
        <v>0</v>
      </c>
    </row>
    <row r="27" spans="1:15" x14ac:dyDescent="0.25">
      <c r="A27" s="2">
        <v>4470151</v>
      </c>
      <c r="B27" s="2" t="s">
        <v>36</v>
      </c>
      <c r="C27" s="41">
        <v>0</v>
      </c>
      <c r="D27" s="42">
        <v>0</v>
      </c>
      <c r="E27" s="42">
        <v>0</v>
      </c>
      <c r="F27" s="42">
        <v>0</v>
      </c>
      <c r="G27" s="42">
        <v>0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2">
        <v>0</v>
      </c>
      <c r="N27" s="43">
        <v>0</v>
      </c>
      <c r="O27" s="16">
        <f t="shared" si="0"/>
        <v>0</v>
      </c>
    </row>
    <row r="28" spans="1:15" x14ac:dyDescent="0.25">
      <c r="A28" s="2">
        <v>4470168</v>
      </c>
      <c r="B28" s="2" t="s">
        <v>37</v>
      </c>
      <c r="C28" s="41">
        <v>0</v>
      </c>
      <c r="D28" s="42">
        <v>0</v>
      </c>
      <c r="E28" s="42">
        <v>0</v>
      </c>
      <c r="F28" s="42">
        <v>0</v>
      </c>
      <c r="G28" s="42">
        <v>0</v>
      </c>
      <c r="H28" s="43">
        <v>0</v>
      </c>
      <c r="I28" s="41">
        <v>0</v>
      </c>
      <c r="J28" s="42">
        <v>0</v>
      </c>
      <c r="K28" s="42">
        <v>0</v>
      </c>
      <c r="L28" s="42">
        <v>0</v>
      </c>
      <c r="M28" s="42">
        <v>0</v>
      </c>
      <c r="N28" s="43">
        <v>0</v>
      </c>
      <c r="O28" s="16">
        <f t="shared" si="0"/>
        <v>0</v>
      </c>
    </row>
    <row r="29" spans="1:15" x14ac:dyDescent="0.25">
      <c r="A29" s="2">
        <v>4470170</v>
      </c>
      <c r="B29" s="2" t="s">
        <v>38</v>
      </c>
      <c r="C29" s="41">
        <v>0</v>
      </c>
      <c r="D29" s="42">
        <v>0</v>
      </c>
      <c r="E29" s="42">
        <v>0</v>
      </c>
      <c r="F29" s="42">
        <v>0</v>
      </c>
      <c r="G29" s="42">
        <v>0</v>
      </c>
      <c r="H29" s="43">
        <v>0</v>
      </c>
      <c r="I29" s="41">
        <v>0</v>
      </c>
      <c r="J29" s="42">
        <v>0</v>
      </c>
      <c r="K29" s="42">
        <v>0</v>
      </c>
      <c r="L29" s="42">
        <v>0</v>
      </c>
      <c r="M29" s="42">
        <v>0</v>
      </c>
      <c r="N29" s="43">
        <v>0</v>
      </c>
      <c r="O29" s="16">
        <f t="shared" si="0"/>
        <v>0</v>
      </c>
    </row>
    <row r="30" spans="1:15" x14ac:dyDescent="0.25">
      <c r="A30" s="2">
        <v>4470174</v>
      </c>
      <c r="B30" s="2" t="s">
        <v>39</v>
      </c>
      <c r="C30" s="41">
        <v>0</v>
      </c>
      <c r="D30" s="42">
        <v>0</v>
      </c>
      <c r="E30" s="42">
        <v>0</v>
      </c>
      <c r="F30" s="42">
        <v>0</v>
      </c>
      <c r="G30" s="42">
        <v>0</v>
      </c>
      <c r="H30" s="43">
        <v>0</v>
      </c>
      <c r="I30" s="41">
        <v>0</v>
      </c>
      <c r="J30" s="42">
        <v>0</v>
      </c>
      <c r="K30" s="42">
        <v>0</v>
      </c>
      <c r="L30" s="42">
        <v>0</v>
      </c>
      <c r="M30" s="42">
        <v>0</v>
      </c>
      <c r="N30" s="43">
        <v>0</v>
      </c>
      <c r="O30" s="16">
        <f t="shared" si="0"/>
        <v>0</v>
      </c>
    </row>
    <row r="31" spans="1:15" x14ac:dyDescent="0.25">
      <c r="A31" s="2">
        <v>4470204</v>
      </c>
      <c r="B31" s="2" t="s">
        <v>40</v>
      </c>
      <c r="C31" s="41">
        <v>0</v>
      </c>
      <c r="D31" s="42">
        <v>0</v>
      </c>
      <c r="E31" s="42">
        <v>0</v>
      </c>
      <c r="F31" s="42">
        <v>0</v>
      </c>
      <c r="G31" s="42">
        <v>0</v>
      </c>
      <c r="H31" s="43">
        <v>0</v>
      </c>
      <c r="I31" s="41">
        <v>0</v>
      </c>
      <c r="J31" s="42">
        <v>0</v>
      </c>
      <c r="K31" s="42">
        <v>0</v>
      </c>
      <c r="L31" s="42">
        <v>0</v>
      </c>
      <c r="M31" s="42">
        <v>0</v>
      </c>
      <c r="N31" s="43">
        <v>0</v>
      </c>
      <c r="O31" s="16">
        <f t="shared" si="0"/>
        <v>0</v>
      </c>
    </row>
    <row r="32" spans="1:15" x14ac:dyDescent="0.25">
      <c r="A32" s="2">
        <v>4470206</v>
      </c>
      <c r="B32" s="2" t="s">
        <v>41</v>
      </c>
      <c r="C32" s="41">
        <v>-16496.539999999994</v>
      </c>
      <c r="D32" s="42">
        <v>-1483.3400000000001</v>
      </c>
      <c r="E32" s="42">
        <v>-13170.7</v>
      </c>
      <c r="F32" s="42">
        <v>-21409.43</v>
      </c>
      <c r="G32" s="42">
        <v>-50808.03</v>
      </c>
      <c r="H32" s="43">
        <v>-19610.269999999997</v>
      </c>
      <c r="I32" s="41">
        <v>-47967.06</v>
      </c>
      <c r="J32" s="42">
        <v>-53933.030000000006</v>
      </c>
      <c r="K32" s="42">
        <v>-16786.450000000004</v>
      </c>
      <c r="L32" s="42">
        <v>-11999.130000000001</v>
      </c>
      <c r="M32" s="42">
        <v>-4545.76</v>
      </c>
      <c r="N32" s="43">
        <v>-1396.76</v>
      </c>
      <c r="O32" s="16">
        <f t="shared" si="0"/>
        <v>-259606.50000000003</v>
      </c>
    </row>
    <row r="33" spans="1:15" x14ac:dyDescent="0.25">
      <c r="A33" s="2">
        <v>4470209</v>
      </c>
      <c r="B33" s="2" t="s">
        <v>42</v>
      </c>
      <c r="C33" s="41">
        <v>59176.359999999993</v>
      </c>
      <c r="D33" s="42">
        <v>3677.2200000000103</v>
      </c>
      <c r="E33" s="42">
        <v>47243.9</v>
      </c>
      <c r="F33" s="42">
        <v>18092.590000000004</v>
      </c>
      <c r="G33" s="42">
        <v>107406.04</v>
      </c>
      <c r="H33" s="43">
        <v>35127.75</v>
      </c>
      <c r="I33" s="41">
        <v>111221.21000000002</v>
      </c>
      <c r="J33" s="42">
        <v>88340.760000000009</v>
      </c>
      <c r="K33" s="42">
        <v>37097.85</v>
      </c>
      <c r="L33" s="42">
        <v>17554.989999999998</v>
      </c>
      <c r="M33" s="42">
        <v>8249.1500000000015</v>
      </c>
      <c r="N33" s="43">
        <v>11075.15</v>
      </c>
      <c r="O33" s="16">
        <f t="shared" si="0"/>
        <v>544262.97000000009</v>
      </c>
    </row>
    <row r="34" spans="1:15" x14ac:dyDescent="0.25">
      <c r="A34" s="2">
        <v>4470214</v>
      </c>
      <c r="B34" s="2" t="s">
        <v>43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3">
        <v>0</v>
      </c>
      <c r="I34" s="41">
        <v>0</v>
      </c>
      <c r="J34" s="42">
        <v>0</v>
      </c>
      <c r="K34" s="42">
        <v>0</v>
      </c>
      <c r="L34" s="42">
        <v>0</v>
      </c>
      <c r="M34" s="42">
        <v>0</v>
      </c>
      <c r="N34" s="43">
        <v>0</v>
      </c>
      <c r="O34" s="16">
        <f t="shared" si="0"/>
        <v>0</v>
      </c>
    </row>
    <row r="35" spans="1:15" x14ac:dyDescent="0.25">
      <c r="A35" s="2">
        <v>4470215</v>
      </c>
      <c r="B35" s="2" t="s">
        <v>57</v>
      </c>
      <c r="C35" s="41">
        <v>0</v>
      </c>
      <c r="D35" s="42">
        <v>0</v>
      </c>
      <c r="E35" s="42">
        <v>0</v>
      </c>
      <c r="F35" s="42">
        <v>0</v>
      </c>
      <c r="G35" s="42">
        <v>0</v>
      </c>
      <c r="H35" s="43">
        <v>0</v>
      </c>
      <c r="I35" s="41">
        <v>0</v>
      </c>
      <c r="J35" s="42">
        <v>0</v>
      </c>
      <c r="K35" s="42">
        <v>0</v>
      </c>
      <c r="L35" s="42">
        <v>0</v>
      </c>
      <c r="M35" s="42">
        <v>0</v>
      </c>
      <c r="N35" s="43">
        <v>0</v>
      </c>
      <c r="O35" s="16">
        <f t="shared" si="0"/>
        <v>0</v>
      </c>
    </row>
    <row r="36" spans="1:15" x14ac:dyDescent="0.25">
      <c r="A36" s="2">
        <v>4470220</v>
      </c>
      <c r="B36" s="2" t="s">
        <v>44</v>
      </c>
      <c r="C36" s="41">
        <v>-389802.64000000013</v>
      </c>
      <c r="D36" s="42">
        <v>-273252.58999999997</v>
      </c>
      <c r="E36" s="42">
        <v>-193400.45</v>
      </c>
      <c r="F36" s="42">
        <v>-63996.649999999907</v>
      </c>
      <c r="G36" s="42">
        <v>-569814.29</v>
      </c>
      <c r="H36" s="43">
        <v>85304.75999999998</v>
      </c>
      <c r="I36" s="41">
        <v>-71085.450000000012</v>
      </c>
      <c r="J36" s="42">
        <v>207904.77000000002</v>
      </c>
      <c r="K36" s="42">
        <v>-836034.14999999991</v>
      </c>
      <c r="L36" s="42">
        <v>-554322.20000000007</v>
      </c>
      <c r="M36" s="42">
        <v>664211.33000000007</v>
      </c>
      <c r="N36" s="43">
        <v>-852024.04</v>
      </c>
      <c r="O36" s="16">
        <f t="shared" si="0"/>
        <v>-2846311.6</v>
      </c>
    </row>
    <row r="37" spans="1:15" x14ac:dyDescent="0.25">
      <c r="A37" s="2">
        <v>4470221</v>
      </c>
      <c r="B37" s="2" t="s">
        <v>45</v>
      </c>
      <c r="C37" s="41">
        <v>-52051.47</v>
      </c>
      <c r="D37" s="42">
        <v>-3497.2699999999941</v>
      </c>
      <c r="E37" s="42">
        <v>-9133.6500000000015</v>
      </c>
      <c r="F37" s="42">
        <v>-27213.730000000007</v>
      </c>
      <c r="G37" s="42">
        <v>-43826.34</v>
      </c>
      <c r="H37" s="43">
        <v>-3089.809999999999</v>
      </c>
      <c r="I37" s="41">
        <v>-34288.270000000004</v>
      </c>
      <c r="J37" s="42">
        <v>-17581.060000000001</v>
      </c>
      <c r="K37" s="42">
        <v>-36062.839999999997</v>
      </c>
      <c r="L37" s="42">
        <v>-15001.840000000015</v>
      </c>
      <c r="M37" s="42">
        <v>1638.7800000000011</v>
      </c>
      <c r="N37" s="43">
        <v>-11716.93</v>
      </c>
      <c r="O37" s="16">
        <f t="shared" si="0"/>
        <v>-251824.43000000005</v>
      </c>
    </row>
    <row r="38" spans="1:15" x14ac:dyDescent="0.25">
      <c r="A38" s="2">
        <v>4470222</v>
      </c>
      <c r="B38" s="2" t="s">
        <v>46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3">
        <v>0</v>
      </c>
      <c r="I38" s="41">
        <v>0</v>
      </c>
      <c r="J38" s="42">
        <v>0</v>
      </c>
      <c r="K38" s="42">
        <v>0</v>
      </c>
      <c r="L38" s="42">
        <v>0</v>
      </c>
      <c r="M38" s="42">
        <v>0</v>
      </c>
      <c r="N38" s="43">
        <v>0</v>
      </c>
      <c r="O38" s="16">
        <f t="shared" si="0"/>
        <v>0</v>
      </c>
    </row>
    <row r="39" spans="1:15" x14ac:dyDescent="0.25">
      <c r="A39" s="2">
        <v>5550039</v>
      </c>
      <c r="B39" s="2" t="s">
        <v>47</v>
      </c>
      <c r="C39" s="41">
        <v>-75.47</v>
      </c>
      <c r="D39" s="42">
        <v>666.12</v>
      </c>
      <c r="E39" s="42">
        <v>-278.39999999999998</v>
      </c>
      <c r="F39" s="42">
        <v>-993.12</v>
      </c>
      <c r="G39" s="42">
        <v>-55.369999999999891</v>
      </c>
      <c r="H39" s="43">
        <v>-1397.25</v>
      </c>
      <c r="I39" s="41">
        <v>2698.59</v>
      </c>
      <c r="J39" s="42">
        <v>1435.45</v>
      </c>
      <c r="K39" s="42">
        <v>-643.59</v>
      </c>
      <c r="L39" s="42">
        <v>1359.8600000000001</v>
      </c>
      <c r="M39" s="42">
        <v>-1466.22</v>
      </c>
      <c r="N39" s="43">
        <v>-681.28</v>
      </c>
      <c r="O39" s="16">
        <f t="shared" si="0"/>
        <v>569.32000000000062</v>
      </c>
    </row>
    <row r="40" spans="1:15" x14ac:dyDescent="0.25">
      <c r="A40" s="2">
        <v>5550088</v>
      </c>
      <c r="B40" s="2" t="s">
        <v>48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3">
        <v>0</v>
      </c>
      <c r="I40" s="41">
        <v>0</v>
      </c>
      <c r="J40" s="42">
        <v>0</v>
      </c>
      <c r="K40" s="42">
        <v>0</v>
      </c>
      <c r="L40" s="42">
        <v>0</v>
      </c>
      <c r="M40" s="42">
        <v>0</v>
      </c>
      <c r="N40" s="43">
        <v>0</v>
      </c>
      <c r="O40" s="16">
        <f t="shared" si="0"/>
        <v>0</v>
      </c>
    </row>
    <row r="41" spans="1:15" x14ac:dyDescent="0.25">
      <c r="A41" s="2">
        <v>5550093</v>
      </c>
      <c r="B41" s="2" t="s">
        <v>76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3">
        <v>0</v>
      </c>
      <c r="I41" s="41">
        <v>0</v>
      </c>
      <c r="J41" s="42">
        <v>0</v>
      </c>
      <c r="K41" s="42">
        <v>0</v>
      </c>
      <c r="L41" s="42">
        <v>0</v>
      </c>
      <c r="M41" s="42">
        <v>0</v>
      </c>
      <c r="N41" s="43">
        <v>0</v>
      </c>
      <c r="O41" s="16">
        <f t="shared" si="0"/>
        <v>0</v>
      </c>
    </row>
    <row r="42" spans="1:15" x14ac:dyDescent="0.25">
      <c r="A42" s="2">
        <v>5550099</v>
      </c>
      <c r="B42" s="2" t="s">
        <v>49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3">
        <v>0</v>
      </c>
      <c r="I42" s="41">
        <v>0</v>
      </c>
      <c r="J42" s="42">
        <v>0</v>
      </c>
      <c r="K42" s="42">
        <v>0</v>
      </c>
      <c r="L42" s="42">
        <v>0</v>
      </c>
      <c r="M42" s="42">
        <v>0</v>
      </c>
      <c r="N42" s="43">
        <v>0</v>
      </c>
      <c r="O42" s="16">
        <f t="shared" si="0"/>
        <v>0</v>
      </c>
    </row>
    <row r="43" spans="1:15" x14ac:dyDescent="0.25">
      <c r="A43" s="2">
        <v>5550100</v>
      </c>
      <c r="B43" s="2" t="s">
        <v>50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3">
        <v>0</v>
      </c>
      <c r="I43" s="41">
        <v>0</v>
      </c>
      <c r="J43" s="42">
        <v>0</v>
      </c>
      <c r="K43" s="42">
        <v>0</v>
      </c>
      <c r="L43" s="42">
        <v>0</v>
      </c>
      <c r="M43" s="42">
        <v>0</v>
      </c>
      <c r="N43" s="43">
        <v>0</v>
      </c>
      <c r="O43" s="16">
        <f t="shared" si="0"/>
        <v>0</v>
      </c>
    </row>
    <row r="44" spans="1:15" x14ac:dyDescent="0.25">
      <c r="A44" s="2">
        <v>5550107</v>
      </c>
      <c r="B44" s="2" t="s">
        <v>51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3">
        <v>0</v>
      </c>
      <c r="I44" s="41">
        <v>0</v>
      </c>
      <c r="J44" s="42">
        <v>0</v>
      </c>
      <c r="K44" s="42">
        <v>0</v>
      </c>
      <c r="L44" s="42">
        <v>0</v>
      </c>
      <c r="M44" s="42">
        <v>0</v>
      </c>
      <c r="N44" s="43">
        <v>0</v>
      </c>
      <c r="O44" s="16">
        <f t="shared" si="0"/>
        <v>0</v>
      </c>
    </row>
    <row r="45" spans="1:15" x14ac:dyDescent="0.25">
      <c r="A45" s="2">
        <v>5570007</v>
      </c>
      <c r="B45" s="2" t="s">
        <v>58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3">
        <v>0</v>
      </c>
      <c r="I45" s="41">
        <v>231.75</v>
      </c>
      <c r="J45" s="42">
        <v>0</v>
      </c>
      <c r="K45" s="42">
        <v>0</v>
      </c>
      <c r="L45" s="42">
        <v>0</v>
      </c>
      <c r="M45" s="42">
        <v>0</v>
      </c>
      <c r="N45" s="43">
        <v>0</v>
      </c>
      <c r="O45" s="16">
        <f t="shared" si="0"/>
        <v>231.75</v>
      </c>
    </row>
    <row r="46" spans="1:15" x14ac:dyDescent="0.25">
      <c r="A46" s="2">
        <v>5614000</v>
      </c>
      <c r="B46" s="2" t="s">
        <v>52</v>
      </c>
      <c r="C46" s="41">
        <v>8280.9699999999993</v>
      </c>
      <c r="D46" s="42">
        <v>12482.779999999999</v>
      </c>
      <c r="E46" s="42">
        <v>5608.5800000000017</v>
      </c>
      <c r="F46" s="42">
        <v>9864.81</v>
      </c>
      <c r="G46" s="42">
        <v>7907.1899999999987</v>
      </c>
      <c r="H46" s="43">
        <v>24224.429999999997</v>
      </c>
      <c r="I46" s="41">
        <v>10456.299999999999</v>
      </c>
      <c r="J46" s="42">
        <v>12792.419999999998</v>
      </c>
      <c r="K46" s="42">
        <v>5633.4400000000023</v>
      </c>
      <c r="L46" s="42">
        <v>6593.17</v>
      </c>
      <c r="M46" s="42">
        <v>5038.8899999999994</v>
      </c>
      <c r="N46" s="43">
        <v>6213.9599999999991</v>
      </c>
      <c r="O46" s="16">
        <f t="shared" si="0"/>
        <v>115096.94</v>
      </c>
    </row>
    <row r="47" spans="1:15" x14ac:dyDescent="0.25">
      <c r="A47" s="2">
        <v>5618000</v>
      </c>
      <c r="B47" s="2" t="s">
        <v>53</v>
      </c>
      <c r="C47" s="41">
        <v>953.49000000000024</v>
      </c>
      <c r="D47" s="42">
        <v>6494.2699999999995</v>
      </c>
      <c r="E47" s="42">
        <v>1510.5700000000002</v>
      </c>
      <c r="F47" s="42">
        <v>2987.9700000000003</v>
      </c>
      <c r="G47" s="42">
        <v>2038.3899999999999</v>
      </c>
      <c r="H47" s="43">
        <v>6080.3300000000008</v>
      </c>
      <c r="I47" s="41">
        <v>3361.4100000000003</v>
      </c>
      <c r="J47" s="42">
        <v>4261.91</v>
      </c>
      <c r="K47" s="42">
        <v>1154.4300000000005</v>
      </c>
      <c r="L47" s="42">
        <v>463.28999999999996</v>
      </c>
      <c r="M47" s="42">
        <v>1078.8100000000002</v>
      </c>
      <c r="N47" s="43">
        <v>1884.82</v>
      </c>
      <c r="O47" s="16">
        <f t="shared" si="0"/>
        <v>32269.690000000002</v>
      </c>
    </row>
    <row r="48" spans="1:15" x14ac:dyDescent="0.25">
      <c r="A48" s="2">
        <v>5757000</v>
      </c>
      <c r="B48" s="2" t="s">
        <v>54</v>
      </c>
      <c r="C48" s="41">
        <v>4983.4499999999989</v>
      </c>
      <c r="D48" s="42">
        <v>18902.239999999998</v>
      </c>
      <c r="E48" s="42">
        <v>5308.89</v>
      </c>
      <c r="F48" s="42">
        <v>7096.6299999999992</v>
      </c>
      <c r="G48" s="42">
        <v>6734.3999999999978</v>
      </c>
      <c r="H48" s="43">
        <v>20030.650000000001</v>
      </c>
      <c r="I48" s="41">
        <v>9068.52</v>
      </c>
      <c r="J48" s="42">
        <v>8793.69</v>
      </c>
      <c r="K48" s="42">
        <v>4006.7600000000011</v>
      </c>
      <c r="L48" s="42">
        <v>1307.7800000000002</v>
      </c>
      <c r="M48" s="42">
        <v>2414.5</v>
      </c>
      <c r="N48" s="43">
        <v>4011.46</v>
      </c>
      <c r="O48" s="16">
        <f t="shared" si="0"/>
        <v>92658.969999999987</v>
      </c>
    </row>
    <row r="49" spans="1:15" x14ac:dyDescent="0.25">
      <c r="A49" s="2">
        <v>5614008</v>
      </c>
      <c r="B49" s="2" t="s">
        <v>79</v>
      </c>
      <c r="C49" s="44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4">
        <v>0</v>
      </c>
      <c r="J49" s="45">
        <v>0</v>
      </c>
      <c r="K49" s="45">
        <v>0</v>
      </c>
      <c r="L49" s="45">
        <v>0</v>
      </c>
      <c r="M49" s="45">
        <v>0</v>
      </c>
      <c r="N49" s="46">
        <v>0</v>
      </c>
      <c r="O49" s="16">
        <f t="shared" si="0"/>
        <v>0</v>
      </c>
    </row>
    <row r="50" spans="1:15" x14ac:dyDescent="0.25">
      <c r="A50" s="17" t="s">
        <v>61</v>
      </c>
      <c r="B50" s="18" t="s">
        <v>71</v>
      </c>
      <c r="O50" s="16"/>
    </row>
    <row r="51" spans="1:15" x14ac:dyDescent="0.25">
      <c r="O51" s="16"/>
    </row>
    <row r="52" spans="1:15" x14ac:dyDescent="0.25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B53" s="1" t="s">
        <v>60</v>
      </c>
      <c r="C53" s="50">
        <f t="shared" ref="C53:O53" si="1">SUM(C6:C52)</f>
        <v>518051.05999999988</v>
      </c>
      <c r="D53" s="51">
        <f t="shared" si="1"/>
        <v>-448095.8899999999</v>
      </c>
      <c r="E53" s="51">
        <f t="shared" si="1"/>
        <v>-185081.99999999994</v>
      </c>
      <c r="F53" s="51">
        <f t="shared" si="1"/>
        <v>-185915.50999999986</v>
      </c>
      <c r="G53" s="51">
        <f t="shared" si="1"/>
        <v>-1601781.4200000004</v>
      </c>
      <c r="H53" s="52">
        <f t="shared" si="1"/>
        <v>207664.20999999996</v>
      </c>
      <c r="I53" s="50">
        <f t="shared" ref="I53:M53" si="2">SUM(I6:I52)</f>
        <v>-1595765.33</v>
      </c>
      <c r="J53" s="51">
        <f t="shared" si="2"/>
        <v>514051.22000000026</v>
      </c>
      <c r="K53" s="51">
        <f t="shared" si="2"/>
        <v>-302597.67999999988</v>
      </c>
      <c r="L53" s="51">
        <f t="shared" si="2"/>
        <v>-541215.22999999986</v>
      </c>
      <c r="M53" s="51">
        <f t="shared" si="2"/>
        <v>799875.11000000022</v>
      </c>
      <c r="N53" s="52">
        <f>SUM(N6:N52)</f>
        <v>-801729.05000000028</v>
      </c>
      <c r="O53" s="16">
        <f t="shared" si="1"/>
        <v>-3622540.51</v>
      </c>
    </row>
    <row r="54" spans="1:15" x14ac:dyDescent="0.25">
      <c r="B54" s="1" t="s">
        <v>74</v>
      </c>
      <c r="C54" s="47">
        <v>1</v>
      </c>
      <c r="D54" s="48">
        <v>1</v>
      </c>
      <c r="E54" s="48">
        <v>1</v>
      </c>
      <c r="F54" s="48">
        <v>1</v>
      </c>
      <c r="G54" s="48">
        <v>1</v>
      </c>
      <c r="H54" s="49">
        <v>1</v>
      </c>
      <c r="I54" s="47">
        <v>1</v>
      </c>
      <c r="J54" s="48">
        <v>1</v>
      </c>
      <c r="K54" s="48">
        <v>1</v>
      </c>
      <c r="L54" s="48">
        <v>1</v>
      </c>
      <c r="M54" s="48">
        <v>1</v>
      </c>
      <c r="N54" s="49">
        <v>1</v>
      </c>
      <c r="O54" s="19"/>
    </row>
    <row r="55" spans="1:15" x14ac:dyDescent="0.25">
      <c r="B55" s="1" t="s">
        <v>72</v>
      </c>
      <c r="C55" s="53">
        <f t="shared" ref="C55:H55" si="3">+C54*C53</f>
        <v>518051.05999999988</v>
      </c>
      <c r="D55" s="16">
        <f t="shared" si="3"/>
        <v>-448095.8899999999</v>
      </c>
      <c r="E55" s="16">
        <f t="shared" si="3"/>
        <v>-185081.99999999994</v>
      </c>
      <c r="F55" s="16">
        <f t="shared" si="3"/>
        <v>-185915.50999999986</v>
      </c>
      <c r="G55" s="16">
        <f t="shared" si="3"/>
        <v>-1601781.4200000004</v>
      </c>
      <c r="H55" s="54">
        <f t="shared" si="3"/>
        <v>207664.20999999996</v>
      </c>
      <c r="I55" s="53">
        <f t="shared" ref="I55:M55" si="4">+I54*I53</f>
        <v>-1595765.33</v>
      </c>
      <c r="J55" s="16">
        <f t="shared" si="4"/>
        <v>514051.22000000026</v>
      </c>
      <c r="K55" s="16">
        <f t="shared" si="4"/>
        <v>-302597.67999999988</v>
      </c>
      <c r="L55" s="16">
        <f t="shared" si="4"/>
        <v>-541215.22999999986</v>
      </c>
      <c r="M55" s="16">
        <f t="shared" si="4"/>
        <v>799875.11000000022</v>
      </c>
      <c r="N55" s="54">
        <f>+N54*N53</f>
        <v>-801729.05000000028</v>
      </c>
      <c r="O55" s="16">
        <f>SUM(C55:N55)</f>
        <v>-3622540.51</v>
      </c>
    </row>
    <row r="56" spans="1:15" x14ac:dyDescent="0.25">
      <c r="B56" s="1" t="s">
        <v>73</v>
      </c>
      <c r="C56" s="55">
        <f t="shared" ref="C56" si="5">+C55*-1</f>
        <v>-518051.05999999988</v>
      </c>
      <c r="D56" s="56">
        <f t="shared" ref="D56:H56" si="6">+D55*-1</f>
        <v>448095.8899999999</v>
      </c>
      <c r="E56" s="56">
        <f t="shared" si="6"/>
        <v>185081.99999999994</v>
      </c>
      <c r="F56" s="56">
        <f t="shared" si="6"/>
        <v>185915.50999999986</v>
      </c>
      <c r="G56" s="56">
        <f t="shared" si="6"/>
        <v>1601781.4200000004</v>
      </c>
      <c r="H56" s="57">
        <f t="shared" si="6"/>
        <v>-207664.20999999996</v>
      </c>
      <c r="I56" s="55">
        <f t="shared" ref="I56:N56" si="7">+I55*-1</f>
        <v>1595765.33</v>
      </c>
      <c r="J56" s="56">
        <f t="shared" si="7"/>
        <v>-514051.22000000026</v>
      </c>
      <c r="K56" s="56">
        <f t="shared" si="7"/>
        <v>302597.67999999988</v>
      </c>
      <c r="L56" s="56">
        <f t="shared" si="7"/>
        <v>541215.22999999986</v>
      </c>
      <c r="M56" s="56">
        <f t="shared" si="7"/>
        <v>-799875.11000000022</v>
      </c>
      <c r="N56" s="57">
        <f t="shared" si="7"/>
        <v>801729.05000000028</v>
      </c>
      <c r="O56" s="16">
        <f>SUM(C56:N56)</f>
        <v>3622540.51</v>
      </c>
    </row>
    <row r="57" spans="1:15" x14ac:dyDescent="0.25">
      <c r="H57" s="14"/>
    </row>
    <row r="58" spans="1:15" x14ac:dyDescent="0.25">
      <c r="H58" s="14"/>
    </row>
    <row r="59" spans="1:15" x14ac:dyDescent="0.25">
      <c r="B59" s="58" t="s">
        <v>88</v>
      </c>
      <c r="C59" s="59">
        <v>161279.16666666666</v>
      </c>
      <c r="D59" s="59">
        <v>161279.16666666666</v>
      </c>
      <c r="E59" s="59">
        <v>161279.16666666666</v>
      </c>
      <c r="F59" s="59">
        <v>161279.16666666666</v>
      </c>
      <c r="G59" s="59">
        <v>161279.16666666666</v>
      </c>
      <c r="H59" s="59">
        <v>161279.16666666666</v>
      </c>
      <c r="I59" s="59">
        <v>161279.16666666666</v>
      </c>
      <c r="J59" s="59">
        <v>161279.16666666666</v>
      </c>
      <c r="K59" s="59">
        <v>368775</v>
      </c>
      <c r="L59" s="59">
        <v>368775</v>
      </c>
      <c r="M59" s="59">
        <v>368775</v>
      </c>
      <c r="N59" s="60">
        <v>368775</v>
      </c>
    </row>
    <row r="60" spans="1:15" x14ac:dyDescent="0.25">
      <c r="B60" s="61" t="s">
        <v>89</v>
      </c>
      <c r="C60" s="62">
        <v>227062</v>
      </c>
      <c r="D60" s="62">
        <v>98524</v>
      </c>
      <c r="E60" s="62">
        <v>100391</v>
      </c>
      <c r="F60" s="62">
        <v>56899</v>
      </c>
      <c r="G60" s="62">
        <v>197644</v>
      </c>
      <c r="H60" s="62">
        <v>372985</v>
      </c>
      <c r="I60" s="62">
        <v>83918</v>
      </c>
      <c r="J60" s="62">
        <v>211090</v>
      </c>
      <c r="K60" s="62">
        <v>83054</v>
      </c>
      <c r="L60" s="62">
        <v>48211</v>
      </c>
      <c r="M60" s="62">
        <v>46390</v>
      </c>
      <c r="N60" s="63">
        <v>7938</v>
      </c>
      <c r="O60" s="2" t="s">
        <v>94</v>
      </c>
    </row>
    <row r="61" spans="1:15" x14ac:dyDescent="0.25">
      <c r="B61" s="61" t="s">
        <v>91</v>
      </c>
      <c r="C61" s="64">
        <f>+C55+C59+C60</f>
        <v>906392.22666666657</v>
      </c>
      <c r="D61" s="64">
        <f t="shared" ref="D61:M61" si="8">+D55+D59+D60</f>
        <v>-188292.72333333327</v>
      </c>
      <c r="E61" s="64">
        <f t="shared" si="8"/>
        <v>76588.166666666715</v>
      </c>
      <c r="F61" s="64">
        <f t="shared" si="8"/>
        <v>32262.656666666793</v>
      </c>
      <c r="G61" s="64">
        <f t="shared" si="8"/>
        <v>-1242858.2533333336</v>
      </c>
      <c r="H61" s="64">
        <f t="shared" si="8"/>
        <v>741928.37666666659</v>
      </c>
      <c r="I61" s="64">
        <f t="shared" si="8"/>
        <v>-1350568.1633333333</v>
      </c>
      <c r="J61" s="64">
        <f t="shared" si="8"/>
        <v>886420.38666666695</v>
      </c>
      <c r="K61" s="64">
        <f t="shared" si="8"/>
        <v>149231.32000000012</v>
      </c>
      <c r="L61" s="64">
        <f t="shared" si="8"/>
        <v>-124229.22999999986</v>
      </c>
      <c r="M61" s="64">
        <f t="shared" si="8"/>
        <v>1215040.1100000003</v>
      </c>
      <c r="N61" s="65">
        <f>+N55+N59+N60</f>
        <v>-425016.05000000028</v>
      </c>
    </row>
    <row r="62" spans="1:15" x14ac:dyDescent="0.25">
      <c r="B62" s="61" t="s">
        <v>90</v>
      </c>
      <c r="C62" s="62">
        <v>268522.14563977701</v>
      </c>
      <c r="D62" s="62">
        <v>241981.71168819899</v>
      </c>
      <c r="E62" s="62">
        <v>211057.45034287599</v>
      </c>
      <c r="F62" s="62">
        <v>-21441.9605877256</v>
      </c>
      <c r="G62" s="62">
        <v>-172960.90707969101</v>
      </c>
      <c r="H62" s="62">
        <v>-142547.840876692</v>
      </c>
      <c r="I62" s="62">
        <v>-156926.79550820999</v>
      </c>
      <c r="J62" s="62">
        <v>-120890.930752058</v>
      </c>
      <c r="K62" s="62">
        <v>-118745.740163315</v>
      </c>
      <c r="L62" s="62">
        <v>-99737.282774677005</v>
      </c>
      <c r="M62" s="62">
        <v>-117749.856816614</v>
      </c>
      <c r="N62" s="63">
        <v>-109313.40922096799</v>
      </c>
    </row>
    <row r="63" spans="1:15" x14ac:dyDescent="0.25">
      <c r="B63" s="61" t="s">
        <v>92</v>
      </c>
      <c r="C63" s="64">
        <f>ROUND(C61-C62,2)</f>
        <v>637870.07999999996</v>
      </c>
      <c r="D63" s="64">
        <f t="shared" ref="D63:M63" si="9">ROUND(D61-D62,2)</f>
        <v>-430274.44</v>
      </c>
      <c r="E63" s="64">
        <f t="shared" si="9"/>
        <v>-134469.28</v>
      </c>
      <c r="F63" s="64">
        <f t="shared" si="9"/>
        <v>53704.62</v>
      </c>
      <c r="G63" s="64">
        <f t="shared" si="9"/>
        <v>-1069897.3500000001</v>
      </c>
      <c r="H63" s="64">
        <f t="shared" si="9"/>
        <v>884476.22</v>
      </c>
      <c r="I63" s="64">
        <f t="shared" si="9"/>
        <v>-1193641.3700000001</v>
      </c>
      <c r="J63" s="64">
        <f t="shared" si="9"/>
        <v>1007311.32</v>
      </c>
      <c r="K63" s="64">
        <f t="shared" si="9"/>
        <v>267977.06</v>
      </c>
      <c r="L63" s="64">
        <f t="shared" si="9"/>
        <v>-24491.95</v>
      </c>
      <c r="M63" s="64">
        <f t="shared" si="9"/>
        <v>1332789.97</v>
      </c>
      <c r="N63" s="65">
        <f>ROUND(N61-N62,2)</f>
        <v>-315702.64</v>
      </c>
    </row>
    <row r="64" spans="1:15" x14ac:dyDescent="0.25">
      <c r="B64" s="66" t="s">
        <v>93</v>
      </c>
      <c r="C64" s="67">
        <f>C65+C63</f>
        <v>-1172723.3700000015</v>
      </c>
      <c r="D64" s="67">
        <f>C64+D63</f>
        <v>-1602997.8100000015</v>
      </c>
      <c r="E64" s="67">
        <f t="shared" ref="E64:M64" si="10">D64+E63</f>
        <v>-1737467.0900000015</v>
      </c>
      <c r="F64" s="67">
        <f t="shared" si="10"/>
        <v>-1683762.4700000014</v>
      </c>
      <c r="G64" s="67">
        <f t="shared" si="10"/>
        <v>-2753659.8200000012</v>
      </c>
      <c r="H64" s="67">
        <f t="shared" si="10"/>
        <v>-1869183.6000000013</v>
      </c>
      <c r="I64" s="67">
        <f t="shared" si="10"/>
        <v>-3062824.9700000016</v>
      </c>
      <c r="J64" s="67">
        <f t="shared" si="10"/>
        <v>-2055513.6500000018</v>
      </c>
      <c r="K64" s="67">
        <f t="shared" si="10"/>
        <v>-1787536.5900000017</v>
      </c>
      <c r="L64" s="67">
        <f t="shared" si="10"/>
        <v>-1812028.5400000017</v>
      </c>
      <c r="M64" s="67">
        <f t="shared" si="10"/>
        <v>-479238.5700000017</v>
      </c>
      <c r="N64" s="68">
        <f>M64+N63</f>
        <v>-794941.21000000171</v>
      </c>
    </row>
    <row r="65" spans="1:4" x14ac:dyDescent="0.25">
      <c r="C65" s="16">
        <v>-1810593.4500000016</v>
      </c>
    </row>
    <row r="66" spans="1:4" x14ac:dyDescent="0.25">
      <c r="C66" s="16"/>
    </row>
    <row r="68" spans="1:4" x14ac:dyDescent="0.25">
      <c r="A68" s="2" t="s">
        <v>83</v>
      </c>
      <c r="C68" s="6"/>
      <c r="D68" s="6"/>
    </row>
  </sheetData>
  <sortState xmlns:xlrd2="http://schemas.microsoft.com/office/spreadsheetml/2017/richdata2" ref="A6:O47">
    <sortCondition ref="A6:A47"/>
  </sortState>
  <mergeCells count="2">
    <mergeCell ref="C4:H4"/>
    <mergeCell ref="I4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YXV0b1NlbGVjdGVkU3VnZ2VzdGlvbiI+PGVsZW1lbnQgdWlkPSJjNWY4ZWIxMi01YjI3LTQzOWQtYWFhNi0zNDAyYWY2MjZmYTMiIHZhbHVlPSIiIHhtbG5zPSJodHRwOi8vd3d3LmJvbGRvbmphbWVzLmNvbS8yMDA4LzAxL3NpZS9pbnRlcm5hbC9sYWJlbCIgLz48ZWxlbWVudCB1aWQ9ImM2NDIxOGFiLWI4ZDEtNDBiNi1hNDc4LWNiOGJlMWUxMGVjYyIgdmFsdWU9IiIgeG1sbnM9Imh0dHA6Ly93d3cuYm9sZG9uamFtZXMuY29tLzIwMDgvMDEvc2llL2ludGVybmFsL2xhYmVsIiAvPjwvc2lzbD48VXNlck5hbWU+Q09SUFxzMjkwNzkyPC9Vc2VyTmFtZT48RGF0ZVRpbWU+Ny8yMC8yMDIyIDg6Mjk6MDMgUE08L0RhdGVUaW1lPjxMYWJlbFN0cmluZz5BRVAgUHVibGljPC9MYWJlbFN0cmluZz48L2l0ZW0+PGl0ZW0+PHNpc2wgc2lzbFZlcnNpb249IjAiIHBvbGljeT0iZTljMGI4ZDctYmRiNC00ZmQzLWI2MmEtZjUwMzI3YWFlZmNlIiBvcmlnaW49InVzZXJTZWxlY3RlZCI+PGVsZW1lbnQgdWlkPSJjNWY4ZWIxMi01YjI3LTQzOWQtYWFhNi0zNDAyYWY2MjZmYTMiIHZhbHVlPSIiIHhtbG5zPSJodHRwOi8vd3d3LmJvbGRvbmphbWVzLmNvbS8yMDA4LzAxL3NpZS9pbnRlcm5hbC9sYWJlbCIgLz48L3Npc2w+PFVzZXJOYW1lPkNPUlBcczI5MDc5MjwvVXNlck5hbWU+PERhdGVUaW1lPjcvMjEvMjAyMiA2OjMyOjM4IFBNPC9EYXRlVGltZT48TGFiZWxTdHJpbmc+QUVQIFB1YmxpYzwvTGFiZWxTdHJpbmc+PC9pdGVtPjwvbGFiZWxIaXN0b3J5Pg==</Value>
</WrappedLabelHistor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5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c5f8eb12-5b27-439d-aaa6-3402af626fa3" value=""/>
</sisl>
</file>

<file path=customXml/itemProps1.xml><?xml version="1.0" encoding="utf-8"?>
<ds:datastoreItem xmlns:ds="http://schemas.openxmlformats.org/officeDocument/2006/customXml" ds:itemID="{94670E35-079D-46A1-A7F7-8FF19C1A3D6A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5E5C2660-BEFC-4AB1-8033-D45D98241F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580169-219B-4D72-9B29-228A4BC6208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1856C38-A145-42FE-A0BA-3484B0204399}">
  <ds:schemaRefs>
    <ds:schemaRef ds:uri="http://purl.org/dc/dcmitype/"/>
    <ds:schemaRef ds:uri="http://purl.org/dc/terms/"/>
    <ds:schemaRef ds:uri="http://www.w3.org/XML/1998/namespace"/>
    <ds:schemaRef ds:uri="b6888f76-1100-40b0-929b-1efe9044426d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f88ffb1c-9230-4705-a789-27bae69f5829"/>
    <ds:schemaRef ds:uri="http://schemas.microsoft.com/office/infopath/2007/PartnerControls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B88B61CE-22FB-48E8-80F7-4A0E239DEEB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 1.0</vt:lpstr>
      <vt:lpstr>Form 2.0</vt:lpstr>
      <vt:lpstr>Form 3.0</vt:lpstr>
      <vt:lpstr>'Form 1.0'!Print_Area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Vaughan</dc:creator>
  <cp:keywords/>
  <cp:lastModifiedBy>Bostrom, Peter (PSC)</cp:lastModifiedBy>
  <dcterms:created xsi:type="dcterms:W3CDTF">2017-06-05T19:06:02Z</dcterms:created>
  <dcterms:modified xsi:type="dcterms:W3CDTF">2026-09-02T12:59:37Z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a404beca-502b-40a6-abe1-c1eb108c31b7</vt:lpwstr>
  </property>
  <property fmtid="{D5CDD505-2E9C-101B-9397-08002B2CF9AE}" pid="3" name="bjSaver">
    <vt:lpwstr>Yzo6iu4RCOp5VcJWjy40zzIEO7NbA0wx</vt:lpwstr>
  </property>
  <property fmtid="{D5CDD505-2E9C-101B-9397-08002B2CF9AE}" pid="4" name="bjDocumentSecurityLabel">
    <vt:lpwstr>AEP Public</vt:lpwstr>
  </property>
  <property fmtid="{D5CDD505-2E9C-101B-9397-08002B2CF9AE}" pid="5" name="Visual Markings Removed">
    <vt:lpwstr>No</vt:lpwstr>
  </property>
  <property fmtid="{D5CDD505-2E9C-101B-9397-08002B2CF9AE}" pid="6" name="MSIP_Label_5c34e43d-0b77-4b2c-b224-1b46981ccfdb_SiteId">
    <vt:lpwstr>15f3c881-6b03-4ff6-8559-77bf5177818f</vt:lpwstr>
  </property>
  <property fmtid="{D5CDD505-2E9C-101B-9397-08002B2CF9AE}" pid="7" name="MSIP_Label_5c34e43d-0b77-4b2c-b224-1b46981ccfdb_Name">
    <vt:lpwstr>AEP Public</vt:lpwstr>
  </property>
  <property fmtid="{D5CDD505-2E9C-101B-9397-08002B2CF9AE}" pid="8" name="MSIP_Label_5c34e43d-0b77-4b2c-b224-1b46981ccfdb_Enabled">
    <vt:lpwstr>true</vt:lpwstr>
  </property>
  <property fmtid="{D5CDD505-2E9C-101B-9397-08002B2CF9AE}" pid="9" name="bjClsUserRVM">
    <vt:lpwstr>[]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1" name="bjDocumentLabelXML-0">
    <vt:lpwstr>ames.com/2008/01/sie/internal/label"&gt;&lt;element uid="c5f8eb12-5b27-439d-aaa6-3402af626fa3" value="" /&gt;&lt;/sisl&gt;</vt:lpwstr>
  </property>
  <property fmtid="{D5CDD505-2E9C-101B-9397-08002B2CF9AE}" pid="12" name="bjLabelHistoryID">
    <vt:lpwstr>{94670E35-079D-46A1-A7F7-8FF19C1A3D6A}</vt:lpwstr>
  </property>
  <property fmtid="{D5CDD505-2E9C-101B-9397-08002B2CF9AE}" pid="13" name="bjpmDocIH">
    <vt:lpwstr>UEdOlnvqT1rcDECwv38nDYqM8ujmvYPz</vt:lpwstr>
  </property>
  <property fmtid="{D5CDD505-2E9C-101B-9397-08002B2CF9AE}" pid="14" name="ContentTypeId">
    <vt:lpwstr>0x0101004DF805D1E1DA4A49A223477D3B105720</vt:lpwstr>
  </property>
  <property fmtid="{D5CDD505-2E9C-101B-9397-08002B2CF9AE}" pid="15" name="MediaServiceImageTags">
    <vt:lpwstr/>
  </property>
</Properties>
</file>