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enjamin.rogness\Downloads\"/>
    </mc:Choice>
  </mc:AlternateContent>
  <xr:revisionPtr revIDLastSave="0" documentId="8_{C538590F-775D-44C7-9AA2-6E4F375D4618}" xr6:coauthVersionLast="47" xr6:coauthVersionMax="47" xr10:uidLastSave="{00000000-0000-0000-0000-000000000000}"/>
  <bookViews>
    <workbookView xWindow="32100" yWindow="3375" windowWidth="21600" windowHeight="11235" xr2:uid="{F17E81DD-39C9-8644-8980-D80E3307B6E1}"/>
  </bookViews>
  <sheets>
    <sheet name="water loss tracker" sheetId="1" r:id="rId1"/>
    <sheet name="MORs" sheetId="2" r:id="rId2"/>
  </sheets>
  <definedNames>
    <definedName name="_xlnm.Print_Area" localSheetId="0">'water loss tracker'!$A$1:$N$17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1" l="1"/>
  <c r="P3" i="1"/>
  <c r="P5" i="1" s="1"/>
  <c r="P2" i="1"/>
  <c r="P6" i="1" s="1"/>
  <c r="P7" i="1" s="1"/>
  <c r="O5" i="1"/>
  <c r="O13" i="1"/>
  <c r="M10" i="1"/>
  <c r="L10" i="1"/>
  <c r="K10" i="1"/>
  <c r="J10" i="1"/>
  <c r="I10" i="1"/>
  <c r="H10" i="1"/>
  <c r="G10" i="1"/>
  <c r="F10" i="1"/>
  <c r="E10" i="1"/>
  <c r="D10" i="1"/>
  <c r="C10" i="1"/>
  <c r="B10" i="1"/>
  <c r="O10" i="1" s="1"/>
  <c r="O14" i="1" s="1"/>
  <c r="O15" i="1" s="1"/>
  <c r="E16" i="2"/>
  <c r="E10" i="2"/>
  <c r="E14" i="2"/>
  <c r="E12" i="2"/>
  <c r="E7" i="2"/>
  <c r="E5" i="2"/>
  <c r="E13" i="2"/>
  <c r="E11" i="2"/>
  <c r="E9" i="2"/>
  <c r="E8" i="2"/>
  <c r="E6" i="2"/>
  <c r="E3" i="2"/>
  <c r="E4" i="2"/>
  <c r="G4" i="2" l="1"/>
  <c r="G5" i="2"/>
  <c r="G6" i="2"/>
  <c r="G7" i="2"/>
  <c r="G8" i="2"/>
  <c r="G9" i="2"/>
  <c r="G10" i="2"/>
  <c r="G11" i="2"/>
  <c r="G12" i="2"/>
  <c r="G13" i="2"/>
  <c r="G14" i="2"/>
  <c r="G3" i="2"/>
  <c r="G16" i="2" l="1"/>
  <c r="F16" i="2"/>
  <c r="B16" i="2"/>
  <c r="O3" i="1"/>
  <c r="O4" i="1"/>
  <c r="O12" i="1" s="1"/>
  <c r="O2" i="1"/>
  <c r="O6" i="1" s="1"/>
  <c r="O7" i="1" s="1"/>
  <c r="R4" i="1" l="1"/>
  <c r="R6" i="1" s="1"/>
  <c r="O11" i="1"/>
  <c r="C7" i="1"/>
  <c r="D7" i="1"/>
  <c r="E7" i="1"/>
  <c r="F7" i="1"/>
  <c r="G7" i="1"/>
  <c r="H7" i="1"/>
  <c r="I7" i="1"/>
  <c r="J7" i="1"/>
  <c r="K7" i="1"/>
  <c r="L7" i="1"/>
  <c r="M7" i="1"/>
  <c r="N7" i="1"/>
  <c r="B7" i="1"/>
  <c r="C1" i="1"/>
  <c r="D1" i="1" s="1"/>
  <c r="E1" i="1" s="1"/>
  <c r="F1" i="1" s="1"/>
  <c r="G1" i="1" s="1"/>
  <c r="H1" i="1" s="1"/>
  <c r="I1" i="1" s="1"/>
  <c r="J1" i="1" s="1"/>
  <c r="K1" i="1" s="1"/>
  <c r="L1" i="1" s="1"/>
  <c r="M1" i="1" s="1"/>
  <c r="N1" i="1" s="1"/>
  <c r="R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Connie Lea Allen, PE</author>
  </authors>
  <commentList>
    <comment ref="O3" authorId="0" shapeId="0" xr:uid="{2169AE15-691E-4646-846D-F4073CF88DCD}">
      <text>
        <r>
          <rPr>
            <i/>
            <sz val="8"/>
            <color rgb="FF0070C0"/>
            <rFont val="Avenir Next"/>
            <family val="34"/>
          </rPr>
          <t xml:space="preserve">Connie Lea Allen, PE:
</t>
        </r>
        <r>
          <rPr>
            <i/>
            <sz val="8"/>
            <color rgb="FF0070C0"/>
            <rFont val="Avenir Next"/>
            <family val="34"/>
          </rPr>
          <t>this matches the metered use tracking sheet from Jessica, as that's where the numbers in this sheet come from</t>
        </r>
      </text>
    </comment>
    <comment ref="Q3" authorId="0" shapeId="0" xr:uid="{1C8614C5-0272-D242-8BFC-BD1DBE7D45B1}">
      <text>
        <r>
          <rPr>
            <i/>
            <sz val="8"/>
            <color rgb="FF0070C0"/>
            <rFont val="Avenir Next"/>
            <family val="34"/>
          </rPr>
          <t xml:space="preserve">Connie Lea Allen, PE:
</t>
        </r>
        <r>
          <rPr>
            <i/>
            <sz val="8"/>
            <color rgb="FF0070C0"/>
            <rFont val="Avenir Next"/>
            <family val="34"/>
          </rPr>
          <t>shifted test year from the utility summaries Jessica sent at the beginning of the sewer COS study</t>
        </r>
      </text>
    </comment>
    <comment ref="Q4" authorId="0" shapeId="0" xr:uid="{1FABD4CE-C76D-954C-B40D-A6D094F26DC1}">
      <text>
        <r>
          <rPr>
            <i/>
            <sz val="8"/>
            <color rgb="FF0070C0"/>
            <rFont val="Avenir Next"/>
            <family val="34"/>
          </rPr>
          <t xml:space="preserve">Connie Lea Allen, PE:
</t>
        </r>
        <r>
          <rPr>
            <i/>
            <sz val="8"/>
            <color rgb="FF0070C0"/>
            <rFont val="Avenir Next"/>
            <family val="34"/>
          </rPr>
          <t xml:space="preserve">total metered sales from COS tab "COMM" unshifted
</t>
        </r>
      </text>
    </comment>
    <comment ref="R5" authorId="0" shapeId="0" xr:uid="{FA551247-112F-7A48-A08E-529EDD4982B8}">
      <text>
        <r>
          <rPr>
            <i/>
            <sz val="8"/>
            <color rgb="FF0070C0"/>
            <rFont val="Avenir Next"/>
            <family val="34"/>
          </rPr>
          <t xml:space="preserve">Connie Lea Allen, PE:
</t>
        </r>
        <r>
          <rPr>
            <i/>
            <sz val="8"/>
            <color rgb="FF0070C0"/>
            <rFont val="Avenir Next"/>
            <family val="34"/>
          </rPr>
          <t>is "City Books"</t>
        </r>
      </text>
    </comment>
    <comment ref="A10" authorId="0" shapeId="0" xr:uid="{9B4AD32A-2DEB-3241-AB40-9E1E21D7A7AE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revised number is "produced water" from MOR tab less the volume (metered) used/sold to the WTP as the first customer</t>
        </r>
      </text>
    </comment>
    <comment ref="B12" authorId="0" shapeId="0" xr:uid="{E5A3B084-74A7-9F4F-B193-5D5139A99F2A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these notes are taken directly from the water loss spreadsheets Jessica sent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Connie Lea Allen, PE</author>
  </authors>
  <commentList>
    <comment ref="G1" authorId="0" shapeId="0" xr:uid="{EF34924D-E6E6-3B4E-955E-7FDD9BC10D18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this number is different from Jessica's water loss tracker--and, that is the one Jessica trusts more</t>
        </r>
      </text>
    </comment>
    <comment ref="B2" authorId="0" shapeId="0" xr:uid="{2D364F1F-FEDE-3B4F-9417-3545AA4D2AD5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this number comes from MOR sheets</t>
        </r>
      </text>
    </comment>
    <comment ref="E2" authorId="0" shapeId="0" xr:uid="{7A969CCF-2134-2840-9BB3-52A6F4257B06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this number is the estimated daily volume of Actiflo drain water to sludge pit, multiplied by days in the month</t>
        </r>
      </text>
    </comment>
    <comment ref="F2" authorId="0" shapeId="0" xr:uid="{7DA817F9-EFAE-AC46-A2FD-061D7440CDC3}">
      <text>
        <r>
          <rPr>
            <i/>
            <sz val="9"/>
            <color rgb="FF0070C0"/>
            <rFont val="Avenir Next"/>
            <family val="34"/>
          </rPr>
          <t xml:space="preserve">Connie Lea Allen, PE:
</t>
        </r>
        <r>
          <rPr>
            <i/>
            <sz val="9"/>
            <color rgb="FF0070C0"/>
            <rFont val="Avenir Next"/>
            <family val="34"/>
          </rPr>
          <t>this comes from MOR sheet</t>
        </r>
      </text>
    </comment>
  </commentList>
</comments>
</file>

<file path=xl/sharedStrings.xml><?xml version="1.0" encoding="utf-8"?>
<sst xmlns="http://schemas.openxmlformats.org/spreadsheetml/2006/main" count="31" uniqueCount="31">
  <si>
    <t>FY23 (shifted)</t>
  </si>
  <si>
    <t>metered sales/use</t>
  </si>
  <si>
    <t>flushing &amp; fire</t>
  </si>
  <si>
    <t>total accounted</t>
  </si>
  <si>
    <t>difference (loss)</t>
  </si>
  <si>
    <t>monthly percent</t>
  </si>
  <si>
    <t>gallon volume</t>
  </si>
  <si>
    <t>Notes:</t>
  </si>
  <si>
    <t>Produced water is the high service readings from the water plant each month**</t>
  </si>
  <si>
    <t xml:space="preserve">Billing is completed in 3 cycles per month so metered use may lag behind produced water by 1-2 months </t>
  </si>
  <si>
    <t xml:space="preserve">Flushing &amp; Fire includes water used for fire runs, training, hydrant testing and public works flushing schedule </t>
  </si>
  <si>
    <t>Accounted for water is the addition of all calculated water use and unmetered water known use</t>
  </si>
  <si>
    <t>Difference is the subtraction from Produced water for sale and the volume of water sold and used for fire and maintenance</t>
  </si>
  <si>
    <t>SRE Note:</t>
  </si>
  <si>
    <t>FY23 totals</t>
  </si>
  <si>
    <t>Because water loss is less than 15% whether sales are shifted or not, for all COS volume entries/calculations production AND metered sales/use is 1 Jul to 30 Jun.</t>
  </si>
  <si>
    <t>difference</t>
  </si>
  <si>
    <t>difference b/t unshifted #, here, and COS #</t>
  </si>
  <si>
    <t>totals</t>
  </si>
  <si>
    <t>average daily</t>
  </si>
  <si>
    <t>max daily</t>
  </si>
  <si>
    <t>total for month</t>
  </si>
  <si>
    <t>WTP washwater</t>
  </si>
  <si>
    <t>raw water treated (gallons) for month in test year</t>
  </si>
  <si>
    <t>treatment process to sludge pit</t>
  </si>
  <si>
    <t>produced water through high service pumps</t>
  </si>
  <si>
    <t>Revenue from "City Books" is included in the operating (they called it "sales") revenue.  The volume and revenue is included in the COS under a temporary customer class name of "public".</t>
  </si>
  <si>
    <r>
      <t xml:space="preserve">Metered use is the Grand Total of water sold plus </t>
    </r>
    <r>
      <rPr>
        <sz val="9"/>
        <color rgb="FFFF0000"/>
        <rFont val="Avenir Next Regular"/>
      </rPr>
      <t>City Books</t>
    </r>
    <r>
      <rPr>
        <sz val="9"/>
        <color theme="1"/>
        <rFont val="Avenir Next Regular"/>
      </rPr>
      <t xml:space="preserve"> from each month's utility report.</t>
    </r>
  </si>
  <si>
    <t>JF's produced water</t>
  </si>
  <si>
    <t>calculated finished water to sell (MOR tab)</t>
  </si>
  <si>
    <t>Jessica has stated she feels more confident in the "produced" volume, above, than the calculated water to sell.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</si>
</sst>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9">
    <font>
      <sz val="10"/>
      <color theme="1"/>
      <name val="Avenir Next"/>
      <family val="2"/>
    </font>
    <font>
      <sz val="10"/>
      <color theme="1"/>
      <name val="Avenir Next"/>
      <family val="2"/>
    </font>
    <font>
      <i/>
      <sz val="9"/>
      <color rgb="FF0070C0"/>
      <name val="Avenir Next"/>
      <family val="34"/>
    </font>
    <font>
      <i/>
      <sz val="8"/>
      <color rgb="FF0070C0"/>
      <name val="Avenir Next"/>
      <family val="34"/>
    </font>
    <font>
      <sz val="9"/>
      <color theme="1"/>
      <name val="Avenir Next Regular"/>
    </font>
    <font>
      <sz val="9"/>
      <color rgb="FF0070C0"/>
      <name val="Avenir Next Regular"/>
    </font>
    <font>
      <sz val="9"/>
      <color rgb="FFFF0000"/>
      <name val="Avenir Next Regular"/>
    </font>
    <font>
      <sz val="9"/>
      <name val="Avenir Next Regular"/>
    </font>
    <font>
      <sz val="9"/>
      <color theme="1" tint="0.499984740745262"/>
      <name val="Avenir Next Regula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3F5F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5E9F8"/>
        <bgColor indexed="64"/>
      </patternFill>
    </fill>
  </fills>
  <borders count="11">
    <border>
      <left/>
      <right/>
      <top/>
      <bottom/>
      <diagonal/>
    </border>
    <border>
      <left style="double">
        <color theme="1" tint="0.499984740745262"/>
      </left>
      <right/>
      <top style="double">
        <color theme="1" tint="0.499984740745262"/>
      </top>
      <bottom/>
      <diagonal/>
    </border>
    <border>
      <left/>
      <right/>
      <top style="double">
        <color theme="1" tint="0.499984740745262"/>
      </top>
      <bottom style="thin">
        <color indexed="64"/>
      </bottom>
      <diagonal/>
    </border>
    <border>
      <left/>
      <right style="double">
        <color theme="1" tint="0.499984740745262"/>
      </right>
      <top style="double">
        <color theme="1" tint="0.499984740745262"/>
      </top>
      <bottom style="thin">
        <color indexed="64"/>
      </bottom>
      <diagonal/>
    </border>
    <border>
      <left style="double">
        <color theme="1" tint="0.499984740745262"/>
      </left>
      <right/>
      <top/>
      <bottom/>
      <diagonal/>
    </border>
    <border>
      <left/>
      <right style="double">
        <color theme="1" tint="0.499984740745262"/>
      </right>
      <top/>
      <bottom/>
      <diagonal/>
    </border>
    <border>
      <left style="double">
        <color theme="1" tint="0.499984740745262"/>
      </left>
      <right/>
      <top/>
      <bottom style="double">
        <color theme="1" tint="0.499984740745262"/>
      </bottom>
      <diagonal/>
    </border>
    <border>
      <left/>
      <right/>
      <top/>
      <bottom style="double">
        <color theme="1" tint="0.499984740745262"/>
      </bottom>
      <diagonal/>
    </border>
    <border>
      <left/>
      <right style="double">
        <color theme="1" tint="0.499984740745262"/>
      </right>
      <top/>
      <bottom style="double">
        <color theme="1" tint="0.499984740745262"/>
      </bottom>
      <diagonal/>
    </border>
    <border>
      <left style="double">
        <color theme="1" tint="0.499984740745262"/>
      </left>
      <right style="double">
        <color theme="1" tint="0.499984740745262"/>
      </right>
      <top style="double">
        <color theme="1" tint="0.499984740745262"/>
      </top>
      <bottom/>
      <diagonal/>
    </border>
    <border>
      <left style="double">
        <color theme="1" tint="0.499984740745262"/>
      </left>
      <right style="double">
        <color theme="1" tint="0.499984740745262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right" indent="1"/>
    </xf>
    <xf numFmtId="164" fontId="0" fillId="0" borderId="0" xfId="0" applyNumberFormat="1"/>
    <xf numFmtId="164" fontId="0" fillId="0" borderId="0" xfId="1" applyNumberFormat="1" applyFont="1" applyBorder="1"/>
    <xf numFmtId="164" fontId="0" fillId="5" borderId="0" xfId="1" applyNumberFormat="1" applyFont="1" applyFill="1" applyBorder="1"/>
    <xf numFmtId="164" fontId="4" fillId="0" borderId="0" xfId="1" applyNumberFormat="1" applyFont="1"/>
    <xf numFmtId="0" fontId="4" fillId="0" borderId="0" xfId="0" applyFont="1"/>
    <xf numFmtId="3" fontId="5" fillId="0" borderId="0" xfId="0" applyNumberFormat="1" applyFont="1"/>
    <xf numFmtId="164" fontId="5" fillId="0" borderId="0" xfId="0" applyNumberFormat="1" applyFont="1"/>
    <xf numFmtId="3" fontId="5" fillId="3" borderId="0" xfId="0" applyNumberFormat="1" applyFont="1" applyFill="1"/>
    <xf numFmtId="164" fontId="5" fillId="3" borderId="0" xfId="0" applyNumberFormat="1" applyFont="1" applyFill="1"/>
    <xf numFmtId="164" fontId="4" fillId="0" borderId="0" xfId="1" applyNumberFormat="1" applyFont="1" applyAlignment="1">
      <alignment horizontal="center"/>
    </xf>
    <xf numFmtId="0" fontId="5" fillId="0" borderId="0" xfId="0" applyFont="1"/>
    <xf numFmtId="164" fontId="4" fillId="3" borderId="0" xfId="0" applyNumberFormat="1" applyFont="1" applyFill="1"/>
    <xf numFmtId="10" fontId="4" fillId="0" borderId="0" xfId="2" applyNumberFormat="1" applyFont="1"/>
    <xf numFmtId="10" fontId="4" fillId="2" borderId="0" xfId="2" applyNumberFormat="1" applyFont="1" applyFill="1"/>
    <xf numFmtId="0" fontId="6" fillId="0" borderId="0" xfId="0" applyFont="1"/>
    <xf numFmtId="0" fontId="0" fillId="0" borderId="0" xfId="0" applyAlignment="1">
      <alignment horizontal="center" vertical="center"/>
    </xf>
    <xf numFmtId="164" fontId="0" fillId="0" borderId="5" xfId="1" applyNumberFormat="1" applyFont="1" applyBorder="1"/>
    <xf numFmtId="0" fontId="0" fillId="5" borderId="4" xfId="0" applyFill="1" applyBorder="1" applyAlignment="1">
      <alignment horizontal="right" indent="1"/>
    </xf>
    <xf numFmtId="164" fontId="0" fillId="5" borderId="5" xfId="1" applyNumberFormat="1" applyFont="1" applyFill="1" applyBorder="1"/>
    <xf numFmtId="0" fontId="0" fillId="5" borderId="5" xfId="0" applyFill="1" applyBorder="1"/>
    <xf numFmtId="164" fontId="4" fillId="4" borderId="0" xfId="1" applyNumberFormat="1" applyFont="1" applyFill="1"/>
    <xf numFmtId="0" fontId="0" fillId="6" borderId="6" xfId="0" applyFill="1" applyBorder="1" applyAlignment="1">
      <alignment horizontal="right" indent="1"/>
    </xf>
    <xf numFmtId="164" fontId="0" fillId="6" borderId="7" xfId="1" applyNumberFormat="1" applyFont="1" applyFill="1" applyBorder="1"/>
    <xf numFmtId="164" fontId="0" fillId="6" borderId="8" xfId="1" applyNumberFormat="1" applyFont="1" applyFill="1" applyBorder="1"/>
    <xf numFmtId="17" fontId="0" fillId="6" borderId="4" xfId="0" applyNumberFormat="1" applyFill="1" applyBorder="1" applyAlignment="1">
      <alignment horizontal="right" indent="1"/>
    </xf>
    <xf numFmtId="0" fontId="0" fillId="6" borderId="0" xfId="0" applyFill="1" applyAlignment="1">
      <alignment horizontal="center" vertical="center"/>
    </xf>
    <xf numFmtId="0" fontId="0" fillId="6" borderId="0" xfId="0" applyFill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164" fontId="0" fillId="4" borderId="8" xfId="0" applyNumberFormat="1" applyFill="1" applyBorder="1"/>
    <xf numFmtId="164" fontId="0" fillId="4" borderId="5" xfId="0" applyNumberFormat="1" applyFill="1" applyBorder="1"/>
    <xf numFmtId="0" fontId="4" fillId="2" borderId="0" xfId="0" applyFont="1" applyFill="1" applyAlignment="1">
      <alignment horizontal="center"/>
    </xf>
    <xf numFmtId="17" fontId="4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2" borderId="0" xfId="0" applyFont="1" applyFill="1" applyAlignment="1">
      <alignment horizontal="left"/>
    </xf>
    <xf numFmtId="0" fontId="4" fillId="0" borderId="0" xfId="0" applyFont="1" applyAlignment="1">
      <alignment horizontal="right"/>
    </xf>
    <xf numFmtId="164" fontId="4" fillId="0" borderId="0" xfId="0" applyNumberFormat="1" applyFont="1"/>
    <xf numFmtId="164" fontId="7" fillId="0" borderId="0" xfId="1" applyNumberFormat="1" applyFont="1"/>
    <xf numFmtId="0" fontId="8" fillId="2" borderId="0" xfId="0" applyFont="1" applyFill="1" applyAlignment="1">
      <alignment horizontal="center"/>
    </xf>
    <xf numFmtId="164" fontId="8" fillId="0" borderId="0" xfId="1" applyNumberFormat="1" applyFont="1"/>
    <xf numFmtId="164" fontId="8" fillId="0" borderId="0" xfId="1" applyNumberFormat="1" applyFont="1" applyAlignment="1">
      <alignment horizontal="center"/>
    </xf>
    <xf numFmtId="10" fontId="8" fillId="2" borderId="0" xfId="2" applyNumberFormat="1" applyFont="1" applyFill="1"/>
    <xf numFmtId="0" fontId="4" fillId="0" borderId="0" xfId="0" applyFont="1" applyAlignment="1">
      <alignment horizontal="left" wrapText="1"/>
    </xf>
    <xf numFmtId="0" fontId="0" fillId="6" borderId="1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E3F5F8"/>
      <color rgb="FFF5E9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020D2-59FD-8649-9BC1-FC91470D15C9}">
  <dimension ref="A1:S21"/>
  <sheetViews>
    <sheetView tabSelected="1" zoomScale="150" zoomScaleNormal="150" workbookViewId="0">
      <pane xSplit="1" topLeftCell="B1" activePane="topRight" state="frozen"/>
      <selection pane="topRight" activeCell="J24" sqref="J24"/>
    </sheetView>
  </sheetViews>
  <sheetFormatPr defaultColWidth="10.85546875" defaultRowHeight="12"/>
  <cols>
    <col min="1" max="1" width="15.28515625" style="6" customWidth="1"/>
    <col min="2" max="14" width="10.7109375" style="6" customWidth="1"/>
    <col min="15" max="15" width="13.140625" style="6" customWidth="1"/>
    <col min="16" max="16" width="13.7109375" style="6" bestFit="1" customWidth="1"/>
    <col min="17" max="17" width="11.140625" style="6" bestFit="1" customWidth="1"/>
    <col min="18" max="18" width="11.7109375" style="6" bestFit="1" customWidth="1"/>
    <col min="19" max="16384" width="10.85546875" style="6"/>
  </cols>
  <sheetData>
    <row r="1" spans="1:19" s="34" customFormat="1">
      <c r="A1" s="32" t="s">
        <v>6</v>
      </c>
      <c r="B1" s="33">
        <v>44743</v>
      </c>
      <c r="C1" s="33">
        <f>B1+31</f>
        <v>44774</v>
      </c>
      <c r="D1" s="33">
        <f t="shared" ref="D1:N1" si="0">C1+31</f>
        <v>44805</v>
      </c>
      <c r="E1" s="33">
        <f t="shared" si="0"/>
        <v>44836</v>
      </c>
      <c r="F1" s="33">
        <f t="shared" si="0"/>
        <v>44867</v>
      </c>
      <c r="G1" s="33">
        <f t="shared" si="0"/>
        <v>44898</v>
      </c>
      <c r="H1" s="33">
        <f>G1+31</f>
        <v>44929</v>
      </c>
      <c r="I1" s="33">
        <f t="shared" si="0"/>
        <v>44960</v>
      </c>
      <c r="J1" s="33">
        <f t="shared" si="0"/>
        <v>44991</v>
      </c>
      <c r="K1" s="33">
        <f t="shared" si="0"/>
        <v>45022</v>
      </c>
      <c r="L1" s="33">
        <f t="shared" si="0"/>
        <v>45053</v>
      </c>
      <c r="M1" s="33">
        <f t="shared" si="0"/>
        <v>45084</v>
      </c>
      <c r="N1" s="33">
        <f t="shared" si="0"/>
        <v>45115</v>
      </c>
      <c r="O1" s="33" t="s">
        <v>14</v>
      </c>
      <c r="P1" s="39" t="s">
        <v>0</v>
      </c>
    </row>
    <row r="2" spans="1:19">
      <c r="A2" s="35" t="s">
        <v>28</v>
      </c>
      <c r="B2" s="22">
        <v>155547000</v>
      </c>
      <c r="C2" s="22">
        <v>144327000</v>
      </c>
      <c r="D2" s="22">
        <v>135320000</v>
      </c>
      <c r="E2" s="22">
        <v>140770000</v>
      </c>
      <c r="F2" s="22">
        <v>128977000</v>
      </c>
      <c r="G2" s="22">
        <v>131019000</v>
      </c>
      <c r="H2" s="22">
        <v>127425020</v>
      </c>
      <c r="I2" s="22">
        <v>109041000</v>
      </c>
      <c r="J2" s="22">
        <v>120808000</v>
      </c>
      <c r="K2" s="22">
        <v>130527000</v>
      </c>
      <c r="L2" s="22">
        <v>136049000</v>
      </c>
      <c r="M2" s="22">
        <v>141123000</v>
      </c>
      <c r="N2" s="22">
        <v>144336000</v>
      </c>
      <c r="O2" s="5">
        <f t="shared" ref="O2:P4" si="1">SUM(B2:M2)</f>
        <v>1600933020</v>
      </c>
      <c r="P2" s="40">
        <f t="shared" si="1"/>
        <v>1589722020</v>
      </c>
    </row>
    <row r="3" spans="1:19">
      <c r="A3" s="35" t="s">
        <v>1</v>
      </c>
      <c r="B3" s="5">
        <v>128781300</v>
      </c>
      <c r="C3" s="5">
        <v>129391500</v>
      </c>
      <c r="D3" s="5">
        <v>116183300</v>
      </c>
      <c r="E3" s="5">
        <v>129403400</v>
      </c>
      <c r="F3" s="5">
        <v>110678600</v>
      </c>
      <c r="G3" s="5">
        <v>117636100</v>
      </c>
      <c r="H3" s="5">
        <v>109597400</v>
      </c>
      <c r="I3" s="5">
        <v>107753900</v>
      </c>
      <c r="J3" s="5">
        <v>105377600</v>
      </c>
      <c r="K3" s="5">
        <v>99137400</v>
      </c>
      <c r="L3" s="5">
        <v>105589500</v>
      </c>
      <c r="M3" s="5">
        <v>121004400</v>
      </c>
      <c r="N3" s="5">
        <v>130465900</v>
      </c>
      <c r="O3" s="38">
        <f t="shared" si="1"/>
        <v>1380534400</v>
      </c>
      <c r="P3" s="40">
        <f t="shared" si="1"/>
        <v>1382219000</v>
      </c>
      <c r="Q3" s="7">
        <v>1379058000</v>
      </c>
      <c r="R3" s="8">
        <f>P3-Q3</f>
        <v>3161000</v>
      </c>
      <c r="S3" s="12" t="s">
        <v>16</v>
      </c>
    </row>
    <row r="4" spans="1:19">
      <c r="A4" s="35" t="s">
        <v>2</v>
      </c>
      <c r="B4" s="5">
        <v>2524162</v>
      </c>
      <c r="C4" s="5">
        <v>3983590</v>
      </c>
      <c r="D4" s="5">
        <v>1121700</v>
      </c>
      <c r="E4" s="5">
        <v>1437390</v>
      </c>
      <c r="F4" s="5">
        <v>4974500</v>
      </c>
      <c r="G4" s="5">
        <v>6596180</v>
      </c>
      <c r="H4" s="5">
        <v>4801280</v>
      </c>
      <c r="I4" s="5">
        <v>1079240</v>
      </c>
      <c r="J4" s="5">
        <v>2241062</v>
      </c>
      <c r="K4" s="5">
        <v>4757833</v>
      </c>
      <c r="L4" s="5">
        <v>1448820</v>
      </c>
      <c r="M4" s="5">
        <v>819635</v>
      </c>
      <c r="N4" s="5">
        <v>1476945</v>
      </c>
      <c r="O4" s="5">
        <f t="shared" si="1"/>
        <v>35785392</v>
      </c>
      <c r="P4" s="40">
        <f t="shared" si="1"/>
        <v>34738175</v>
      </c>
      <c r="Q4" s="9">
        <v>1333580900</v>
      </c>
      <c r="R4" s="10">
        <f>O3-Q4</f>
        <v>46953500</v>
      </c>
      <c r="S4" s="12" t="s">
        <v>17</v>
      </c>
    </row>
    <row r="5" spans="1:19">
      <c r="A5" s="35" t="s">
        <v>3</v>
      </c>
      <c r="B5" s="5">
        <v>131305462</v>
      </c>
      <c r="C5" s="5">
        <v>133375090</v>
      </c>
      <c r="D5" s="5">
        <v>117305000</v>
      </c>
      <c r="E5" s="5">
        <v>130840790</v>
      </c>
      <c r="F5" s="5">
        <v>115653100</v>
      </c>
      <c r="G5" s="5">
        <v>124232280</v>
      </c>
      <c r="H5" s="5">
        <v>114398680</v>
      </c>
      <c r="I5" s="5">
        <v>108833140</v>
      </c>
      <c r="J5" s="5">
        <v>107618662</v>
      </c>
      <c r="K5" s="5">
        <v>103895233</v>
      </c>
      <c r="L5" s="5">
        <v>107038320</v>
      </c>
      <c r="M5" s="5">
        <v>121824035</v>
      </c>
      <c r="N5" s="5">
        <v>131942845</v>
      </c>
      <c r="O5" s="11">
        <f>SUM(B5:M5)</f>
        <v>1416319792</v>
      </c>
      <c r="P5" s="41">
        <f>P3+P4</f>
        <v>1416957175</v>
      </c>
      <c r="Q5" s="12"/>
      <c r="R5" s="10">
        <v>45477100</v>
      </c>
    </row>
    <row r="6" spans="1:19">
      <c r="A6" s="35" t="s">
        <v>4</v>
      </c>
      <c r="B6" s="5">
        <v>24241538</v>
      </c>
      <c r="C6" s="5">
        <v>10951910</v>
      </c>
      <c r="D6" s="5">
        <v>18015000</v>
      </c>
      <c r="E6" s="5">
        <v>9929210</v>
      </c>
      <c r="F6" s="5">
        <v>13323900</v>
      </c>
      <c r="G6" s="5">
        <v>6786720</v>
      </c>
      <c r="H6" s="5">
        <v>13026340</v>
      </c>
      <c r="I6" s="5">
        <v>207860</v>
      </c>
      <c r="J6" s="5">
        <v>13189338</v>
      </c>
      <c r="K6" s="5">
        <v>26631767</v>
      </c>
      <c r="L6" s="5">
        <v>29010680</v>
      </c>
      <c r="M6" s="5">
        <v>19298965</v>
      </c>
      <c r="N6" s="5">
        <v>12393155</v>
      </c>
      <c r="O6" s="11">
        <f>O2-O5</f>
        <v>184613228</v>
      </c>
      <c r="P6" s="41">
        <f>P2-P5</f>
        <v>172764845</v>
      </c>
      <c r="R6" s="13">
        <f>R4-R5</f>
        <v>1476400</v>
      </c>
    </row>
    <row r="7" spans="1:19">
      <c r="A7" s="35" t="s">
        <v>5</v>
      </c>
      <c r="B7" s="14">
        <f>B6/B2</f>
        <v>0.15584703015808726</v>
      </c>
      <c r="C7" s="14">
        <f t="shared" ref="C7:N7" si="2">C6/C2</f>
        <v>7.5882613786748154E-2</v>
      </c>
      <c r="D7" s="14">
        <f t="shared" si="2"/>
        <v>0.13312887969258055</v>
      </c>
      <c r="E7" s="14">
        <f t="shared" si="2"/>
        <v>7.0534986147616677E-2</v>
      </c>
      <c r="F7" s="14">
        <f t="shared" si="2"/>
        <v>0.103304465137195</v>
      </c>
      <c r="G7" s="14">
        <f t="shared" si="2"/>
        <v>5.1799509994733588E-2</v>
      </c>
      <c r="H7" s="14">
        <f t="shared" si="2"/>
        <v>0.10222749033117672</v>
      </c>
      <c r="I7" s="14">
        <f t="shared" si="2"/>
        <v>1.9062554451995122E-3</v>
      </c>
      <c r="J7" s="14">
        <f t="shared" si="2"/>
        <v>0.10917603138864976</v>
      </c>
      <c r="K7" s="14">
        <f t="shared" si="2"/>
        <v>0.20403262926444338</v>
      </c>
      <c r="L7" s="14">
        <f t="shared" si="2"/>
        <v>0.21323699549427044</v>
      </c>
      <c r="M7" s="14">
        <f t="shared" si="2"/>
        <v>0.13675279720527483</v>
      </c>
      <c r="N7" s="14">
        <f t="shared" si="2"/>
        <v>8.5863228854894141E-2</v>
      </c>
      <c r="O7" s="15">
        <f>O6/O2</f>
        <v>0.11531602240298598</v>
      </c>
      <c r="P7" s="42">
        <f>P6/P2</f>
        <v>0.10867613508932839</v>
      </c>
    </row>
    <row r="8" spans="1:19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10" spans="1:19" ht="12.95" customHeight="1">
      <c r="A10" s="43" t="s">
        <v>29</v>
      </c>
      <c r="B10" s="22">
        <f>MORs!G3</f>
        <v>151118227</v>
      </c>
      <c r="C10" s="22">
        <f>MORs!G4</f>
        <v>134912470</v>
      </c>
      <c r="D10" s="22">
        <f>MORs!G5</f>
        <v>117219700</v>
      </c>
      <c r="E10" s="22">
        <f>MORs!G6</f>
        <v>120854017</v>
      </c>
      <c r="F10" s="22">
        <f>MORs!G7</f>
        <v>120636590</v>
      </c>
      <c r="G10" s="22">
        <f>MORs!G8</f>
        <v>119984068</v>
      </c>
      <c r="H10" s="22">
        <f>MORs!G9</f>
        <v>119091458</v>
      </c>
      <c r="I10" s="22">
        <f>MORs!G10</f>
        <v>100197524</v>
      </c>
      <c r="J10" s="22">
        <f>MORs!G11</f>
        <v>112931466</v>
      </c>
      <c r="K10" s="22">
        <f>MORs!G12</f>
        <v>108661050</v>
      </c>
      <c r="L10" s="22">
        <f>MORs!G13</f>
        <v>129678129</v>
      </c>
      <c r="M10" s="22">
        <f>MORs!G14</f>
        <v>134459070</v>
      </c>
      <c r="N10" s="22"/>
      <c r="O10" s="37">
        <f>SUM(B10:M10)</f>
        <v>1469743769</v>
      </c>
    </row>
    <row r="11" spans="1:19">
      <c r="A11" s="43"/>
      <c r="O11" s="37">
        <f>O3</f>
        <v>1380534400</v>
      </c>
    </row>
    <row r="12" spans="1:19">
      <c r="A12" s="43"/>
      <c r="B12" s="36" t="s">
        <v>7</v>
      </c>
      <c r="C12" s="5" t="s">
        <v>8</v>
      </c>
      <c r="D12" s="5"/>
      <c r="E12" s="5"/>
      <c r="F12" s="5"/>
      <c r="G12" s="5"/>
      <c r="H12" s="5"/>
      <c r="I12" s="5"/>
      <c r="J12" s="5"/>
      <c r="O12" s="37">
        <f>O4</f>
        <v>35785392</v>
      </c>
    </row>
    <row r="13" spans="1:19">
      <c r="B13" s="36"/>
      <c r="C13" s="5" t="s">
        <v>27</v>
      </c>
      <c r="D13" s="5"/>
      <c r="E13" s="5"/>
      <c r="F13" s="5"/>
      <c r="G13" s="5"/>
      <c r="H13" s="5"/>
      <c r="I13" s="5"/>
      <c r="J13" s="5"/>
      <c r="O13" s="37">
        <f>SUM(B5:M5)</f>
        <v>1416319792</v>
      </c>
    </row>
    <row r="14" spans="1:19">
      <c r="B14" s="36"/>
      <c r="C14" s="5" t="s">
        <v>9</v>
      </c>
      <c r="D14" s="5"/>
      <c r="E14" s="5"/>
      <c r="F14" s="5"/>
      <c r="G14" s="5"/>
      <c r="H14" s="5"/>
      <c r="I14" s="5"/>
      <c r="J14" s="5"/>
      <c r="O14" s="37">
        <f>O10-O13</f>
        <v>53423977</v>
      </c>
    </row>
    <row r="15" spans="1:19">
      <c r="B15" s="36"/>
      <c r="C15" s="5" t="s">
        <v>10</v>
      </c>
      <c r="D15" s="5"/>
      <c r="O15" s="14">
        <f>O14/O10</f>
        <v>3.6349177405493732E-2</v>
      </c>
    </row>
    <row r="16" spans="1:19">
      <c r="B16" s="36"/>
      <c r="C16" s="5" t="s">
        <v>11</v>
      </c>
      <c r="D16" s="5"/>
    </row>
    <row r="17" spans="1:3">
      <c r="B17" s="36"/>
      <c r="C17" s="6" t="s">
        <v>12</v>
      </c>
    </row>
    <row r="19" spans="1:3">
      <c r="A19" s="36" t="s">
        <v>13</v>
      </c>
      <c r="B19" s="6" t="s">
        <v>26</v>
      </c>
    </row>
    <row r="20" spans="1:3">
      <c r="B20" s="16" t="s">
        <v>15</v>
      </c>
    </row>
    <row r="21" spans="1:3">
      <c r="B21" s="16" t="s">
        <v>30</v>
      </c>
    </row>
  </sheetData>
  <mergeCells count="1">
    <mergeCell ref="A10:A12"/>
  </mergeCells>
  <printOptions horizontalCentered="1"/>
  <pageMargins left="0" right="0" top="0.75" bottom="0.75" header="0.3" footer="0.3"/>
  <pageSetup orientation="landscape" cellComments="asDisplayed" horizontalDpi="0" verticalDpi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C0C7C-ED9E-D34A-8821-8C4267C1F995}">
  <dimension ref="A1:G17"/>
  <sheetViews>
    <sheetView zoomScale="150" zoomScaleNormal="150" workbookViewId="0">
      <selection activeCell="E24" sqref="E24"/>
    </sheetView>
  </sheetViews>
  <sheetFormatPr defaultColWidth="11.42578125" defaultRowHeight="12.75"/>
  <cols>
    <col min="1" max="1" width="10" style="1" customWidth="1"/>
    <col min="2" max="2" width="16.28515625" bestFit="1" customWidth="1"/>
    <col min="3" max="3" width="13.85546875" customWidth="1"/>
    <col min="4" max="4" width="12.7109375" bestFit="1" customWidth="1"/>
    <col min="5" max="5" width="11.85546875" customWidth="1"/>
    <col min="6" max="6" width="12.42578125" customWidth="1"/>
    <col min="7" max="7" width="13.7109375" bestFit="1" customWidth="1"/>
  </cols>
  <sheetData>
    <row r="1" spans="1:7" ht="26.1" customHeight="1" thickTop="1">
      <c r="A1" s="44"/>
      <c r="B1" s="46" t="s">
        <v>23</v>
      </c>
      <c r="C1" s="46"/>
      <c r="D1" s="46"/>
      <c r="E1" s="46"/>
      <c r="F1" s="47"/>
      <c r="G1" s="48" t="s">
        <v>25</v>
      </c>
    </row>
    <row r="2" spans="1:7" s="17" customFormat="1" ht="47.1" customHeight="1">
      <c r="A2" s="45"/>
      <c r="B2" s="27" t="s">
        <v>21</v>
      </c>
      <c r="C2" s="27" t="s">
        <v>19</v>
      </c>
      <c r="D2" s="27" t="s">
        <v>20</v>
      </c>
      <c r="E2" s="28" t="s">
        <v>24</v>
      </c>
      <c r="F2" s="29" t="s">
        <v>22</v>
      </c>
      <c r="G2" s="49"/>
    </row>
    <row r="3" spans="1:7">
      <c r="A3" s="26">
        <v>44743</v>
      </c>
      <c r="B3" s="3">
        <v>165844200</v>
      </c>
      <c r="C3" s="3">
        <v>5349813</v>
      </c>
      <c r="D3" s="3">
        <v>6320580</v>
      </c>
      <c r="E3" s="3">
        <f>275742*31</f>
        <v>8548002</v>
      </c>
      <c r="F3" s="18">
        <v>6177971</v>
      </c>
      <c r="G3" s="31">
        <f>B3-E3-F3</f>
        <v>151118227</v>
      </c>
    </row>
    <row r="4" spans="1:7">
      <c r="A4" s="26">
        <v>44774</v>
      </c>
      <c r="B4" s="3">
        <v>148810110</v>
      </c>
      <c r="C4" s="3">
        <v>4800326</v>
      </c>
      <c r="D4" s="3">
        <v>5561660</v>
      </c>
      <c r="E4" s="3">
        <f>275742*31</f>
        <v>8548002</v>
      </c>
      <c r="F4" s="18">
        <v>5349638</v>
      </c>
      <c r="G4" s="31">
        <f t="shared" ref="G4:G14" si="0">B4-E4-F4</f>
        <v>134912470</v>
      </c>
    </row>
    <row r="5" spans="1:7">
      <c r="A5" s="26">
        <v>44805</v>
      </c>
      <c r="B5" s="3">
        <v>130539270</v>
      </c>
      <c r="C5" s="3">
        <v>4351309</v>
      </c>
      <c r="D5" s="3">
        <v>4982840</v>
      </c>
      <c r="E5" s="3">
        <f>275742*30</f>
        <v>8272260</v>
      </c>
      <c r="F5" s="18">
        <v>5047310</v>
      </c>
      <c r="G5" s="31">
        <f t="shared" si="0"/>
        <v>117219700</v>
      </c>
    </row>
    <row r="6" spans="1:7">
      <c r="A6" s="26">
        <v>44835</v>
      </c>
      <c r="B6" s="3">
        <v>134794101</v>
      </c>
      <c r="C6" s="3">
        <v>4348197</v>
      </c>
      <c r="D6" s="3">
        <v>4899600</v>
      </c>
      <c r="E6" s="3">
        <f>275742*31</f>
        <v>8548002</v>
      </c>
      <c r="F6" s="18">
        <v>5392082</v>
      </c>
      <c r="G6" s="31">
        <f t="shared" si="0"/>
        <v>120854017</v>
      </c>
    </row>
    <row r="7" spans="1:7">
      <c r="A7" s="26">
        <v>44866</v>
      </c>
      <c r="B7" s="3">
        <v>134444450</v>
      </c>
      <c r="C7" s="3">
        <v>4481482</v>
      </c>
      <c r="D7" s="3">
        <v>5042660</v>
      </c>
      <c r="E7" s="3">
        <f>275742*30</f>
        <v>8272260</v>
      </c>
      <c r="F7" s="18">
        <v>5535600</v>
      </c>
      <c r="G7" s="31">
        <f t="shared" si="0"/>
        <v>120636590</v>
      </c>
    </row>
    <row r="8" spans="1:7">
      <c r="A8" s="26">
        <v>44896</v>
      </c>
      <c r="B8" s="3">
        <v>134207920</v>
      </c>
      <c r="C8" s="3">
        <v>4329288</v>
      </c>
      <c r="D8" s="3">
        <v>5600190</v>
      </c>
      <c r="E8" s="3">
        <f>275742*31</f>
        <v>8548002</v>
      </c>
      <c r="F8" s="18">
        <v>5675850</v>
      </c>
      <c r="G8" s="31">
        <f t="shared" si="0"/>
        <v>119984068</v>
      </c>
    </row>
    <row r="9" spans="1:7">
      <c r="A9" s="26">
        <v>44927</v>
      </c>
      <c r="B9" s="3">
        <v>133234440</v>
      </c>
      <c r="C9" s="3">
        <v>4297885</v>
      </c>
      <c r="D9" s="3">
        <v>4927820</v>
      </c>
      <c r="E9" s="3">
        <f>275742*31</f>
        <v>8548002</v>
      </c>
      <c r="F9" s="18">
        <v>5594980</v>
      </c>
      <c r="G9" s="31">
        <f t="shared" si="0"/>
        <v>119091458</v>
      </c>
    </row>
    <row r="10" spans="1:7">
      <c r="A10" s="26">
        <v>44958</v>
      </c>
      <c r="B10" s="3">
        <v>112195270</v>
      </c>
      <c r="C10" s="3">
        <v>4006974</v>
      </c>
      <c r="D10" s="3">
        <v>4606610</v>
      </c>
      <c r="E10" s="3">
        <f>275742*28</f>
        <v>7720776</v>
      </c>
      <c r="F10" s="18">
        <v>4276970</v>
      </c>
      <c r="G10" s="31">
        <f t="shared" si="0"/>
        <v>100197524</v>
      </c>
    </row>
    <row r="11" spans="1:7">
      <c r="A11" s="26">
        <v>44986</v>
      </c>
      <c r="B11" s="3">
        <v>125171218</v>
      </c>
      <c r="C11" s="3">
        <v>4037781</v>
      </c>
      <c r="D11" s="3">
        <v>4818540</v>
      </c>
      <c r="E11" s="3">
        <f>275742*31</f>
        <v>8548002</v>
      </c>
      <c r="F11" s="18">
        <v>3691750</v>
      </c>
      <c r="G11" s="31">
        <f t="shared" si="0"/>
        <v>112931466</v>
      </c>
    </row>
    <row r="12" spans="1:7">
      <c r="A12" s="26">
        <v>45017</v>
      </c>
      <c r="B12" s="3">
        <v>120805350</v>
      </c>
      <c r="C12" s="3">
        <v>3896947</v>
      </c>
      <c r="D12" s="3">
        <v>4818540</v>
      </c>
      <c r="E12" s="3">
        <f>275742*30</f>
        <v>8272260</v>
      </c>
      <c r="F12" s="18">
        <v>3872040</v>
      </c>
      <c r="G12" s="31">
        <f t="shared" si="0"/>
        <v>108661050</v>
      </c>
    </row>
    <row r="13" spans="1:7">
      <c r="A13" s="26">
        <v>45047</v>
      </c>
      <c r="B13" s="3">
        <v>142401770</v>
      </c>
      <c r="C13" s="3">
        <v>4593605</v>
      </c>
      <c r="D13" s="3">
        <v>5439360</v>
      </c>
      <c r="E13" s="3">
        <f>275742*31</f>
        <v>8548002</v>
      </c>
      <c r="F13" s="18">
        <v>4175639</v>
      </c>
      <c r="G13" s="31">
        <f t="shared" si="0"/>
        <v>129678129</v>
      </c>
    </row>
    <row r="14" spans="1:7">
      <c r="A14" s="26">
        <v>45078</v>
      </c>
      <c r="B14" s="3">
        <v>147432400</v>
      </c>
      <c r="C14" s="3">
        <v>4914413</v>
      </c>
      <c r="D14" s="3">
        <v>5776140</v>
      </c>
      <c r="E14" s="3">
        <f>275742*30</f>
        <v>8272260</v>
      </c>
      <c r="F14" s="18">
        <v>4701070</v>
      </c>
      <c r="G14" s="31">
        <f t="shared" si="0"/>
        <v>134459070</v>
      </c>
    </row>
    <row r="15" spans="1:7" ht="3" customHeight="1">
      <c r="A15" s="19"/>
      <c r="B15" s="4"/>
      <c r="C15" s="4"/>
      <c r="D15" s="4"/>
      <c r="E15" s="4"/>
      <c r="F15" s="20"/>
      <c r="G15" s="21"/>
    </row>
    <row r="16" spans="1:7" ht="13.5" thickBot="1">
      <c r="A16" s="23" t="s">
        <v>18</v>
      </c>
      <c r="B16" s="24">
        <f>SUM(B3:B14)</f>
        <v>1629880499</v>
      </c>
      <c r="C16" s="24"/>
      <c r="D16" s="24"/>
      <c r="E16" s="24">
        <f>SUM(E3:E15)</f>
        <v>100645830</v>
      </c>
      <c r="F16" s="25">
        <f>SUM(F3:F14)</f>
        <v>59490900</v>
      </c>
      <c r="G16" s="30">
        <f>SUM(G3:G15)</f>
        <v>1469743769</v>
      </c>
    </row>
    <row r="17" spans="3:3" ht="13.5" thickTop="1">
      <c r="C17" s="2"/>
    </row>
  </sheetData>
  <mergeCells count="3">
    <mergeCell ref="A1:A2"/>
    <mergeCell ref="B1:F1"/>
    <mergeCell ref="G1:G2"/>
  </mergeCells>
  <printOptions horizontalCentered="1"/>
  <pageMargins left="0.45" right="0.45" top="2" bottom="0.75" header="1.05" footer="0.3"/>
  <pageSetup orientation="portrait" horizontalDpi="0" verticalDpi="0"/>
  <headerFooter>
    <oddHeader>&amp;C&amp;"Avenir Book,Regular"&amp;11&amp;K000000City of Bardstown
MOR Summary with Calculations to Finished Water</oddHead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water loss tracker</vt:lpstr>
      <vt:lpstr>MORs</vt:lpstr>
      <vt:lpstr>'water loss tracker'!Print_Area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Connie Lea Allen, PE</dc:creator>
  <cp:lastModifiedBy>Rogness, Benjamin (PSC)</cp:lastModifiedBy>
  <cp:lastPrinted>2025-03-17T16:43:56Z</cp:lastPrinted>
  <dcterms:created xsi:type="dcterms:W3CDTF">2025-02-27T17:10:48Z</dcterms:created>
  <dcterms:modified xsi:type="dcterms:W3CDTF">2025-12-03T17:33:32Z</dcterms:modified>
</cp:coreProperties>
</file>