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benjamin.rogness\Downloads\"/>
    </mc:Choice>
  </mc:AlternateContent>
  <xr:revisionPtr revIDLastSave="0" documentId="8_{63D6B5DC-A082-4FC3-BB1F-CEDEA0B78F12}" xr6:coauthVersionLast="47" xr6:coauthVersionMax="47" xr10:uidLastSave="{00000000-0000-0000-0000-000000000000}"/>
  <bookViews>
    <workbookView xWindow="28680" yWindow="-120" windowWidth="29040" windowHeight="15720" xr2:uid="{89A78883-B043-E74D-A585-AFB52ED6752E}"/>
  </bookViews>
  <sheets>
    <sheet name="Sheet1" sheetId="1" r:id="rId1"/>
  </sheets>
  <externalReferences>
    <externalReference r:id="rId2"/>
    <externalReference r:id="rId3"/>
  </externalReferences>
  <definedNames>
    <definedName name="_xlnm.Print_Area" localSheetId="0">Sheet1!$A$1:$E$48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44" i="1" l="1"/>
  <c r="E53" i="1" s="1"/>
  <c r="E54" i="1" s="1"/>
  <c r="E65" i="1"/>
  <c r="E64" i="1"/>
  <c r="E59" i="1"/>
  <c r="E60" i="1" s="1"/>
  <c r="E61" i="1" s="1"/>
  <c r="E67" i="1" s="1"/>
  <c r="H11" i="1"/>
  <c r="G46" i="1" l="1"/>
  <c r="E30" i="1"/>
  <c r="E48" i="1" l="1"/>
  <c r="E47" i="1"/>
  <c r="E46" i="1"/>
  <c r="E45" i="1"/>
  <c r="E43" i="1"/>
  <c r="E42" i="1"/>
  <c r="E41" i="1"/>
  <c r="E40" i="1"/>
  <c r="E39" i="1"/>
  <c r="E38" i="1"/>
  <c r="E37" i="1"/>
  <c r="E36" i="1"/>
  <c r="E35" i="1"/>
  <c r="E34" i="1"/>
  <c r="E33" i="1"/>
  <c r="E32" i="1"/>
  <c r="E31" i="1"/>
  <c r="E29" i="1"/>
  <c r="E28" i="1"/>
  <c r="E27" i="1"/>
  <c r="E26" i="1"/>
  <c r="E25" i="1"/>
  <c r="E24" i="1"/>
  <c r="E23" i="1"/>
  <c r="E22" i="1"/>
  <c r="E21" i="1"/>
  <c r="E20" i="1"/>
  <c r="E19" i="1"/>
  <c r="E18" i="1"/>
  <c r="E17" i="1"/>
  <c r="E16" i="1"/>
  <c r="E15" i="1"/>
  <c r="E14" i="1"/>
  <c r="E13" i="1"/>
  <c r="E12" i="1"/>
  <c r="E11" i="1"/>
  <c r="E10" i="1"/>
  <c r="E9" i="1"/>
  <c r="E8" i="1"/>
  <c r="E7" i="1"/>
  <c r="E6" i="1"/>
  <c r="E5" i="1"/>
  <c r="E4" i="1"/>
  <c r="E3" i="1"/>
  <c r="E2" i="1"/>
  <c r="J2" i="1" l="1"/>
  <c r="E4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Connie Lea Allen, PE</author>
  </authors>
  <commentList>
    <comment ref="E8" authorId="0" shapeId="0" xr:uid="{90282BB1-9748-9E42-9563-9055448D0759}">
      <text>
        <r>
          <rPr>
            <i/>
            <sz val="9"/>
            <color rgb="FF0070C0"/>
            <rFont val="Avenir Next"/>
            <family val="34"/>
          </rPr>
          <t xml:space="preserve">Connie Lea Allen, PE:
</t>
        </r>
        <r>
          <rPr>
            <i/>
            <sz val="9"/>
            <color rgb="FF0070C0"/>
            <rFont val="Avenir Next"/>
            <family val="34"/>
          </rPr>
          <t>There is a difference of $88,000 between this spreadsheet (which are ledger numbers) and the water utility expenses listed on Page 60 of the Audit.  According to Peggy Hardin, the difference is an "audit adjustment to retirement" and that "adjustment is based on the overall retirement fund for the state and is not considered in our annual budget."</t>
        </r>
      </text>
    </comment>
    <comment ref="E28" authorId="0" shapeId="0" xr:uid="{2BCF2E70-B5A1-6543-B031-5C6E57F13C65}">
      <text>
        <r>
          <rPr>
            <i/>
            <sz val="9"/>
            <color rgb="FF0070C0"/>
            <rFont val="Avenir Next"/>
            <family val="34"/>
          </rPr>
          <t xml:space="preserve">Connie Lea Allen, PE:
</t>
        </r>
        <r>
          <rPr>
            <i/>
            <sz val="9"/>
            <color rgb="FF0070C0"/>
            <rFont val="Avenir Next"/>
            <family val="34"/>
          </rPr>
          <t>this includes $5,504.38 for collections; $64,016.84 for credit card fees; and, $24,719.97 for solids handling</t>
        </r>
      </text>
    </comment>
    <comment ref="E30" authorId="0" shapeId="0" xr:uid="{105BCD99-EF5B-084E-AC15-6540FCCD29E7}">
      <text>
        <r>
          <rPr>
            <i/>
            <sz val="9"/>
            <color rgb="FF0070C0"/>
            <rFont val="Avenir Next"/>
            <family val="34"/>
          </rPr>
          <t xml:space="preserve">Connie Lea Allen, PE:
</t>
        </r>
        <r>
          <rPr>
            <i/>
            <sz val="9"/>
            <color rgb="FF0070C0"/>
            <rFont val="Avenir Next"/>
            <family val="34"/>
          </rPr>
          <t>During the process of gathering expenses for the sewer COS, JF discovered that the Mago water pump station had always been billed to sewer.  Though she didn't have the Mago breakdown for the test year, she gave me the most recent (at the time) 12 months.  The cost was $52,880.  Though the Audit has this cost in the sewer utility, I am adding it here.</t>
        </r>
      </text>
    </comment>
    <comment ref="E38" authorId="0" shapeId="0" xr:uid="{04FDEF42-C8ED-2F4F-B332-F18513C4C7F2}">
      <text>
        <r>
          <rPr>
            <i/>
            <sz val="9"/>
            <color rgb="FF0070C0"/>
            <rFont val="Avenir Next"/>
            <family val="34"/>
          </rPr>
          <t xml:space="preserve">Connie Lea Allen, PE:
</t>
        </r>
        <r>
          <rPr>
            <i/>
            <sz val="9"/>
            <color rgb="FF0070C0"/>
            <rFont val="Avenir Next"/>
            <family val="34"/>
          </rPr>
          <t>this wasn't included in "operating expenses" on page 60 of the Audit--I'm not sure where it appears</t>
        </r>
      </text>
    </comment>
    <comment ref="F44" authorId="0" shapeId="0" xr:uid="{E093E508-FD27-7540-8E94-D63AEC412E49}">
      <text>
        <r>
          <rPr>
            <i/>
            <sz val="9"/>
            <color rgb="FF0070C0"/>
            <rFont val="Avenir Next"/>
            <family val="34"/>
          </rPr>
          <t xml:space="preserve">Connie Lea Allen, PE:
</t>
        </r>
        <r>
          <rPr>
            <i/>
            <sz val="9"/>
            <color rgb="FF0070C0"/>
            <rFont val="Avenir Next"/>
            <family val="34"/>
          </rPr>
          <t>from Audit via debt service tab in COS</t>
        </r>
      </text>
    </comment>
    <comment ref="E46" authorId="0" shapeId="0" xr:uid="{6D8E45AD-13A6-D447-8BFF-1A5A69798057}">
      <text>
        <r>
          <rPr>
            <i/>
            <sz val="9"/>
            <color rgb="FF0070C0"/>
            <rFont val="Avenir Next"/>
            <family val="34"/>
          </rPr>
          <t xml:space="preserve">Connie Lea Allen, PE:
</t>
        </r>
        <r>
          <rPr>
            <i/>
            <sz val="9"/>
            <color rgb="FF0070C0"/>
            <rFont val="Avenir Next"/>
            <family val="34"/>
          </rPr>
          <t>the depreciation used on the test year expenses on the COS workbook will not match this (ledger) or the Audit ($1,663,302 w/JE of $5,426.46)--I had to create my own spreadsheet to apply PSC's 62.5 years for lines</t>
        </r>
      </text>
    </comment>
  </commentList>
</comments>
</file>

<file path=xl/sharedStrings.xml><?xml version="1.0" encoding="utf-8"?>
<sst xmlns="http://schemas.openxmlformats.org/spreadsheetml/2006/main" count="75" uniqueCount="72">
  <si>
    <t xml:space="preserve">SRE </t>
  </si>
  <si>
    <t>ledger account</t>
  </si>
  <si>
    <t>account description</t>
  </si>
  <si>
    <t>SRE task</t>
  </si>
  <si>
    <t>elected officials salaries</t>
  </si>
  <si>
    <t>salaries and wages</t>
  </si>
  <si>
    <t>part time wages</t>
  </si>
  <si>
    <t>overtime</t>
  </si>
  <si>
    <t>health insurance</t>
  </si>
  <si>
    <t>unemployment</t>
  </si>
  <si>
    <t>employee retirement</t>
  </si>
  <si>
    <t>social security (FICA)</t>
  </si>
  <si>
    <t>workers compensation</t>
  </si>
  <si>
    <t>postage</t>
  </si>
  <si>
    <t>technical/office supplies</t>
  </si>
  <si>
    <t>technical/plant supplies</t>
  </si>
  <si>
    <t>software</t>
  </si>
  <si>
    <t>agricultural supplies</t>
  </si>
  <si>
    <t>uniforms and clothing</t>
  </si>
  <si>
    <t>heating supplies</t>
  </si>
  <si>
    <t>motor fuel or lubricants</t>
  </si>
  <si>
    <t>chemicals</t>
  </si>
  <si>
    <t>maintenance repairs building</t>
  </si>
  <si>
    <t>maintenance repairs meters</t>
  </si>
  <si>
    <t>maint repairs trans and distr</t>
  </si>
  <si>
    <t>maintenance plant</t>
  </si>
  <si>
    <t>maintenance repairs vehicles</t>
  </si>
  <si>
    <t>maintenance repairs other</t>
  </si>
  <si>
    <t>billing expense</t>
  </si>
  <si>
    <t>contract services</t>
  </si>
  <si>
    <t>dues and subscriptions</t>
  </si>
  <si>
    <t>utilities</t>
  </si>
  <si>
    <t>employee education expense</t>
  </si>
  <si>
    <t>general insurance and surety bonds</t>
  </si>
  <si>
    <t>professional fees</t>
  </si>
  <si>
    <t>publication expense</t>
  </si>
  <si>
    <t>bad debt expense</t>
  </si>
  <si>
    <t>telephone</t>
  </si>
  <si>
    <t>travel and conference expense</t>
  </si>
  <si>
    <t>vehicle leases</t>
  </si>
  <si>
    <t>buildings</t>
  </si>
  <si>
    <t>improvements other than buildings</t>
  </si>
  <si>
    <t>construction equipment</t>
  </si>
  <si>
    <t>technical equipment</t>
  </si>
  <si>
    <t>construction trans and distr line</t>
  </si>
  <si>
    <t>principal</t>
  </si>
  <si>
    <t>interest expense</t>
  </si>
  <si>
    <t>depreciation</t>
  </si>
  <si>
    <t>amortization exp - leased vehicles</t>
  </si>
  <si>
    <t>transfer to other funds</t>
  </si>
  <si>
    <t>difference</t>
  </si>
  <si>
    <t>ledger amount</t>
  </si>
  <si>
    <t>distribution</t>
  </si>
  <si>
    <t>admin</t>
  </si>
  <si>
    <t>billing</t>
  </si>
  <si>
    <t>treatment &amp; maint</t>
  </si>
  <si>
    <t>incl above</t>
  </si>
  <si>
    <t>elected offic</t>
  </si>
  <si>
    <t>janitorial supplies</t>
  </si>
  <si>
    <t>with my depreciation and less the vehicle leases</t>
  </si>
  <si>
    <t>checks with COS</t>
  </si>
  <si>
    <t>SRE deprec</t>
  </si>
  <si>
    <t>SRE/COS revenue requirements</t>
  </si>
  <si>
    <t>less SRE depreciation</t>
  </si>
  <si>
    <t>less interest</t>
  </si>
  <si>
    <t>less principal</t>
  </si>
  <si>
    <t>Audit (pg 60) water expenses</t>
  </si>
  <si>
    <t>less Audit depreciation</t>
  </si>
  <si>
    <t>plus Mago PS expense</t>
  </si>
  <si>
    <t>difference between COS &amp; Audit</t>
  </si>
  <si>
    <t>COS is lower than Audit</t>
  </si>
  <si>
    <t>with principal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</si>
</sst>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8" formatCode="&quot;$&quot;#,##0.00_);[Red]\(&quot;$&quot;#,##0.00\)"/>
    <numFmt numFmtId="42" formatCode="_(&quot;$&quot;* #,##0_);_(&quot;$&quot;* \(#,##0\);_(&quot;$&quot;* &quot;-&quot;_);_(@_)"/>
    <numFmt numFmtId="44" formatCode="_(&quot;$&quot;* #,##0.00_);_(&quot;$&quot;* \(#,##0.00\);_(&quot;$&quot;* &quot;-&quot;??_);_(@_)"/>
    <numFmt numFmtId="164" formatCode="\4\2\-0\100\-####"/>
    <numFmt numFmtId="165" formatCode="&quot;$&quot;#,##0"/>
  </numFmts>
  <fonts count="6">
    <font>
      <sz val="10"/>
      <color theme="1"/>
      <name val="Avenir Next"/>
      <family val="2"/>
    </font>
    <font>
      <i/>
      <sz val="9"/>
      <color rgb="FF0070C0"/>
      <name val="Avenir Next"/>
      <family val="34"/>
    </font>
    <font>
      <sz val="9"/>
      <color theme="1"/>
      <name val="Avenir Next"/>
      <family val="2"/>
    </font>
    <font>
      <sz val="9"/>
      <color rgb="FF0070C0"/>
      <name val="Avenir Next"/>
      <family val="2"/>
    </font>
    <font>
      <sz val="8"/>
      <color rgb="FFFF0000"/>
      <name val="Avenir Next"/>
      <family val="2"/>
    </font>
    <font>
      <sz val="10"/>
      <color theme="1"/>
      <name val="Avenir Next"/>
      <family val="2"/>
    </font>
  </fonts>
  <fills count="6">
    <fill>
      <patternFill patternType="none"/>
    </fill>
    <fill>
      <patternFill patternType="gray125"/>
    </fill>
    <fill>
      <patternFill patternType="solid">
        <fgColor rgb="FFEFE8F8"/>
        <bgColor indexed="64"/>
      </patternFill>
    </fill>
    <fill>
      <patternFill patternType="solid">
        <fgColor rgb="FFF8F6E4"/>
        <bgColor indexed="64"/>
      </patternFill>
    </fill>
    <fill>
      <patternFill patternType="solid">
        <fgColor theme="5" tint="0.79998168889431442"/>
        <bgColor indexed="64"/>
      </patternFill>
    </fill>
    <fill>
      <patternFill patternType="solid">
        <fgColor rgb="FFEBF9F9"/>
        <bgColor indexed="64"/>
      </patternFill>
    </fill>
  </fills>
  <borders count="1">
    <border>
      <left/>
      <right/>
      <top/>
      <bottom/>
      <diagonal/>
    </border>
  </borders>
  <cellStyleXfs count="2">
    <xf numFmtId="0" fontId="0" fillId="0" borderId="0"/>
    <xf numFmtId="44" fontId="5" fillId="0" borderId="0" applyFont="0" applyFill="0" applyBorder="0" applyAlignment="0" applyProtection="0"/>
  </cellStyleXfs>
  <cellXfs count="25">
    <xf numFmtId="0" fontId="0" fillId="0" borderId="0" xfId="0"/>
    <xf numFmtId="0" fontId="2" fillId="2" borderId="0" xfId="0" applyFont="1" applyFill="1" applyAlignment="1">
      <alignment horizontal="center" vertical="center" wrapText="1"/>
    </xf>
    <xf numFmtId="164" fontId="2" fillId="2" borderId="0" xfId="0" applyNumberFormat="1" applyFont="1" applyFill="1" applyAlignment="1">
      <alignment horizontal="center" vertical="center" wrapText="1"/>
    </xf>
    <xf numFmtId="0" fontId="2" fillId="0" borderId="0" xfId="0" applyFont="1" applyAlignment="1">
      <alignment horizontal="center" wrapText="1"/>
    </xf>
    <xf numFmtId="0" fontId="2" fillId="0" borderId="0" xfId="0" applyFont="1"/>
    <xf numFmtId="164" fontId="2" fillId="0" borderId="0" xfId="0" applyNumberFormat="1" applyFont="1" applyAlignment="1">
      <alignment horizontal="center"/>
    </xf>
    <xf numFmtId="8" fontId="2" fillId="0" borderId="0" xfId="0" applyNumberFormat="1" applyFont="1"/>
    <xf numFmtId="6" fontId="2" fillId="0" borderId="0" xfId="0" applyNumberFormat="1" applyFont="1"/>
    <xf numFmtId="0" fontId="2" fillId="0" borderId="0" xfId="0" applyFont="1" applyAlignment="1">
      <alignment horizontal="center" vertical="center"/>
    </xf>
    <xf numFmtId="8" fontId="3" fillId="0" borderId="0" xfId="0" applyNumberFormat="1" applyFont="1"/>
    <xf numFmtId="0" fontId="2" fillId="3" borderId="0" xfId="0" applyFont="1" applyFill="1" applyAlignment="1">
      <alignment horizontal="center" vertical="center" wrapText="1"/>
    </xf>
    <xf numFmtId="0" fontId="4" fillId="0" borderId="0" xfId="0" applyFont="1" applyAlignment="1">
      <alignment horizontal="center"/>
    </xf>
    <xf numFmtId="8" fontId="2" fillId="4" borderId="0" xfId="0" applyNumberFormat="1" applyFont="1" applyFill="1"/>
    <xf numFmtId="0" fontId="2" fillId="0" borderId="0" xfId="0" applyFont="1" applyAlignment="1">
      <alignment horizontal="center"/>
    </xf>
    <xf numFmtId="42" fontId="2" fillId="0" borderId="0" xfId="0" applyNumberFormat="1" applyFont="1"/>
    <xf numFmtId="8" fontId="2" fillId="5" borderId="0" xfId="0" applyNumberFormat="1" applyFont="1" applyFill="1"/>
    <xf numFmtId="0" fontId="2" fillId="5" borderId="0" xfId="0" applyFont="1" applyFill="1" applyAlignment="1">
      <alignment horizontal="center"/>
    </xf>
    <xf numFmtId="165" fontId="2" fillId="5" borderId="0" xfId="1" applyNumberFormat="1" applyFont="1" applyFill="1"/>
    <xf numFmtId="6" fontId="2" fillId="5" borderId="0" xfId="0" applyNumberFormat="1" applyFont="1" applyFill="1"/>
    <xf numFmtId="0" fontId="2" fillId="0" borderId="0" xfId="0" applyFont="1" applyAlignment="1">
      <alignment horizontal="right"/>
    </xf>
    <xf numFmtId="164" fontId="2" fillId="0" borderId="0" xfId="0" applyNumberFormat="1" applyFont="1" applyAlignment="1">
      <alignment horizontal="right"/>
    </xf>
    <xf numFmtId="0" fontId="0" fillId="0" borderId="0" xfId="0" applyAlignment="1">
      <alignment horizontal="right"/>
    </xf>
    <xf numFmtId="8" fontId="2" fillId="0" borderId="0" xfId="0" applyNumberFormat="1" applyFont="1" applyAlignment="1">
      <alignment horizontal="center" vertical="center" wrapText="1"/>
    </xf>
    <xf numFmtId="0" fontId="2" fillId="0" borderId="0" xfId="0" applyFont="1" applyAlignment="1">
      <alignment horizontal="right"/>
    </xf>
    <xf numFmtId="0" fontId="2" fillId="0" borderId="0" xfId="0" applyFont="1" applyAlignment="1">
      <alignment horizontal="center"/>
    </xf>
  </cellXfs>
  <cellStyles count="2">
    <cellStyle name="Currency" xfId="1" builtinId="4"/>
    <cellStyle name="Normal" xfId="0" builtinId="0"/>
  </cellStyles>
  <dxfs count="0"/>
  <tableStyles count="0" defaultTableStyle="TableStyleMedium2" defaultPivotStyle="PivotStyleLight16"/>
  <colors>
    <mruColors>
      <color rgb="FFEBF9F9"/>
      <color rgb="FFF8F6E4"/>
      <color rgb="FFF9ECF5"/>
      <color rgb="FFEFE8F8"/>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expenses/GL_Details_FY23_Water_&amp;_Sewe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onnieallen/Documents/Documents%20-%20Connie&#8217;s%20MacBook%20Pro/Documents%20-%20Connie&#8217;s%20MacBook%20Pro/clients/Clients/Bardstown/water/btown%20COS%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ater Cost &amp; Expenses-GL Detail"/>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ebt svc"/>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7C839-09D6-6D48-A262-ECBF9B7ADCF6}">
  <dimension ref="A1:K67"/>
  <sheetViews>
    <sheetView tabSelected="1" zoomScale="150" zoomScaleNormal="150" workbookViewId="0">
      <selection activeCell="H13" sqref="H13"/>
    </sheetView>
  </sheetViews>
  <sheetFormatPr defaultColWidth="10.85546875" defaultRowHeight="12"/>
  <cols>
    <col min="1" max="2" width="4.28515625" style="4" customWidth="1"/>
    <col min="3" max="3" width="13.42578125" style="5" customWidth="1"/>
    <col min="4" max="4" width="26.28515625" style="4" customWidth="1"/>
    <col min="5" max="5" width="13.140625" style="4" bestFit="1" customWidth="1"/>
    <col min="6" max="6" width="12.28515625" style="4" customWidth="1"/>
    <col min="7" max="7" width="11.7109375" style="4" bestFit="1" customWidth="1"/>
    <col min="8" max="16384" width="10.85546875" style="4"/>
  </cols>
  <sheetData>
    <row r="1" spans="1:10" s="3" customFormat="1" ht="27" customHeight="1">
      <c r="A1" s="1" t="s">
        <v>0</v>
      </c>
      <c r="B1" s="1" t="s">
        <v>3</v>
      </c>
      <c r="C1" s="2" t="s">
        <v>1</v>
      </c>
      <c r="D1" s="1" t="s">
        <v>2</v>
      </c>
      <c r="E1" s="1" t="s">
        <v>51</v>
      </c>
      <c r="F1" s="10" t="s">
        <v>55</v>
      </c>
      <c r="G1" s="10" t="s">
        <v>52</v>
      </c>
      <c r="H1" s="10" t="s">
        <v>53</v>
      </c>
      <c r="I1" s="10" t="s">
        <v>54</v>
      </c>
      <c r="J1" s="10" t="s">
        <v>57</v>
      </c>
    </row>
    <row r="2" spans="1:10">
      <c r="C2" s="5">
        <v>5100</v>
      </c>
      <c r="D2" s="4" t="s">
        <v>4</v>
      </c>
      <c r="E2" s="15">
        <f>SUM('[1]Water Cost &amp; Expenses-GL Detail'!$J$11:$J$22)</f>
        <v>25914</v>
      </c>
      <c r="J2" s="6">
        <f>E2</f>
        <v>25914</v>
      </c>
    </row>
    <row r="3" spans="1:10">
      <c r="C3" s="5">
        <v>5120</v>
      </c>
      <c r="D3" s="4" t="s">
        <v>5</v>
      </c>
      <c r="E3" s="6">
        <f>SUM('[1]Water Cost &amp; Expenses-GL Detail'!$J$23:$J$69)</f>
        <v>1379476.8400000003</v>
      </c>
      <c r="F3" s="15">
        <v>576575.35</v>
      </c>
      <c r="G3" s="15">
        <v>541991.44999999995</v>
      </c>
      <c r="H3" s="15">
        <v>243460.75</v>
      </c>
      <c r="I3" s="15">
        <v>41258.879999999997</v>
      </c>
    </row>
    <row r="4" spans="1:10">
      <c r="C4" s="5">
        <v>5140</v>
      </c>
      <c r="D4" s="4" t="s">
        <v>6</v>
      </c>
      <c r="E4" s="6">
        <f>SUM('[1]Water Cost &amp; Expenses-GL Detail'!$J$70:$J$98)</f>
        <v>23809.59</v>
      </c>
      <c r="F4" s="16" t="s">
        <v>56</v>
      </c>
      <c r="G4" s="16" t="s">
        <v>56</v>
      </c>
      <c r="H4" s="16" t="s">
        <v>56</v>
      </c>
      <c r="I4" s="16" t="s">
        <v>56</v>
      </c>
    </row>
    <row r="5" spans="1:10">
      <c r="C5" s="5">
        <v>5150</v>
      </c>
      <c r="D5" s="4" t="s">
        <v>7</v>
      </c>
      <c r="E5" s="6">
        <f>SUM('[1]Water Cost &amp; Expenses-GL Detail'!$J$99:$J$128)</f>
        <v>86080.49</v>
      </c>
      <c r="F5" s="15">
        <v>24458.19</v>
      </c>
      <c r="G5" s="15">
        <v>56571.86</v>
      </c>
      <c r="H5" s="15">
        <v>3509.81</v>
      </c>
      <c r="I5" s="15">
        <v>1540.63</v>
      </c>
    </row>
    <row r="6" spans="1:10">
      <c r="C6" s="5">
        <v>5160</v>
      </c>
      <c r="D6" s="4" t="s">
        <v>8</v>
      </c>
      <c r="E6" s="6">
        <f>SUM('[1]Water Cost &amp; Expenses-GL Detail'!$J$129:$J$158)</f>
        <v>296560.60000000003</v>
      </c>
      <c r="F6" s="15">
        <v>118878.65</v>
      </c>
      <c r="G6" s="15">
        <v>111830.27</v>
      </c>
      <c r="H6" s="15">
        <v>41640.1</v>
      </c>
      <c r="I6" s="15">
        <v>14629.01</v>
      </c>
      <c r="J6" s="15">
        <v>9582.57</v>
      </c>
    </row>
    <row r="7" spans="1:10">
      <c r="C7" s="5">
        <v>5170</v>
      </c>
      <c r="D7" s="4" t="s">
        <v>9</v>
      </c>
      <c r="E7" s="15">
        <f>SUM('[1]Water Cost &amp; Expenses-GL Detail'!$J$159:$J$162)</f>
        <v>2764.1000000000004</v>
      </c>
    </row>
    <row r="8" spans="1:10">
      <c r="C8" s="5">
        <v>5180</v>
      </c>
      <c r="D8" s="4" t="s">
        <v>10</v>
      </c>
      <c r="E8" s="6">
        <f>SUM('[1]Water Cost &amp; Expenses-GL Detail'!$J$163:$J$194)</f>
        <v>198989.56000000006</v>
      </c>
      <c r="F8" s="15">
        <v>84832.46</v>
      </c>
      <c r="G8" s="15">
        <v>71527.48</v>
      </c>
      <c r="H8" s="15">
        <v>33962.5</v>
      </c>
      <c r="I8" s="15">
        <v>6285.92</v>
      </c>
      <c r="J8" s="15">
        <v>2381.1999999999998</v>
      </c>
    </row>
    <row r="9" spans="1:10">
      <c r="C9" s="5">
        <v>5200</v>
      </c>
      <c r="D9" s="4" t="s">
        <v>11</v>
      </c>
      <c r="E9" s="15">
        <f>SUM('[1]Water Cost &amp; Expenses-GL Detail'!$J$195:$J$254)</f>
        <v>115930.07000000005</v>
      </c>
    </row>
    <row r="10" spans="1:10">
      <c r="C10" s="5">
        <v>5220</v>
      </c>
      <c r="D10" s="4" t="s">
        <v>12</v>
      </c>
      <c r="E10" s="15">
        <f>SUM('[1]Water Cost &amp; Expenses-GL Detail'!$J$255:$J$258)</f>
        <v>22776.68</v>
      </c>
    </row>
    <row r="11" spans="1:10">
      <c r="C11" s="5">
        <v>5310</v>
      </c>
      <c r="D11" s="4" t="s">
        <v>13</v>
      </c>
      <c r="E11" s="15">
        <f>SUM('[1]Water Cost &amp; Expenses-GL Detail'!$J$259:$J$271)</f>
        <v>2025.07</v>
      </c>
      <c r="H11" s="7">
        <f>E3+E4+E5+E6+E8+E2</f>
        <v>2010831.0800000005</v>
      </c>
    </row>
    <row r="12" spans="1:10">
      <c r="C12" s="5">
        <v>5320</v>
      </c>
      <c r="D12" s="4" t="s">
        <v>14</v>
      </c>
      <c r="E12" s="15">
        <f>SUM('[1]Water Cost &amp; Expenses-GL Detail'!$J$272:$J$745)</f>
        <v>64188.640000000014</v>
      </c>
    </row>
    <row r="13" spans="1:10">
      <c r="C13" s="5">
        <v>5330</v>
      </c>
      <c r="D13" s="4" t="s">
        <v>15</v>
      </c>
      <c r="E13" s="15">
        <f>SUM('[1]Water Cost &amp; Expenses-GL Detail'!$J$746:$J$933)</f>
        <v>74014.61000000003</v>
      </c>
    </row>
    <row r="14" spans="1:10">
      <c r="C14" s="5">
        <v>5340</v>
      </c>
      <c r="D14" s="4" t="s">
        <v>16</v>
      </c>
      <c r="E14" s="15">
        <f>SUM('[1]Water Cost &amp; Expenses-GL Detail'!$J$934:$J$959)</f>
        <v>26203.889999999996</v>
      </c>
    </row>
    <row r="15" spans="1:10">
      <c r="C15" s="5">
        <v>5360</v>
      </c>
      <c r="D15" s="4" t="s">
        <v>17</v>
      </c>
      <c r="E15" s="15">
        <f>SUM('[1]Water Cost &amp; Expenses-GL Detail'!$J$960:$J$968)</f>
        <v>722.34</v>
      </c>
    </row>
    <row r="16" spans="1:10">
      <c r="C16" s="5">
        <v>5380</v>
      </c>
      <c r="D16" s="4" t="s">
        <v>18</v>
      </c>
      <c r="E16" s="15">
        <f>SUM('[1]Water Cost &amp; Expenses-GL Detail'!$J$969:$J$1004)</f>
        <v>13464.43</v>
      </c>
    </row>
    <row r="17" spans="3:5">
      <c r="C17" s="5">
        <v>5400</v>
      </c>
      <c r="D17" s="4" t="s">
        <v>19</v>
      </c>
      <c r="E17" s="15">
        <f>SUM('[1]Water Cost &amp; Expenses-GL Detail'!$J$1005:$J$1019)</f>
        <v>4578.4899999999989</v>
      </c>
    </row>
    <row r="18" spans="3:5">
      <c r="C18" s="5">
        <v>5420</v>
      </c>
      <c r="D18" s="4" t="s">
        <v>20</v>
      </c>
      <c r="E18" s="15">
        <f>SUM('[1]Water Cost &amp; Expenses-GL Detail'!$J$1020:$J$1046)</f>
        <v>69672.11</v>
      </c>
    </row>
    <row r="19" spans="3:5">
      <c r="C19" s="5">
        <v>5440</v>
      </c>
      <c r="D19" s="4" t="s">
        <v>58</v>
      </c>
      <c r="E19" s="15">
        <f>SUM('[1]Water Cost &amp; Expenses-GL Detail'!$J$1047:$J$1058)</f>
        <v>2081.69</v>
      </c>
    </row>
    <row r="20" spans="3:5">
      <c r="C20" s="5">
        <v>5460</v>
      </c>
      <c r="D20" s="4" t="s">
        <v>21</v>
      </c>
      <c r="E20" s="15">
        <f>SUM('[1]Water Cost &amp; Expenses-GL Detail'!$J$1059:$J$1191)</f>
        <v>846924.21000000008</v>
      </c>
    </row>
    <row r="21" spans="3:5">
      <c r="C21" s="5">
        <v>5520</v>
      </c>
      <c r="D21" s="4" t="s">
        <v>22</v>
      </c>
      <c r="E21" s="15">
        <f>SUM('[1]Water Cost &amp; Expenses-GL Detail'!$J$1192:$J$1218)</f>
        <v>7927.7300000000005</v>
      </c>
    </row>
    <row r="22" spans="3:5">
      <c r="C22" s="5">
        <v>5540</v>
      </c>
      <c r="D22" s="4" t="s">
        <v>23</v>
      </c>
      <c r="E22" s="15">
        <f>SUM('[1]Water Cost &amp; Expenses-GL Detail'!$J$1219:$J$1315)</f>
        <v>245108.77000000011</v>
      </c>
    </row>
    <row r="23" spans="3:5">
      <c r="C23" s="5">
        <v>5560</v>
      </c>
      <c r="D23" s="4" t="s">
        <v>24</v>
      </c>
      <c r="E23" s="15">
        <f>SUM('[1]Water Cost &amp; Expenses-GL Detail'!$J$1316:$J$1471)</f>
        <v>158857.82000000004</v>
      </c>
    </row>
    <row r="24" spans="3:5">
      <c r="C24" s="5">
        <v>5570</v>
      </c>
      <c r="D24" s="4" t="s">
        <v>25</v>
      </c>
      <c r="E24" s="15">
        <f>SUM('[1]Water Cost &amp; Expenses-GL Detail'!$J$1472:$J$1646)</f>
        <v>126308.96999999999</v>
      </c>
    </row>
    <row r="25" spans="3:5">
      <c r="C25" s="5">
        <v>5580</v>
      </c>
      <c r="D25" s="4" t="s">
        <v>26</v>
      </c>
      <c r="E25" s="15">
        <f>SUM('[1]Water Cost &amp; Expenses-GL Detail'!$J$1647:$J$1769)</f>
        <v>19045.36</v>
      </c>
    </row>
    <row r="26" spans="3:5">
      <c r="C26" s="5">
        <v>5590</v>
      </c>
      <c r="D26" s="4" t="s">
        <v>27</v>
      </c>
      <c r="E26" s="15">
        <f>SUM('[1]Water Cost &amp; Expenses-GL Detail'!$J$1770:$J$1834)</f>
        <v>21032.54</v>
      </c>
    </row>
    <row r="27" spans="3:5">
      <c r="C27" s="5">
        <v>5620</v>
      </c>
      <c r="D27" s="4" t="s">
        <v>28</v>
      </c>
      <c r="E27" s="15">
        <f>SUM('[1]Water Cost &amp; Expenses-GL Detail'!$J$1835:$J$1846)</f>
        <v>31225.600000000002</v>
      </c>
    </row>
    <row r="28" spans="3:5">
      <c r="C28" s="5">
        <v>5660</v>
      </c>
      <c r="D28" s="4" t="s">
        <v>29</v>
      </c>
      <c r="E28" s="15">
        <f>SUM('[1]Water Cost &amp; Expenses-GL Detail'!$J$1847:$J$2080)</f>
        <v>364492.49</v>
      </c>
    </row>
    <row r="29" spans="3:5">
      <c r="C29" s="5">
        <v>5740</v>
      </c>
      <c r="D29" s="4" t="s">
        <v>30</v>
      </c>
      <c r="E29" s="15">
        <f>SUM('[1]Water Cost &amp; Expenses-GL Detail'!$J$2081:$J$2097)</f>
        <v>7119.5600000000013</v>
      </c>
    </row>
    <row r="30" spans="3:5">
      <c r="C30" s="5">
        <v>5860</v>
      </c>
      <c r="D30" s="4" t="s">
        <v>31</v>
      </c>
      <c r="E30" s="15">
        <f>SUM('[1]Water Cost &amp; Expenses-GL Detail'!$J$2098:$J$2171)+52880</f>
        <v>707328.05000000016</v>
      </c>
    </row>
    <row r="31" spans="3:5">
      <c r="C31" s="5">
        <v>5900</v>
      </c>
      <c r="D31" s="4" t="s">
        <v>32</v>
      </c>
      <c r="E31" s="15">
        <f>SUM('[1]Water Cost &amp; Expenses-GL Detail'!$J$2172:$J$2196)</f>
        <v>7900.7799999999988</v>
      </c>
    </row>
    <row r="32" spans="3:5">
      <c r="C32" s="5">
        <v>5980</v>
      </c>
      <c r="D32" s="4" t="s">
        <v>33</v>
      </c>
      <c r="E32" s="15">
        <f>SUM('[1]Water Cost &amp; Expenses-GL Detail'!$J$2197:$J$2210)</f>
        <v>105474.48000000001</v>
      </c>
    </row>
    <row r="33" spans="3:8">
      <c r="C33" s="5">
        <v>6140</v>
      </c>
      <c r="D33" s="4" t="s">
        <v>34</v>
      </c>
      <c r="E33" s="15">
        <f>SUM('[1]Water Cost &amp; Expenses-GL Detail'!$J$2211:$J$2225)</f>
        <v>23670.17</v>
      </c>
    </row>
    <row r="34" spans="3:8">
      <c r="C34" s="5">
        <v>6180</v>
      </c>
      <c r="D34" s="4" t="s">
        <v>35</v>
      </c>
      <c r="E34" s="15">
        <f>SUM('[1]Water Cost &amp; Expenses-GL Detail'!$J$2226:$J$2238)</f>
        <v>7058.0800000000008</v>
      </c>
    </row>
    <row r="35" spans="3:8">
      <c r="C35" s="5">
        <v>6250</v>
      </c>
      <c r="D35" s="4" t="s">
        <v>36</v>
      </c>
      <c r="E35" s="15">
        <f>SUM('[1]Water Cost &amp; Expenses-GL Detail'!$J$2239:$J$2252)</f>
        <v>14689.879999999997</v>
      </c>
    </row>
    <row r="36" spans="3:8">
      <c r="C36" s="5">
        <v>6340</v>
      </c>
      <c r="D36" s="4" t="s">
        <v>37</v>
      </c>
      <c r="E36" s="15">
        <f>SUM('[1]Water Cost &amp; Expenses-GL Detail'!$J$2253:$J$2366)</f>
        <v>21815.41</v>
      </c>
      <c r="G36" s="6"/>
    </row>
    <row r="37" spans="3:8">
      <c r="C37" s="5">
        <v>6380</v>
      </c>
      <c r="D37" s="4" t="s">
        <v>38</v>
      </c>
      <c r="E37" s="15">
        <f>SUM('[1]Water Cost &amp; Expenses-GL Detail'!$J$2367:$J$2386)</f>
        <v>3964.95</v>
      </c>
      <c r="H37" s="6"/>
    </row>
    <row r="38" spans="3:8">
      <c r="C38" s="5">
        <v>6395</v>
      </c>
      <c r="D38" s="4" t="s">
        <v>39</v>
      </c>
      <c r="E38" s="9">
        <f>SUM('[1]Water Cost &amp; Expenses-GL Detail'!$J$2387:$J$2399)</f>
        <v>1036.6100000000006</v>
      </c>
      <c r="F38" s="7"/>
      <c r="G38" s="7"/>
    </row>
    <row r="39" spans="3:8">
      <c r="C39" s="5">
        <v>7060</v>
      </c>
      <c r="D39" s="4" t="s">
        <v>40</v>
      </c>
      <c r="E39" s="6">
        <f>SUM('[1]Water Cost &amp; Expenses-GL Detail'!$J$2400:$J$2411)</f>
        <v>-2.7711166694643907E-12</v>
      </c>
    </row>
    <row r="40" spans="3:8">
      <c r="C40" s="5">
        <v>7100</v>
      </c>
      <c r="D40" s="4" t="s">
        <v>41</v>
      </c>
      <c r="E40" s="6">
        <f>SUM('[1]Water Cost &amp; Expenses-GL Detail'!$J$2412:$J$2425)</f>
        <v>1.2732925824820995E-11</v>
      </c>
    </row>
    <row r="41" spans="3:8">
      <c r="C41" s="5">
        <v>7180</v>
      </c>
      <c r="D41" s="4" t="s">
        <v>42</v>
      </c>
      <c r="E41" s="6">
        <f>SUM('[1]Water Cost &amp; Expenses-GL Detail'!$J$2426:$J$2432)</f>
        <v>0</v>
      </c>
    </row>
    <row r="42" spans="3:8">
      <c r="C42" s="5">
        <v>7220</v>
      </c>
      <c r="D42" s="4" t="s">
        <v>43</v>
      </c>
      <c r="E42" s="6">
        <f>SUM('[1]Water Cost &amp; Expenses-GL Detail'!$J$2433:$J$2436)</f>
        <v>0</v>
      </c>
    </row>
    <row r="43" spans="3:8">
      <c r="C43" s="5">
        <v>7300</v>
      </c>
      <c r="D43" s="4" t="s">
        <v>44</v>
      </c>
      <c r="E43" s="6">
        <f>SUM('[1]Water Cost &amp; Expenses-GL Detail'!$J$2437:$J$2553)</f>
        <v>0</v>
      </c>
    </row>
    <row r="44" spans="3:8">
      <c r="C44" s="5">
        <v>7500</v>
      </c>
      <c r="D44" s="4" t="s">
        <v>45</v>
      </c>
      <c r="E44" s="6">
        <v>0</v>
      </c>
      <c r="F44" s="18">
        <f>'[2]debt svc'!$H$8</f>
        <v>373137.14</v>
      </c>
    </row>
    <row r="45" spans="3:8">
      <c r="C45" s="5">
        <v>7600</v>
      </c>
      <c r="D45" s="4" t="s">
        <v>46</v>
      </c>
      <c r="E45" s="15">
        <f>SUM('[1]Water Cost &amp; Expenses-GL Detail'!$J$2586:$J$2612)</f>
        <v>140787.20999999996</v>
      </c>
      <c r="F45" s="13" t="s">
        <v>61</v>
      </c>
      <c r="G45" s="13" t="s">
        <v>50</v>
      </c>
    </row>
    <row r="46" spans="3:8">
      <c r="C46" s="5">
        <v>7900</v>
      </c>
      <c r="D46" s="4" t="s">
        <v>47</v>
      </c>
      <c r="E46" s="12">
        <f>SUM('[1]Water Cost &amp; Expenses-GL Detail'!$J$2613:$J$2614)</f>
        <v>1668728.77</v>
      </c>
      <c r="F46" s="17">
        <v>1750197</v>
      </c>
      <c r="G46" s="7">
        <f>F46-E46</f>
        <v>81468.229999999981</v>
      </c>
    </row>
    <row r="47" spans="3:8">
      <c r="C47" s="5">
        <v>7905</v>
      </c>
      <c r="D47" s="4" t="s">
        <v>48</v>
      </c>
      <c r="E47" s="6">
        <f>SUM('[1]Water Cost &amp; Expenses-GL Detail'!$J$2615)</f>
        <v>43876.31</v>
      </c>
    </row>
    <row r="48" spans="3:8">
      <c r="C48" s="5">
        <v>8990</v>
      </c>
      <c r="D48" s="4" t="s">
        <v>49</v>
      </c>
      <c r="E48" s="6">
        <f>SUM('[1]Water Cost &amp; Expenses-GL Detail'!$J$2616:$J$2617)</f>
        <v>0</v>
      </c>
    </row>
    <row r="49" spans="2:11">
      <c r="E49" s="7">
        <f>SUM(E2:E48)</f>
        <v>6983626.9500000002</v>
      </c>
      <c r="F49" s="7"/>
      <c r="G49" s="13"/>
    </row>
    <row r="50" spans="2:11" ht="21.95" customHeight="1">
      <c r="D50" s="6"/>
      <c r="F50" s="22"/>
      <c r="G50" s="8"/>
    </row>
    <row r="51" spans="2:11" ht="21.95" customHeight="1">
      <c r="D51"/>
      <c r="E51" s="7"/>
      <c r="F51" s="22"/>
      <c r="G51" s="7"/>
      <c r="H51" s="11"/>
      <c r="K51" s="6"/>
    </row>
    <row r="52" spans="2:11" ht="21.95" customHeight="1">
      <c r="D52"/>
      <c r="F52" s="22"/>
      <c r="I52" s="7"/>
    </row>
    <row r="53" spans="2:11" ht="12.75">
      <c r="B53" s="19"/>
      <c r="C53" s="20"/>
      <c r="D53" s="21" t="s">
        <v>71</v>
      </c>
      <c r="E53" s="7">
        <f>F44</f>
        <v>373137.14</v>
      </c>
      <c r="I53" s="7"/>
    </row>
    <row r="54" spans="2:11" ht="15" customHeight="1">
      <c r="B54" s="23" t="s">
        <v>59</v>
      </c>
      <c r="C54" s="23"/>
      <c r="D54" s="23"/>
      <c r="E54" s="7">
        <f>E49-E46+F46-E38+E53</f>
        <v>7437195.709999999</v>
      </c>
      <c r="F54" s="24" t="s">
        <v>60</v>
      </c>
      <c r="G54" s="24"/>
      <c r="I54" s="7"/>
    </row>
    <row r="55" spans="2:11" ht="12.75">
      <c r="D55"/>
    </row>
    <row r="56" spans="2:11" ht="12.75">
      <c r="D56"/>
    </row>
    <row r="57" spans="2:11" ht="12.75">
      <c r="D57"/>
    </row>
    <row r="58" spans="2:11" ht="12.75">
      <c r="D58" t="s">
        <v>62</v>
      </c>
      <c r="E58" s="14">
        <v>7437195</v>
      </c>
      <c r="F58" s="14"/>
    </row>
    <row r="59" spans="2:11" ht="12.75">
      <c r="D59" t="s">
        <v>63</v>
      </c>
      <c r="E59" s="14">
        <f>E58+F59</f>
        <v>5686998</v>
      </c>
      <c r="F59" s="14">
        <v>-1750197</v>
      </c>
    </row>
    <row r="60" spans="2:11" ht="12.75">
      <c r="D60" t="s">
        <v>64</v>
      </c>
      <c r="E60" s="14">
        <f t="shared" ref="E60:E61" si="0">E59+F60</f>
        <v>5546211</v>
      </c>
      <c r="F60" s="14">
        <v>-140787</v>
      </c>
    </row>
    <row r="61" spans="2:11">
      <c r="D61" s="4" t="s">
        <v>65</v>
      </c>
      <c r="E61" s="14">
        <f t="shared" si="0"/>
        <v>5173074</v>
      </c>
      <c r="F61" s="14">
        <v>-373137</v>
      </c>
    </row>
    <row r="62" spans="2:11">
      <c r="E62" s="14"/>
      <c r="F62" s="14"/>
    </row>
    <row r="63" spans="2:11">
      <c r="D63" s="4" t="s">
        <v>66</v>
      </c>
      <c r="E63" s="14">
        <v>6876924</v>
      </c>
      <c r="F63" s="14"/>
    </row>
    <row r="64" spans="2:11">
      <c r="D64" s="4" t="s">
        <v>67</v>
      </c>
      <c r="E64" s="14">
        <f>E63+F64</f>
        <v>5164320</v>
      </c>
      <c r="F64" s="14">
        <v>-1712604</v>
      </c>
    </row>
    <row r="65" spans="4:6">
      <c r="D65" s="4" t="s">
        <v>68</v>
      </c>
      <c r="E65" s="14">
        <f>E64+F65</f>
        <v>5217200</v>
      </c>
      <c r="F65" s="14">
        <v>52880</v>
      </c>
    </row>
    <row r="66" spans="4:6">
      <c r="E66" s="14"/>
      <c r="F66" s="14"/>
    </row>
    <row r="67" spans="4:6">
      <c r="D67" s="4" t="s">
        <v>69</v>
      </c>
      <c r="E67" s="14">
        <f>E61-E65</f>
        <v>-44126</v>
      </c>
      <c r="F67" s="14" t="s">
        <v>70</v>
      </c>
    </row>
  </sheetData>
  <mergeCells count="3">
    <mergeCell ref="F50:F52"/>
    <mergeCell ref="B54:D54"/>
    <mergeCell ref="F54:G54"/>
  </mergeCells>
  <printOptions horizontalCentered="1"/>
  <pageMargins left="0.25" right="0.25" top="1" bottom="0.5" header="0.55000000000000004" footer="0.3"/>
  <pageSetup orientation="portrait" horizontalDpi="0" verticalDpi="0"/>
  <headerFooter>
    <oddHeader>&amp;C&amp;"Avenir Book,Regular"&amp;K000000Bardstown Water Cost of Service - Test Year Expense Summary</oddHeader>
  </headerFooter>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Connie Lea Allen, PE</dc:creator>
  <cp:lastModifiedBy>Rogness, Benjamin (PSC)</cp:lastModifiedBy>
  <cp:lastPrinted>2025-08-21T18:46:19Z</cp:lastPrinted>
  <dcterms:created xsi:type="dcterms:W3CDTF">2025-05-13T00:46:59Z</dcterms:created>
  <dcterms:modified xsi:type="dcterms:W3CDTF">2025-12-03T17:32:34Z</dcterms:modified>
</cp:coreProperties>
</file>