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benjamin.rogness\Downloads\"/>
    </mc:Choice>
  </mc:AlternateContent>
  <xr:revisionPtr revIDLastSave="0" documentId="8_{4C3A2F82-E557-475B-9EFA-C01D0B42B6AA}" xr6:coauthVersionLast="47" xr6:coauthVersionMax="47" xr10:uidLastSave="{00000000-0000-0000-0000-000000000000}"/>
  <bookViews>
    <workbookView xWindow="28680" yWindow="-120" windowWidth="29040" windowHeight="15720" activeTab="4" xr2:uid="{00000000-000D-0000-FFFF-FFFF00000000}"/>
  </bookViews>
  <sheets>
    <sheet name="PSC" sheetId="2" r:id="rId1"/>
    <sheet name="orig SL" sheetId="3" r:id="rId2"/>
    <sheet name="sorted TY" sheetId="4" r:id="rId3"/>
    <sheet name="PF" sheetId="7" r:id="rId4"/>
    <sheet name="DAs" sheetId="5" r:id="rId5"/>
    <sheet name="as of 6 2024" sheetId="8" r:id="rId6"/>
  </sheets>
  <externalReferences>
    <externalReference r:id="rId7"/>
  </externalReferences>
  <definedNames>
    <definedName name="_xlnm.Print_Area" localSheetId="4">DAs!$A$1:$N$31</definedName>
    <definedName name="_xlnm.Print_Area" localSheetId="1">'orig SL'!$B$1:$O$394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0" i="5" l="1"/>
  <c r="M27" i="5"/>
  <c r="L30" i="5"/>
  <c r="L27" i="5"/>
  <c r="M26" i="5" l="1"/>
  <c r="L26" i="5"/>
  <c r="G55" i="5"/>
  <c r="G52" i="5"/>
  <c r="F31" i="5"/>
  <c r="F30" i="5"/>
  <c r="L69" i="8"/>
  <c r="L70" i="8"/>
  <c r="K3" i="8"/>
  <c r="K4" i="8"/>
  <c r="K5" i="8"/>
  <c r="K6" i="8"/>
  <c r="K7" i="8"/>
  <c r="K8" i="8"/>
  <c r="K9" i="8"/>
  <c r="K10" i="8"/>
  <c r="K11" i="8"/>
  <c r="K12" i="8"/>
  <c r="K65" i="8"/>
  <c r="K67" i="8"/>
  <c r="K68" i="8"/>
  <c r="K74" i="8"/>
  <c r="K13" i="8"/>
  <c r="K14" i="8"/>
  <c r="K69" i="8"/>
  <c r="K70" i="8"/>
  <c r="K71" i="8"/>
  <c r="K15" i="8"/>
  <c r="K16" i="8"/>
  <c r="G78" i="8" l="1"/>
  <c r="X69" i="8"/>
  <c r="X70" i="8"/>
  <c r="H1" i="8" l="1"/>
  <c r="I75" i="8"/>
  <c r="I17" i="8"/>
  <c r="I18" i="8"/>
  <c r="I19" i="8"/>
  <c r="I20" i="8"/>
  <c r="I21" i="8"/>
  <c r="I22" i="8"/>
  <c r="I23" i="8"/>
  <c r="J23" i="8" s="1"/>
  <c r="K23" i="8" s="1"/>
  <c r="R23" i="8" s="1"/>
  <c r="I24" i="8"/>
  <c r="I25" i="8"/>
  <c r="I26" i="8"/>
  <c r="I27" i="8"/>
  <c r="I28" i="8"/>
  <c r="I29" i="8"/>
  <c r="I30" i="8"/>
  <c r="I31" i="8"/>
  <c r="I32" i="8"/>
  <c r="I72" i="8"/>
  <c r="I33" i="8"/>
  <c r="I34" i="8"/>
  <c r="I35" i="8"/>
  <c r="I36" i="8"/>
  <c r="I37" i="8"/>
  <c r="I38" i="8"/>
  <c r="I39" i="8"/>
  <c r="I40" i="8"/>
  <c r="I41" i="8"/>
  <c r="I42" i="8"/>
  <c r="I43" i="8"/>
  <c r="I44" i="8"/>
  <c r="I73" i="8"/>
  <c r="I45" i="8"/>
  <c r="I76" i="8"/>
  <c r="I46" i="8"/>
  <c r="I47" i="8"/>
  <c r="I48" i="8"/>
  <c r="I49" i="8"/>
  <c r="I50" i="8"/>
  <c r="I51" i="8"/>
  <c r="I52" i="8"/>
  <c r="I53" i="8"/>
  <c r="I54" i="8"/>
  <c r="I55" i="8"/>
  <c r="I77" i="8"/>
  <c r="I56" i="8"/>
  <c r="I57" i="8"/>
  <c r="I58" i="8"/>
  <c r="J58" i="8" s="1"/>
  <c r="K58" i="8" s="1"/>
  <c r="R58" i="8" s="1"/>
  <c r="I59" i="8"/>
  <c r="I60" i="8"/>
  <c r="I61" i="8"/>
  <c r="I62" i="8"/>
  <c r="I63" i="8"/>
  <c r="I64" i="8"/>
  <c r="H75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72" i="8"/>
  <c r="H33" i="8"/>
  <c r="H34" i="8"/>
  <c r="H35" i="8"/>
  <c r="H36" i="8"/>
  <c r="H37" i="8"/>
  <c r="H38" i="8"/>
  <c r="H39" i="8"/>
  <c r="H40" i="8"/>
  <c r="H41" i="8"/>
  <c r="H42" i="8"/>
  <c r="H43" i="8"/>
  <c r="H44" i="8"/>
  <c r="H73" i="8"/>
  <c r="H45" i="8"/>
  <c r="H76" i="8"/>
  <c r="H46" i="8"/>
  <c r="H47" i="8"/>
  <c r="H48" i="8"/>
  <c r="H49" i="8"/>
  <c r="H50" i="8"/>
  <c r="H51" i="8"/>
  <c r="H52" i="8"/>
  <c r="H53" i="8"/>
  <c r="H54" i="8"/>
  <c r="H55" i="8"/>
  <c r="H77" i="8"/>
  <c r="H56" i="8"/>
  <c r="H57" i="8"/>
  <c r="H58" i="8"/>
  <c r="H59" i="8"/>
  <c r="H60" i="8"/>
  <c r="H61" i="8"/>
  <c r="H62" i="8"/>
  <c r="H63" i="8"/>
  <c r="H64" i="8"/>
  <c r="R16" i="8"/>
  <c r="R15" i="8"/>
  <c r="T16" i="8"/>
  <c r="T15" i="8"/>
  <c r="T78" i="8" s="1"/>
  <c r="R14" i="8"/>
  <c r="R69" i="8"/>
  <c r="R70" i="8"/>
  <c r="R71" i="8"/>
  <c r="R13" i="8"/>
  <c r="Q10" i="8"/>
  <c r="Q11" i="8"/>
  <c r="Q12" i="8"/>
  <c r="Q65" i="8"/>
  <c r="Q67" i="8"/>
  <c r="Q68" i="8"/>
  <c r="Q74" i="8"/>
  <c r="Q9" i="8"/>
  <c r="P8" i="8"/>
  <c r="P7" i="8"/>
  <c r="P6" i="8"/>
  <c r="P5" i="8"/>
  <c r="O4" i="8"/>
  <c r="P3" i="8"/>
  <c r="M66" i="8"/>
  <c r="I66" i="8"/>
  <c r="H66" i="8"/>
  <c r="L65" i="8" l="1"/>
  <c r="W65" i="8" s="1"/>
  <c r="L13" i="8"/>
  <c r="X13" i="8" s="1"/>
  <c r="L14" i="8"/>
  <c r="X14" i="8" s="1"/>
  <c r="L5" i="8"/>
  <c r="V5" i="8" s="1"/>
  <c r="L6" i="8"/>
  <c r="V6" i="8" s="1"/>
  <c r="L7" i="8"/>
  <c r="V7" i="8" s="1"/>
  <c r="L71" i="8"/>
  <c r="X71" i="8" s="1"/>
  <c r="L8" i="8"/>
  <c r="V8" i="8" s="1"/>
  <c r="L15" i="8"/>
  <c r="L9" i="8"/>
  <c r="W9" i="8" s="1"/>
  <c r="L16" i="8"/>
  <c r="L10" i="8"/>
  <c r="W10" i="8" s="1"/>
  <c r="L11" i="8"/>
  <c r="W11" i="8" s="1"/>
  <c r="L12" i="8"/>
  <c r="W12" i="8" s="1"/>
  <c r="L74" i="8"/>
  <c r="W74" i="8" s="1"/>
  <c r="L4" i="8"/>
  <c r="U4" i="8" s="1"/>
  <c r="L68" i="8"/>
  <c r="W68" i="8" s="1"/>
  <c r="L3" i="8"/>
  <c r="V3" i="8" s="1"/>
  <c r="L67" i="8"/>
  <c r="W67" i="8" s="1"/>
  <c r="J39" i="8"/>
  <c r="K39" i="8" s="1"/>
  <c r="R39" i="8" s="1"/>
  <c r="J45" i="8"/>
  <c r="K45" i="8" s="1"/>
  <c r="Q45" i="8" s="1"/>
  <c r="J38" i="8"/>
  <c r="J56" i="8"/>
  <c r="J37" i="8"/>
  <c r="J36" i="8"/>
  <c r="J55" i="8"/>
  <c r="J34" i="8"/>
  <c r="J48" i="8"/>
  <c r="J28" i="8"/>
  <c r="J76" i="8"/>
  <c r="J57" i="8"/>
  <c r="J22" i="8"/>
  <c r="L58" i="8"/>
  <c r="X58" i="8" s="1"/>
  <c r="J75" i="8"/>
  <c r="J77" i="8"/>
  <c r="J35" i="8"/>
  <c r="J49" i="8"/>
  <c r="J33" i="8"/>
  <c r="J47" i="8"/>
  <c r="J46" i="8"/>
  <c r="J27" i="8"/>
  <c r="L23" i="8"/>
  <c r="X23" i="8" s="1"/>
  <c r="J17" i="8"/>
  <c r="J29" i="8"/>
  <c r="J40" i="8"/>
  <c r="J50" i="8"/>
  <c r="J61" i="8"/>
  <c r="J18" i="8"/>
  <c r="J30" i="8"/>
  <c r="J41" i="8"/>
  <c r="J51" i="8"/>
  <c r="J62" i="8"/>
  <c r="J19" i="8"/>
  <c r="J31" i="8"/>
  <c r="J42" i="8"/>
  <c r="J52" i="8"/>
  <c r="J63" i="8"/>
  <c r="J20" i="8"/>
  <c r="J32" i="8"/>
  <c r="J43" i="8"/>
  <c r="J53" i="8"/>
  <c r="J64" i="8"/>
  <c r="J21" i="8"/>
  <c r="J72" i="8"/>
  <c r="J44" i="8"/>
  <c r="J54" i="8"/>
  <c r="J66" i="8"/>
  <c r="K66" i="8" s="1"/>
  <c r="J26" i="8"/>
  <c r="J60" i="8"/>
  <c r="J25" i="8"/>
  <c r="J59" i="8"/>
  <c r="J73" i="8"/>
  <c r="J24" i="8"/>
  <c r="K399" i="4"/>
  <c r="Z16" i="8" l="1"/>
  <c r="X16" i="8"/>
  <c r="Z15" i="8"/>
  <c r="Z78" i="8" s="1"/>
  <c r="X15" i="8"/>
  <c r="L39" i="8"/>
  <c r="X39" i="8" s="1"/>
  <c r="L45" i="8"/>
  <c r="W45" i="8" s="1"/>
  <c r="K27" i="8"/>
  <c r="P27" i="8" s="1"/>
  <c r="K21" i="8"/>
  <c r="R21" i="8" s="1"/>
  <c r="K53" i="8"/>
  <c r="R53" i="8" s="1"/>
  <c r="K35" i="8"/>
  <c r="Q35" i="8" s="1"/>
  <c r="L35" i="8"/>
  <c r="W35" i="8" s="1"/>
  <c r="K36" i="8"/>
  <c r="P36" i="8" s="1"/>
  <c r="K76" i="8"/>
  <c r="P76" i="8" s="1"/>
  <c r="K34" i="8"/>
  <c r="R34" i="8" s="1"/>
  <c r="K59" i="8"/>
  <c r="P59" i="8" s="1"/>
  <c r="K37" i="8"/>
  <c r="P37" i="8" s="1"/>
  <c r="K46" i="8"/>
  <c r="P46" i="8" s="1"/>
  <c r="L46" i="8"/>
  <c r="V46" i="8" s="1"/>
  <c r="K51" i="8"/>
  <c r="P51" i="8" s="1"/>
  <c r="K24" i="8"/>
  <c r="P24" i="8" s="1"/>
  <c r="K56" i="8"/>
  <c r="R56" i="8" s="1"/>
  <c r="K19" i="8"/>
  <c r="R19" i="8" s="1"/>
  <c r="K62" i="8"/>
  <c r="K33" i="8"/>
  <c r="Q33" i="8" s="1"/>
  <c r="K38" i="8"/>
  <c r="P38" i="8" s="1"/>
  <c r="L38" i="8"/>
  <c r="V38" i="8" s="1"/>
  <c r="K28" i="8"/>
  <c r="R28" i="8" s="1"/>
  <c r="K41" i="8"/>
  <c r="P41" i="8" s="1"/>
  <c r="K49" i="8"/>
  <c r="P49" i="8" s="1"/>
  <c r="K18" i="8"/>
  <c r="R18" i="8" s="1"/>
  <c r="K61" i="8"/>
  <c r="R61" i="8" s="1"/>
  <c r="K50" i="8"/>
  <c r="R50" i="8" s="1"/>
  <c r="K40" i="8"/>
  <c r="R40" i="8" s="1"/>
  <c r="K26" i="8"/>
  <c r="R26" i="8" s="1"/>
  <c r="K52" i="8"/>
  <c r="R52" i="8" s="1"/>
  <c r="K29" i="8"/>
  <c r="R29" i="8" s="1"/>
  <c r="K22" i="8"/>
  <c r="R22" i="8" s="1"/>
  <c r="K72" i="8"/>
  <c r="R72" i="8" s="1"/>
  <c r="K47" i="8"/>
  <c r="P47" i="8" s="1"/>
  <c r="K64" i="8"/>
  <c r="Q64" i="8" s="1"/>
  <c r="K30" i="8"/>
  <c r="R30" i="8" s="1"/>
  <c r="K43" i="8"/>
  <c r="R43" i="8" s="1"/>
  <c r="K32" i="8"/>
  <c r="P32" i="8" s="1"/>
  <c r="K25" i="8"/>
  <c r="R25" i="8" s="1"/>
  <c r="K20" i="8"/>
  <c r="R20" i="8" s="1"/>
  <c r="K63" i="8"/>
  <c r="R63" i="8" s="1"/>
  <c r="L66" i="8"/>
  <c r="K42" i="8"/>
  <c r="R42" i="8" s="1"/>
  <c r="K17" i="8"/>
  <c r="P17" i="8" s="1"/>
  <c r="K57" i="8"/>
  <c r="R57" i="8" s="1"/>
  <c r="K44" i="8"/>
  <c r="R44" i="8" s="1"/>
  <c r="K48" i="8"/>
  <c r="R48" i="8" s="1"/>
  <c r="K55" i="8"/>
  <c r="Q55" i="8" s="1"/>
  <c r="L55" i="8"/>
  <c r="W55" i="8" s="1"/>
  <c r="K73" i="8"/>
  <c r="L73" i="8"/>
  <c r="K77" i="8"/>
  <c r="Q77" i="8" s="1"/>
  <c r="K75" i="8"/>
  <c r="K60" i="8"/>
  <c r="R60" i="8" s="1"/>
  <c r="K54" i="8"/>
  <c r="R54" i="8" s="1"/>
  <c r="K31" i="8"/>
  <c r="Q31" i="8" s="1"/>
  <c r="S66" i="8"/>
  <c r="Q66" i="8"/>
  <c r="G395" i="7"/>
  <c r="M394" i="7"/>
  <c r="I394" i="7"/>
  <c r="H394" i="7"/>
  <c r="M393" i="7"/>
  <c r="I393" i="7"/>
  <c r="H393" i="7"/>
  <c r="M392" i="7"/>
  <c r="I392" i="7"/>
  <c r="H392" i="7"/>
  <c r="M391" i="7"/>
  <c r="I391" i="7"/>
  <c r="H391" i="7"/>
  <c r="M390" i="7"/>
  <c r="I390" i="7"/>
  <c r="H390" i="7"/>
  <c r="M389" i="7"/>
  <c r="I389" i="7"/>
  <c r="H389" i="7"/>
  <c r="M388" i="7"/>
  <c r="I388" i="7"/>
  <c r="H388" i="7"/>
  <c r="M387" i="7"/>
  <c r="I387" i="7"/>
  <c r="H387" i="7"/>
  <c r="M386" i="7"/>
  <c r="I386" i="7"/>
  <c r="H386" i="7"/>
  <c r="M385" i="7"/>
  <c r="I385" i="7"/>
  <c r="H385" i="7"/>
  <c r="M384" i="7"/>
  <c r="I384" i="7"/>
  <c r="H384" i="7"/>
  <c r="M383" i="7"/>
  <c r="I383" i="7"/>
  <c r="H383" i="7"/>
  <c r="M382" i="7"/>
  <c r="I382" i="7"/>
  <c r="H382" i="7"/>
  <c r="M381" i="7"/>
  <c r="I381" i="7"/>
  <c r="H381" i="7"/>
  <c r="M380" i="7"/>
  <c r="I380" i="7"/>
  <c r="H380" i="7"/>
  <c r="M379" i="7"/>
  <c r="I379" i="7"/>
  <c r="H379" i="7"/>
  <c r="M378" i="7"/>
  <c r="I378" i="7"/>
  <c r="H378" i="7"/>
  <c r="M377" i="7"/>
  <c r="I377" i="7"/>
  <c r="H377" i="7"/>
  <c r="M376" i="7"/>
  <c r="I376" i="7"/>
  <c r="H376" i="7"/>
  <c r="M375" i="7"/>
  <c r="I375" i="7"/>
  <c r="H375" i="7"/>
  <c r="M374" i="7"/>
  <c r="I374" i="7"/>
  <c r="H374" i="7"/>
  <c r="M373" i="7"/>
  <c r="I373" i="7"/>
  <c r="H373" i="7"/>
  <c r="M372" i="7"/>
  <c r="I372" i="7"/>
  <c r="H372" i="7"/>
  <c r="M371" i="7"/>
  <c r="I371" i="7"/>
  <c r="H371" i="7"/>
  <c r="M370" i="7"/>
  <c r="I370" i="7"/>
  <c r="H370" i="7"/>
  <c r="M369" i="7"/>
  <c r="I369" i="7"/>
  <c r="H369" i="7"/>
  <c r="M368" i="7"/>
  <c r="I368" i="7"/>
  <c r="H368" i="7"/>
  <c r="M367" i="7"/>
  <c r="I367" i="7"/>
  <c r="H367" i="7"/>
  <c r="M366" i="7"/>
  <c r="I366" i="7"/>
  <c r="H366" i="7"/>
  <c r="M365" i="7"/>
  <c r="I365" i="7"/>
  <c r="H365" i="7"/>
  <c r="M364" i="7"/>
  <c r="I364" i="7"/>
  <c r="H364" i="7"/>
  <c r="M363" i="7"/>
  <c r="I363" i="7"/>
  <c r="H363" i="7"/>
  <c r="M362" i="7"/>
  <c r="I362" i="7"/>
  <c r="H362" i="7"/>
  <c r="M361" i="7"/>
  <c r="I361" i="7"/>
  <c r="H361" i="7"/>
  <c r="M360" i="7"/>
  <c r="I360" i="7"/>
  <c r="H360" i="7"/>
  <c r="M359" i="7"/>
  <c r="I359" i="7"/>
  <c r="H359" i="7"/>
  <c r="M358" i="7"/>
  <c r="I358" i="7"/>
  <c r="H358" i="7"/>
  <c r="M357" i="7"/>
  <c r="I357" i="7"/>
  <c r="H357" i="7"/>
  <c r="M356" i="7"/>
  <c r="I356" i="7"/>
  <c r="H356" i="7"/>
  <c r="M355" i="7"/>
  <c r="I355" i="7"/>
  <c r="H355" i="7"/>
  <c r="M354" i="7"/>
  <c r="I354" i="7"/>
  <c r="H354" i="7"/>
  <c r="M353" i="7"/>
  <c r="I353" i="7"/>
  <c r="H353" i="7"/>
  <c r="M352" i="7"/>
  <c r="I352" i="7"/>
  <c r="H352" i="7"/>
  <c r="M351" i="7"/>
  <c r="I351" i="7"/>
  <c r="H351" i="7"/>
  <c r="M350" i="7"/>
  <c r="I350" i="7"/>
  <c r="H350" i="7"/>
  <c r="M349" i="7"/>
  <c r="I349" i="7"/>
  <c r="H349" i="7"/>
  <c r="M348" i="7"/>
  <c r="I348" i="7"/>
  <c r="H348" i="7"/>
  <c r="M347" i="7"/>
  <c r="I347" i="7"/>
  <c r="H347" i="7"/>
  <c r="M346" i="7"/>
  <c r="I346" i="7"/>
  <c r="H346" i="7"/>
  <c r="M345" i="7"/>
  <c r="I345" i="7"/>
  <c r="H345" i="7"/>
  <c r="M344" i="7"/>
  <c r="I344" i="7"/>
  <c r="H344" i="7"/>
  <c r="M343" i="7"/>
  <c r="I343" i="7"/>
  <c r="H343" i="7"/>
  <c r="M342" i="7"/>
  <c r="I342" i="7"/>
  <c r="H342" i="7"/>
  <c r="M341" i="7"/>
  <c r="I341" i="7"/>
  <c r="H341" i="7"/>
  <c r="M340" i="7"/>
  <c r="I340" i="7"/>
  <c r="H340" i="7"/>
  <c r="M339" i="7"/>
  <c r="I339" i="7"/>
  <c r="H339" i="7"/>
  <c r="M338" i="7"/>
  <c r="I338" i="7"/>
  <c r="H338" i="7"/>
  <c r="M337" i="7"/>
  <c r="I337" i="7"/>
  <c r="H337" i="7"/>
  <c r="M336" i="7"/>
  <c r="I336" i="7"/>
  <c r="H336" i="7"/>
  <c r="M335" i="7"/>
  <c r="I335" i="7"/>
  <c r="H335" i="7"/>
  <c r="M334" i="7"/>
  <c r="I334" i="7"/>
  <c r="H334" i="7"/>
  <c r="M333" i="7"/>
  <c r="I333" i="7"/>
  <c r="H333" i="7"/>
  <c r="M332" i="7"/>
  <c r="I332" i="7"/>
  <c r="H332" i="7"/>
  <c r="M331" i="7"/>
  <c r="I331" i="7"/>
  <c r="H331" i="7"/>
  <c r="M330" i="7"/>
  <c r="I330" i="7"/>
  <c r="H330" i="7"/>
  <c r="M329" i="7"/>
  <c r="I329" i="7"/>
  <c r="H329" i="7"/>
  <c r="M328" i="7"/>
  <c r="I328" i="7"/>
  <c r="H328" i="7"/>
  <c r="M327" i="7"/>
  <c r="I327" i="7"/>
  <c r="H327" i="7"/>
  <c r="M326" i="7"/>
  <c r="I326" i="7"/>
  <c r="H326" i="7"/>
  <c r="M325" i="7"/>
  <c r="I325" i="7"/>
  <c r="H325" i="7"/>
  <c r="M324" i="7"/>
  <c r="I324" i="7"/>
  <c r="H324" i="7"/>
  <c r="M323" i="7"/>
  <c r="I323" i="7"/>
  <c r="H323" i="7"/>
  <c r="M322" i="7"/>
  <c r="I322" i="7"/>
  <c r="H322" i="7"/>
  <c r="M321" i="7"/>
  <c r="I321" i="7"/>
  <c r="H321" i="7"/>
  <c r="M320" i="7"/>
  <c r="I320" i="7"/>
  <c r="H320" i="7"/>
  <c r="M319" i="7"/>
  <c r="I319" i="7"/>
  <c r="H319" i="7"/>
  <c r="M318" i="7"/>
  <c r="I318" i="7"/>
  <c r="H318" i="7"/>
  <c r="M317" i="7"/>
  <c r="I317" i="7"/>
  <c r="H317" i="7"/>
  <c r="M316" i="7"/>
  <c r="I316" i="7"/>
  <c r="H316" i="7"/>
  <c r="M315" i="7"/>
  <c r="I315" i="7"/>
  <c r="H315" i="7"/>
  <c r="M314" i="7"/>
  <c r="I314" i="7"/>
  <c r="H314" i="7"/>
  <c r="M313" i="7"/>
  <c r="I313" i="7"/>
  <c r="H313" i="7"/>
  <c r="M312" i="7"/>
  <c r="I312" i="7"/>
  <c r="H312" i="7"/>
  <c r="M311" i="7"/>
  <c r="I311" i="7"/>
  <c r="H311" i="7"/>
  <c r="M310" i="7"/>
  <c r="I310" i="7"/>
  <c r="H310" i="7"/>
  <c r="M309" i="7"/>
  <c r="I309" i="7"/>
  <c r="H309" i="7"/>
  <c r="M308" i="7"/>
  <c r="I308" i="7"/>
  <c r="H308" i="7"/>
  <c r="M307" i="7"/>
  <c r="I307" i="7"/>
  <c r="H307" i="7"/>
  <c r="M306" i="7"/>
  <c r="I306" i="7"/>
  <c r="H306" i="7"/>
  <c r="M305" i="7"/>
  <c r="I305" i="7"/>
  <c r="H305" i="7"/>
  <c r="M304" i="7"/>
  <c r="I304" i="7"/>
  <c r="H304" i="7"/>
  <c r="M303" i="7"/>
  <c r="I303" i="7"/>
  <c r="H303" i="7"/>
  <c r="M302" i="7"/>
  <c r="I302" i="7"/>
  <c r="H302" i="7"/>
  <c r="M301" i="7"/>
  <c r="I301" i="7"/>
  <c r="H301" i="7"/>
  <c r="M300" i="7"/>
  <c r="I300" i="7"/>
  <c r="H300" i="7"/>
  <c r="M299" i="7"/>
  <c r="I299" i="7"/>
  <c r="H299" i="7"/>
  <c r="M298" i="7"/>
  <c r="I298" i="7"/>
  <c r="H298" i="7"/>
  <c r="M297" i="7"/>
  <c r="I297" i="7"/>
  <c r="H297" i="7"/>
  <c r="M296" i="7"/>
  <c r="I296" i="7"/>
  <c r="H296" i="7"/>
  <c r="M295" i="7"/>
  <c r="I295" i="7"/>
  <c r="H295" i="7"/>
  <c r="M293" i="7"/>
  <c r="I293" i="7"/>
  <c r="H293" i="7"/>
  <c r="M292" i="7"/>
  <c r="I292" i="7"/>
  <c r="H292" i="7"/>
  <c r="M291" i="7"/>
  <c r="I291" i="7"/>
  <c r="H291" i="7"/>
  <c r="M290" i="7"/>
  <c r="I290" i="7"/>
  <c r="H290" i="7"/>
  <c r="M289" i="7"/>
  <c r="I289" i="7"/>
  <c r="H289" i="7"/>
  <c r="M288" i="7"/>
  <c r="I288" i="7"/>
  <c r="H288" i="7"/>
  <c r="M287" i="7"/>
  <c r="I287" i="7"/>
  <c r="H287" i="7"/>
  <c r="M286" i="7"/>
  <c r="I286" i="7"/>
  <c r="H286" i="7"/>
  <c r="M285" i="7"/>
  <c r="I285" i="7"/>
  <c r="H285" i="7"/>
  <c r="M284" i="7"/>
  <c r="I284" i="7"/>
  <c r="H284" i="7"/>
  <c r="M283" i="7"/>
  <c r="I283" i="7"/>
  <c r="H283" i="7"/>
  <c r="M282" i="7"/>
  <c r="I282" i="7"/>
  <c r="H282" i="7"/>
  <c r="M281" i="7"/>
  <c r="I281" i="7"/>
  <c r="H281" i="7"/>
  <c r="M280" i="7"/>
  <c r="I280" i="7"/>
  <c r="H280" i="7"/>
  <c r="M279" i="7"/>
  <c r="I279" i="7"/>
  <c r="H279" i="7"/>
  <c r="M278" i="7"/>
  <c r="I278" i="7"/>
  <c r="H278" i="7"/>
  <c r="M277" i="7"/>
  <c r="I277" i="7"/>
  <c r="H277" i="7"/>
  <c r="M276" i="7"/>
  <c r="I276" i="7"/>
  <c r="H276" i="7"/>
  <c r="M275" i="7"/>
  <c r="I275" i="7"/>
  <c r="H275" i="7"/>
  <c r="M274" i="7"/>
  <c r="I274" i="7"/>
  <c r="H274" i="7"/>
  <c r="M273" i="7"/>
  <c r="I273" i="7"/>
  <c r="H273" i="7"/>
  <c r="M272" i="7"/>
  <c r="I272" i="7"/>
  <c r="H272" i="7"/>
  <c r="M271" i="7"/>
  <c r="I271" i="7"/>
  <c r="H271" i="7"/>
  <c r="M270" i="7"/>
  <c r="I270" i="7"/>
  <c r="H270" i="7"/>
  <c r="M269" i="7"/>
  <c r="I269" i="7"/>
  <c r="H269" i="7"/>
  <c r="M268" i="7"/>
  <c r="I268" i="7"/>
  <c r="H268" i="7"/>
  <c r="M267" i="7"/>
  <c r="I267" i="7"/>
  <c r="H267" i="7"/>
  <c r="M266" i="7"/>
  <c r="I266" i="7"/>
  <c r="H266" i="7"/>
  <c r="M265" i="7"/>
  <c r="I265" i="7"/>
  <c r="H265" i="7"/>
  <c r="M264" i="7"/>
  <c r="I264" i="7"/>
  <c r="H264" i="7"/>
  <c r="M263" i="7"/>
  <c r="I263" i="7"/>
  <c r="H263" i="7"/>
  <c r="M262" i="7"/>
  <c r="I262" i="7"/>
  <c r="H262" i="7"/>
  <c r="M261" i="7"/>
  <c r="I261" i="7"/>
  <c r="H261" i="7"/>
  <c r="M260" i="7"/>
  <c r="I260" i="7"/>
  <c r="H260" i="7"/>
  <c r="M259" i="7"/>
  <c r="I259" i="7"/>
  <c r="H259" i="7"/>
  <c r="M258" i="7"/>
  <c r="I258" i="7"/>
  <c r="H258" i="7"/>
  <c r="M257" i="7"/>
  <c r="I257" i="7"/>
  <c r="H257" i="7"/>
  <c r="M256" i="7"/>
  <c r="I256" i="7"/>
  <c r="H256" i="7"/>
  <c r="M255" i="7"/>
  <c r="I255" i="7"/>
  <c r="H255" i="7"/>
  <c r="M254" i="7"/>
  <c r="I254" i="7"/>
  <c r="H254" i="7"/>
  <c r="M253" i="7"/>
  <c r="I253" i="7"/>
  <c r="H253" i="7"/>
  <c r="M252" i="7"/>
  <c r="I252" i="7"/>
  <c r="H252" i="7"/>
  <c r="M251" i="7"/>
  <c r="I251" i="7"/>
  <c r="H251" i="7"/>
  <c r="M250" i="7"/>
  <c r="I250" i="7"/>
  <c r="H250" i="7"/>
  <c r="M249" i="7"/>
  <c r="I249" i="7"/>
  <c r="H249" i="7"/>
  <c r="M248" i="7"/>
  <c r="I248" i="7"/>
  <c r="H248" i="7"/>
  <c r="M247" i="7"/>
  <c r="I247" i="7"/>
  <c r="H247" i="7"/>
  <c r="M246" i="7"/>
  <c r="I246" i="7"/>
  <c r="H246" i="7"/>
  <c r="M245" i="7"/>
  <c r="I245" i="7"/>
  <c r="H245" i="7"/>
  <c r="M244" i="7"/>
  <c r="I244" i="7"/>
  <c r="H244" i="7"/>
  <c r="M243" i="7"/>
  <c r="I243" i="7"/>
  <c r="H243" i="7"/>
  <c r="M242" i="7"/>
  <c r="I242" i="7"/>
  <c r="H242" i="7"/>
  <c r="M241" i="7"/>
  <c r="I241" i="7"/>
  <c r="H241" i="7"/>
  <c r="M240" i="7"/>
  <c r="I240" i="7"/>
  <c r="H240" i="7"/>
  <c r="M239" i="7"/>
  <c r="I239" i="7"/>
  <c r="H239" i="7"/>
  <c r="M238" i="7"/>
  <c r="I238" i="7"/>
  <c r="H238" i="7"/>
  <c r="M237" i="7"/>
  <c r="I237" i="7"/>
  <c r="H237" i="7"/>
  <c r="M236" i="7"/>
  <c r="I236" i="7"/>
  <c r="H236" i="7"/>
  <c r="M235" i="7"/>
  <c r="I235" i="7"/>
  <c r="H235" i="7"/>
  <c r="M234" i="7"/>
  <c r="I234" i="7"/>
  <c r="H234" i="7"/>
  <c r="M233" i="7"/>
  <c r="I233" i="7"/>
  <c r="H233" i="7"/>
  <c r="M232" i="7"/>
  <c r="I232" i="7"/>
  <c r="H232" i="7"/>
  <c r="M231" i="7"/>
  <c r="I231" i="7"/>
  <c r="H231" i="7"/>
  <c r="M230" i="7"/>
  <c r="I230" i="7"/>
  <c r="H230" i="7"/>
  <c r="M229" i="7"/>
  <c r="I229" i="7"/>
  <c r="H229" i="7"/>
  <c r="M228" i="7"/>
  <c r="I228" i="7"/>
  <c r="H228" i="7"/>
  <c r="M227" i="7"/>
  <c r="I227" i="7"/>
  <c r="H227" i="7"/>
  <c r="M226" i="7"/>
  <c r="I226" i="7"/>
  <c r="H226" i="7"/>
  <c r="M225" i="7"/>
  <c r="I225" i="7"/>
  <c r="H225" i="7"/>
  <c r="M224" i="7"/>
  <c r="I224" i="7"/>
  <c r="H224" i="7"/>
  <c r="M223" i="7"/>
  <c r="I223" i="7"/>
  <c r="H223" i="7"/>
  <c r="M222" i="7"/>
  <c r="I222" i="7"/>
  <c r="H222" i="7"/>
  <c r="M221" i="7"/>
  <c r="I221" i="7"/>
  <c r="H221" i="7"/>
  <c r="M220" i="7"/>
  <c r="I220" i="7"/>
  <c r="H220" i="7"/>
  <c r="M219" i="7"/>
  <c r="I219" i="7"/>
  <c r="H219" i="7"/>
  <c r="M218" i="7"/>
  <c r="I218" i="7"/>
  <c r="H218" i="7"/>
  <c r="M217" i="7"/>
  <c r="I217" i="7"/>
  <c r="H217" i="7"/>
  <c r="M216" i="7"/>
  <c r="I216" i="7"/>
  <c r="H216" i="7"/>
  <c r="M215" i="7"/>
  <c r="I215" i="7"/>
  <c r="H215" i="7"/>
  <c r="M214" i="7"/>
  <c r="I214" i="7"/>
  <c r="H214" i="7"/>
  <c r="M213" i="7"/>
  <c r="I213" i="7"/>
  <c r="H213" i="7"/>
  <c r="M212" i="7"/>
  <c r="I212" i="7"/>
  <c r="H212" i="7"/>
  <c r="M211" i="7"/>
  <c r="I211" i="7"/>
  <c r="H211" i="7"/>
  <c r="M210" i="7"/>
  <c r="I210" i="7"/>
  <c r="H210" i="7"/>
  <c r="M209" i="7"/>
  <c r="I209" i="7"/>
  <c r="H209" i="7"/>
  <c r="M208" i="7"/>
  <c r="I208" i="7"/>
  <c r="H208" i="7"/>
  <c r="M207" i="7"/>
  <c r="I207" i="7"/>
  <c r="H207" i="7"/>
  <c r="M206" i="7"/>
  <c r="I206" i="7"/>
  <c r="H206" i="7"/>
  <c r="M205" i="7"/>
  <c r="I205" i="7"/>
  <c r="H205" i="7"/>
  <c r="M204" i="7"/>
  <c r="I204" i="7"/>
  <c r="H204" i="7"/>
  <c r="M203" i="7"/>
  <c r="I203" i="7"/>
  <c r="H203" i="7"/>
  <c r="M202" i="7"/>
  <c r="I202" i="7"/>
  <c r="H202" i="7"/>
  <c r="M201" i="7"/>
  <c r="I201" i="7"/>
  <c r="H201" i="7"/>
  <c r="M200" i="7"/>
  <c r="I200" i="7"/>
  <c r="H200" i="7"/>
  <c r="M199" i="7"/>
  <c r="I199" i="7"/>
  <c r="H199" i="7"/>
  <c r="M198" i="7"/>
  <c r="I198" i="7"/>
  <c r="H198" i="7"/>
  <c r="M197" i="7"/>
  <c r="I197" i="7"/>
  <c r="H197" i="7"/>
  <c r="M196" i="7"/>
  <c r="I196" i="7"/>
  <c r="H196" i="7"/>
  <c r="M195" i="7"/>
  <c r="I195" i="7"/>
  <c r="H195" i="7"/>
  <c r="M194" i="7"/>
  <c r="I194" i="7"/>
  <c r="H194" i="7"/>
  <c r="M193" i="7"/>
  <c r="I193" i="7"/>
  <c r="H193" i="7"/>
  <c r="M192" i="7"/>
  <c r="I192" i="7"/>
  <c r="H192" i="7"/>
  <c r="M191" i="7"/>
  <c r="I191" i="7"/>
  <c r="H191" i="7"/>
  <c r="M190" i="7"/>
  <c r="I190" i="7"/>
  <c r="H190" i="7"/>
  <c r="M189" i="7"/>
  <c r="I189" i="7"/>
  <c r="H189" i="7"/>
  <c r="M188" i="7"/>
  <c r="I188" i="7"/>
  <c r="H188" i="7"/>
  <c r="M187" i="7"/>
  <c r="I187" i="7"/>
  <c r="H187" i="7"/>
  <c r="M186" i="7"/>
  <c r="I186" i="7"/>
  <c r="H186" i="7"/>
  <c r="M185" i="7"/>
  <c r="I185" i="7"/>
  <c r="H185" i="7"/>
  <c r="M184" i="7"/>
  <c r="I184" i="7"/>
  <c r="H184" i="7"/>
  <c r="M183" i="7"/>
  <c r="I183" i="7"/>
  <c r="H183" i="7"/>
  <c r="M182" i="7"/>
  <c r="I182" i="7"/>
  <c r="H182" i="7"/>
  <c r="M181" i="7"/>
  <c r="I181" i="7"/>
  <c r="H181" i="7"/>
  <c r="M180" i="7"/>
  <c r="I180" i="7"/>
  <c r="H180" i="7"/>
  <c r="M179" i="7"/>
  <c r="I179" i="7"/>
  <c r="H179" i="7"/>
  <c r="M178" i="7"/>
  <c r="I178" i="7"/>
  <c r="H178" i="7"/>
  <c r="M177" i="7"/>
  <c r="I177" i="7"/>
  <c r="H177" i="7"/>
  <c r="M176" i="7"/>
  <c r="I176" i="7"/>
  <c r="H176" i="7"/>
  <c r="M175" i="7"/>
  <c r="I175" i="7"/>
  <c r="H175" i="7"/>
  <c r="M174" i="7"/>
  <c r="I174" i="7"/>
  <c r="H174" i="7"/>
  <c r="M173" i="7"/>
  <c r="I173" i="7"/>
  <c r="H173" i="7"/>
  <c r="M172" i="7"/>
  <c r="I172" i="7"/>
  <c r="H172" i="7"/>
  <c r="M171" i="7"/>
  <c r="I171" i="7"/>
  <c r="H171" i="7"/>
  <c r="M170" i="7"/>
  <c r="I170" i="7"/>
  <c r="H170" i="7"/>
  <c r="M169" i="7"/>
  <c r="I169" i="7"/>
  <c r="H169" i="7"/>
  <c r="M168" i="7"/>
  <c r="I168" i="7"/>
  <c r="H168" i="7"/>
  <c r="M167" i="7"/>
  <c r="I167" i="7"/>
  <c r="H167" i="7"/>
  <c r="M166" i="7"/>
  <c r="I166" i="7"/>
  <c r="H166" i="7"/>
  <c r="M165" i="7"/>
  <c r="I165" i="7"/>
  <c r="H165" i="7"/>
  <c r="M164" i="7"/>
  <c r="I164" i="7"/>
  <c r="H164" i="7"/>
  <c r="M163" i="7"/>
  <c r="I163" i="7"/>
  <c r="H163" i="7"/>
  <c r="M162" i="7"/>
  <c r="I162" i="7"/>
  <c r="H162" i="7"/>
  <c r="M161" i="7"/>
  <c r="I161" i="7"/>
  <c r="H161" i="7"/>
  <c r="M160" i="7"/>
  <c r="I160" i="7"/>
  <c r="H160" i="7"/>
  <c r="M159" i="7"/>
  <c r="I159" i="7"/>
  <c r="H159" i="7"/>
  <c r="M158" i="7"/>
  <c r="I158" i="7"/>
  <c r="H158" i="7"/>
  <c r="M157" i="7"/>
  <c r="I157" i="7"/>
  <c r="H157" i="7"/>
  <c r="M156" i="7"/>
  <c r="I156" i="7"/>
  <c r="H156" i="7"/>
  <c r="M155" i="7"/>
  <c r="I155" i="7"/>
  <c r="H155" i="7"/>
  <c r="M154" i="7"/>
  <c r="I154" i="7"/>
  <c r="H154" i="7"/>
  <c r="M153" i="7"/>
  <c r="I153" i="7"/>
  <c r="H153" i="7"/>
  <c r="M152" i="7"/>
  <c r="I152" i="7"/>
  <c r="H152" i="7"/>
  <c r="M151" i="7"/>
  <c r="I151" i="7"/>
  <c r="H151" i="7"/>
  <c r="M150" i="7"/>
  <c r="I150" i="7"/>
  <c r="H150" i="7"/>
  <c r="M149" i="7"/>
  <c r="I149" i="7"/>
  <c r="H149" i="7"/>
  <c r="M148" i="7"/>
  <c r="I148" i="7"/>
  <c r="H148" i="7"/>
  <c r="M147" i="7"/>
  <c r="I147" i="7"/>
  <c r="H147" i="7"/>
  <c r="M146" i="7"/>
  <c r="I146" i="7"/>
  <c r="H146" i="7"/>
  <c r="M145" i="7"/>
  <c r="I145" i="7"/>
  <c r="H145" i="7"/>
  <c r="M144" i="7"/>
  <c r="I144" i="7"/>
  <c r="H144" i="7"/>
  <c r="M143" i="7"/>
  <c r="I143" i="7"/>
  <c r="H143" i="7"/>
  <c r="M142" i="7"/>
  <c r="I142" i="7"/>
  <c r="H142" i="7"/>
  <c r="M141" i="7"/>
  <c r="I141" i="7"/>
  <c r="H141" i="7"/>
  <c r="M140" i="7"/>
  <c r="I140" i="7"/>
  <c r="H140" i="7"/>
  <c r="M139" i="7"/>
  <c r="I139" i="7"/>
  <c r="H139" i="7"/>
  <c r="M138" i="7"/>
  <c r="I138" i="7"/>
  <c r="H138" i="7"/>
  <c r="M137" i="7"/>
  <c r="I137" i="7"/>
  <c r="H137" i="7"/>
  <c r="M136" i="7"/>
  <c r="I136" i="7"/>
  <c r="H136" i="7"/>
  <c r="M135" i="7"/>
  <c r="I135" i="7"/>
  <c r="H135" i="7"/>
  <c r="M134" i="7"/>
  <c r="I134" i="7"/>
  <c r="H134" i="7"/>
  <c r="M133" i="7"/>
  <c r="I133" i="7"/>
  <c r="H133" i="7"/>
  <c r="M132" i="7"/>
  <c r="I132" i="7"/>
  <c r="H132" i="7"/>
  <c r="M131" i="7"/>
  <c r="I131" i="7"/>
  <c r="H131" i="7"/>
  <c r="M130" i="7"/>
  <c r="I130" i="7"/>
  <c r="H130" i="7"/>
  <c r="M129" i="7"/>
  <c r="I129" i="7"/>
  <c r="H129" i="7"/>
  <c r="M128" i="7"/>
  <c r="I128" i="7"/>
  <c r="H128" i="7"/>
  <c r="M127" i="7"/>
  <c r="I127" i="7"/>
  <c r="H127" i="7"/>
  <c r="M126" i="7"/>
  <c r="I126" i="7"/>
  <c r="H126" i="7"/>
  <c r="M125" i="7"/>
  <c r="I125" i="7"/>
  <c r="H125" i="7"/>
  <c r="M124" i="7"/>
  <c r="I124" i="7"/>
  <c r="H124" i="7"/>
  <c r="M123" i="7"/>
  <c r="I123" i="7"/>
  <c r="H123" i="7"/>
  <c r="M122" i="7"/>
  <c r="I122" i="7"/>
  <c r="H122" i="7"/>
  <c r="M121" i="7"/>
  <c r="I121" i="7"/>
  <c r="H121" i="7"/>
  <c r="M120" i="7"/>
  <c r="I120" i="7"/>
  <c r="H120" i="7"/>
  <c r="M119" i="7"/>
  <c r="I119" i="7"/>
  <c r="H119" i="7"/>
  <c r="M118" i="7"/>
  <c r="I118" i="7"/>
  <c r="H118" i="7"/>
  <c r="M117" i="7"/>
  <c r="I117" i="7"/>
  <c r="H117" i="7"/>
  <c r="M116" i="7"/>
  <c r="I116" i="7"/>
  <c r="H116" i="7"/>
  <c r="M115" i="7"/>
  <c r="I115" i="7"/>
  <c r="H115" i="7"/>
  <c r="M114" i="7"/>
  <c r="I114" i="7"/>
  <c r="H114" i="7"/>
  <c r="M113" i="7"/>
  <c r="I113" i="7"/>
  <c r="H113" i="7"/>
  <c r="M112" i="7"/>
  <c r="I112" i="7"/>
  <c r="H112" i="7"/>
  <c r="M111" i="7"/>
  <c r="I111" i="7"/>
  <c r="H111" i="7"/>
  <c r="M110" i="7"/>
  <c r="I110" i="7"/>
  <c r="H110" i="7"/>
  <c r="M109" i="7"/>
  <c r="I109" i="7"/>
  <c r="H109" i="7"/>
  <c r="M108" i="7"/>
  <c r="I108" i="7"/>
  <c r="H108" i="7"/>
  <c r="M107" i="7"/>
  <c r="I107" i="7"/>
  <c r="H107" i="7"/>
  <c r="M106" i="7"/>
  <c r="I106" i="7"/>
  <c r="H106" i="7"/>
  <c r="M105" i="7"/>
  <c r="I105" i="7"/>
  <c r="H105" i="7"/>
  <c r="M104" i="7"/>
  <c r="I104" i="7"/>
  <c r="H104" i="7"/>
  <c r="M103" i="7"/>
  <c r="I103" i="7"/>
  <c r="H103" i="7"/>
  <c r="M102" i="7"/>
  <c r="I102" i="7"/>
  <c r="H102" i="7"/>
  <c r="M101" i="7"/>
  <c r="I101" i="7"/>
  <c r="H101" i="7"/>
  <c r="M100" i="7"/>
  <c r="I100" i="7"/>
  <c r="H100" i="7"/>
  <c r="M99" i="7"/>
  <c r="I99" i="7"/>
  <c r="H99" i="7"/>
  <c r="M98" i="7"/>
  <c r="I98" i="7"/>
  <c r="H98" i="7"/>
  <c r="M97" i="7"/>
  <c r="I97" i="7"/>
  <c r="H97" i="7"/>
  <c r="M96" i="7"/>
  <c r="I96" i="7"/>
  <c r="H96" i="7"/>
  <c r="M95" i="7"/>
  <c r="I95" i="7"/>
  <c r="H95" i="7"/>
  <c r="M94" i="7"/>
  <c r="I94" i="7"/>
  <c r="H94" i="7"/>
  <c r="M93" i="7"/>
  <c r="I93" i="7"/>
  <c r="H93" i="7"/>
  <c r="M92" i="7"/>
  <c r="I92" i="7"/>
  <c r="H92" i="7"/>
  <c r="M91" i="7"/>
  <c r="I91" i="7"/>
  <c r="H91" i="7"/>
  <c r="M90" i="7"/>
  <c r="I90" i="7"/>
  <c r="H90" i="7"/>
  <c r="M89" i="7"/>
  <c r="I89" i="7"/>
  <c r="H89" i="7"/>
  <c r="M88" i="7"/>
  <c r="I88" i="7"/>
  <c r="H88" i="7"/>
  <c r="M87" i="7"/>
  <c r="I87" i="7"/>
  <c r="H87" i="7"/>
  <c r="M86" i="7"/>
  <c r="I86" i="7"/>
  <c r="H86" i="7"/>
  <c r="M85" i="7"/>
  <c r="I85" i="7"/>
  <c r="H85" i="7"/>
  <c r="M84" i="7"/>
  <c r="I84" i="7"/>
  <c r="H84" i="7"/>
  <c r="M83" i="7"/>
  <c r="I83" i="7"/>
  <c r="H83" i="7"/>
  <c r="M82" i="7"/>
  <c r="I82" i="7"/>
  <c r="H82" i="7"/>
  <c r="M81" i="7"/>
  <c r="I81" i="7"/>
  <c r="H81" i="7"/>
  <c r="M80" i="7"/>
  <c r="I80" i="7"/>
  <c r="H80" i="7"/>
  <c r="M79" i="7"/>
  <c r="I79" i="7"/>
  <c r="H79" i="7"/>
  <c r="M78" i="7"/>
  <c r="I78" i="7"/>
  <c r="H78" i="7"/>
  <c r="M77" i="7"/>
  <c r="I77" i="7"/>
  <c r="H77" i="7"/>
  <c r="M76" i="7"/>
  <c r="I76" i="7"/>
  <c r="H76" i="7"/>
  <c r="M75" i="7"/>
  <c r="I75" i="7"/>
  <c r="H75" i="7"/>
  <c r="M74" i="7"/>
  <c r="I74" i="7"/>
  <c r="H74" i="7"/>
  <c r="M73" i="7"/>
  <c r="I73" i="7"/>
  <c r="H73" i="7"/>
  <c r="M72" i="7"/>
  <c r="I72" i="7"/>
  <c r="H72" i="7"/>
  <c r="M71" i="7"/>
  <c r="I71" i="7"/>
  <c r="H71" i="7"/>
  <c r="M70" i="7"/>
  <c r="I70" i="7"/>
  <c r="H70" i="7"/>
  <c r="M69" i="7"/>
  <c r="I69" i="7"/>
  <c r="H69" i="7"/>
  <c r="M68" i="7"/>
  <c r="I68" i="7"/>
  <c r="H68" i="7"/>
  <c r="M67" i="7"/>
  <c r="I67" i="7"/>
  <c r="H67" i="7"/>
  <c r="M66" i="7"/>
  <c r="I66" i="7"/>
  <c r="H66" i="7"/>
  <c r="M65" i="7"/>
  <c r="I65" i="7"/>
  <c r="H65" i="7"/>
  <c r="M64" i="7"/>
  <c r="I64" i="7"/>
  <c r="H64" i="7"/>
  <c r="M63" i="7"/>
  <c r="I63" i="7"/>
  <c r="H63" i="7"/>
  <c r="M62" i="7"/>
  <c r="I62" i="7"/>
  <c r="H62" i="7"/>
  <c r="R61" i="7"/>
  <c r="M61" i="7"/>
  <c r="I61" i="7"/>
  <c r="H61" i="7"/>
  <c r="M60" i="7"/>
  <c r="I60" i="7"/>
  <c r="H60" i="7"/>
  <c r="M59" i="7"/>
  <c r="I59" i="7"/>
  <c r="H59" i="7"/>
  <c r="M58" i="7"/>
  <c r="I58" i="7"/>
  <c r="H58" i="7"/>
  <c r="M57" i="7"/>
  <c r="I57" i="7"/>
  <c r="H57" i="7"/>
  <c r="M56" i="7"/>
  <c r="I56" i="7"/>
  <c r="H56" i="7"/>
  <c r="M55" i="7"/>
  <c r="I55" i="7"/>
  <c r="H55" i="7"/>
  <c r="M54" i="7"/>
  <c r="I54" i="7"/>
  <c r="H54" i="7"/>
  <c r="M53" i="7"/>
  <c r="I53" i="7"/>
  <c r="H53" i="7"/>
  <c r="M52" i="7"/>
  <c r="I52" i="7"/>
  <c r="H52" i="7"/>
  <c r="M51" i="7"/>
  <c r="I51" i="7"/>
  <c r="H51" i="7"/>
  <c r="M50" i="7"/>
  <c r="I50" i="7"/>
  <c r="H50" i="7"/>
  <c r="M49" i="7"/>
  <c r="I49" i="7"/>
  <c r="H49" i="7"/>
  <c r="M48" i="7"/>
  <c r="I48" i="7"/>
  <c r="H48" i="7"/>
  <c r="M47" i="7"/>
  <c r="I47" i="7"/>
  <c r="H47" i="7"/>
  <c r="M46" i="7"/>
  <c r="I46" i="7"/>
  <c r="H46" i="7"/>
  <c r="M45" i="7"/>
  <c r="I45" i="7"/>
  <c r="H45" i="7"/>
  <c r="M44" i="7"/>
  <c r="I44" i="7"/>
  <c r="H44" i="7"/>
  <c r="M43" i="7"/>
  <c r="I43" i="7"/>
  <c r="H43" i="7"/>
  <c r="M42" i="7"/>
  <c r="I42" i="7"/>
  <c r="H42" i="7"/>
  <c r="M41" i="7"/>
  <c r="I41" i="7"/>
  <c r="H41" i="7"/>
  <c r="M40" i="7"/>
  <c r="I40" i="7"/>
  <c r="H40" i="7"/>
  <c r="M39" i="7"/>
  <c r="I39" i="7"/>
  <c r="H39" i="7"/>
  <c r="M38" i="7"/>
  <c r="I38" i="7"/>
  <c r="H38" i="7"/>
  <c r="M37" i="7"/>
  <c r="I37" i="7"/>
  <c r="H37" i="7"/>
  <c r="M36" i="7"/>
  <c r="I36" i="7"/>
  <c r="H36" i="7"/>
  <c r="M35" i="7"/>
  <c r="I35" i="7"/>
  <c r="H35" i="7"/>
  <c r="M34" i="7"/>
  <c r="I34" i="7"/>
  <c r="H34" i="7"/>
  <c r="M33" i="7"/>
  <c r="I33" i="7"/>
  <c r="H33" i="7"/>
  <c r="M32" i="7"/>
  <c r="I32" i="7"/>
  <c r="H32" i="7"/>
  <c r="M31" i="7"/>
  <c r="I31" i="7"/>
  <c r="H31" i="7"/>
  <c r="M30" i="7"/>
  <c r="I30" i="7"/>
  <c r="H30" i="7"/>
  <c r="M29" i="7"/>
  <c r="I29" i="7"/>
  <c r="H29" i="7"/>
  <c r="M28" i="7"/>
  <c r="I28" i="7"/>
  <c r="H28" i="7"/>
  <c r="M27" i="7"/>
  <c r="I27" i="7"/>
  <c r="H27" i="7"/>
  <c r="M26" i="7"/>
  <c r="I26" i="7"/>
  <c r="H26" i="7"/>
  <c r="M25" i="7"/>
  <c r="I25" i="7"/>
  <c r="H25" i="7"/>
  <c r="M24" i="7"/>
  <c r="I24" i="7"/>
  <c r="H24" i="7"/>
  <c r="M23" i="7"/>
  <c r="I23" i="7"/>
  <c r="H23" i="7"/>
  <c r="M22" i="7"/>
  <c r="I22" i="7"/>
  <c r="H22" i="7"/>
  <c r="M21" i="7"/>
  <c r="I21" i="7"/>
  <c r="H21" i="7"/>
  <c r="M20" i="7"/>
  <c r="I20" i="7"/>
  <c r="H20" i="7"/>
  <c r="M19" i="7"/>
  <c r="I19" i="7"/>
  <c r="H19" i="7"/>
  <c r="M18" i="7"/>
  <c r="I18" i="7"/>
  <c r="H18" i="7"/>
  <c r="M17" i="7"/>
  <c r="I17" i="7"/>
  <c r="H17" i="7"/>
  <c r="M16" i="7"/>
  <c r="I16" i="7"/>
  <c r="H16" i="7"/>
  <c r="M15" i="7"/>
  <c r="I15" i="7"/>
  <c r="H15" i="7"/>
  <c r="M14" i="7"/>
  <c r="I14" i="7"/>
  <c r="H14" i="7"/>
  <c r="M13" i="7"/>
  <c r="I13" i="7"/>
  <c r="H13" i="7"/>
  <c r="M12" i="7"/>
  <c r="I12" i="7"/>
  <c r="H12" i="7"/>
  <c r="M11" i="7"/>
  <c r="I11" i="7"/>
  <c r="H11" i="7"/>
  <c r="M10" i="7"/>
  <c r="I10" i="7"/>
  <c r="H10" i="7"/>
  <c r="M9" i="7"/>
  <c r="I9" i="7"/>
  <c r="H9" i="7"/>
  <c r="M8" i="7"/>
  <c r="I8" i="7"/>
  <c r="H8" i="7"/>
  <c r="M7" i="7"/>
  <c r="I7" i="7"/>
  <c r="H7" i="7"/>
  <c r="M6" i="7"/>
  <c r="I6" i="7"/>
  <c r="H6" i="7"/>
  <c r="M5" i="7"/>
  <c r="I5" i="7"/>
  <c r="H5" i="7"/>
  <c r="M4" i="7"/>
  <c r="I4" i="7"/>
  <c r="H4" i="7"/>
  <c r="M3" i="7"/>
  <c r="I3" i="7"/>
  <c r="H3" i="7"/>
  <c r="K1" i="7"/>
  <c r="P66" i="8" l="1"/>
  <c r="O66" i="8"/>
  <c r="Q75" i="8"/>
  <c r="O75" i="8"/>
  <c r="S75" i="8"/>
  <c r="P75" i="8"/>
  <c r="L33" i="8"/>
  <c r="W33" i="8" s="1"/>
  <c r="L20" i="8"/>
  <c r="X20" i="8" s="1"/>
  <c r="L40" i="8"/>
  <c r="X40" i="8" s="1"/>
  <c r="L48" i="8"/>
  <c r="X48" i="8" s="1"/>
  <c r="L63" i="8"/>
  <c r="X63" i="8" s="1"/>
  <c r="L57" i="8"/>
  <c r="X57" i="8" s="1"/>
  <c r="U73" i="8"/>
  <c r="W73" i="8"/>
  <c r="V73" i="8"/>
  <c r="Q73" i="8"/>
  <c r="O73" i="8"/>
  <c r="P73" i="8"/>
  <c r="L77" i="8"/>
  <c r="W77" i="8" s="1"/>
  <c r="L37" i="8"/>
  <c r="V37" i="8" s="1"/>
  <c r="U66" i="8"/>
  <c r="Y66" i="8"/>
  <c r="V66" i="8"/>
  <c r="W66" i="8"/>
  <c r="L59" i="8"/>
  <c r="V59" i="8" s="1"/>
  <c r="L62" i="8"/>
  <c r="X62" i="8" s="1"/>
  <c r="R62" i="8"/>
  <c r="R78" i="8" s="1"/>
  <c r="L56" i="8"/>
  <c r="X56" i="8" s="1"/>
  <c r="L54" i="8"/>
  <c r="X54" i="8" s="1"/>
  <c r="L64" i="8"/>
  <c r="W64" i="8" s="1"/>
  <c r="L34" i="8"/>
  <c r="X34" i="8" s="1"/>
  <c r="L36" i="8"/>
  <c r="V36" i="8" s="1"/>
  <c r="L41" i="8"/>
  <c r="V41" i="8" s="1"/>
  <c r="L28" i="8"/>
  <c r="X28" i="8" s="1"/>
  <c r="L25" i="8"/>
  <c r="X25" i="8" s="1"/>
  <c r="K78" i="8"/>
  <c r="L22" i="8"/>
  <c r="X22" i="8" s="1"/>
  <c r="L75" i="8"/>
  <c r="J272" i="7"/>
  <c r="L272" i="7" s="1"/>
  <c r="N272" i="7" s="1"/>
  <c r="X61" i="7"/>
  <c r="L47" i="8"/>
  <c r="V47" i="8" s="1"/>
  <c r="L24" i="8"/>
  <c r="V24" i="8" s="1"/>
  <c r="L76" i="8"/>
  <c r="V76" i="8" s="1"/>
  <c r="L60" i="8"/>
  <c r="X60" i="8" s="1"/>
  <c r="L44" i="8"/>
  <c r="X44" i="8" s="1"/>
  <c r="S78" i="8"/>
  <c r="L72" i="8"/>
  <c r="X72" i="8" s="1"/>
  <c r="L50" i="8"/>
  <c r="X50" i="8" s="1"/>
  <c r="L51" i="8"/>
  <c r="V51" i="8" s="1"/>
  <c r="L32" i="8"/>
  <c r="V32" i="8" s="1"/>
  <c r="L61" i="8"/>
  <c r="X61" i="8" s="1"/>
  <c r="L17" i="8"/>
  <c r="V17" i="8" s="1"/>
  <c r="L43" i="8"/>
  <c r="X43" i="8" s="1"/>
  <c r="L29" i="8"/>
  <c r="X29" i="8" s="1"/>
  <c r="L18" i="8"/>
  <c r="X18" i="8" s="1"/>
  <c r="L53" i="8"/>
  <c r="X53" i="8" s="1"/>
  <c r="L42" i="8"/>
  <c r="X42" i="8" s="1"/>
  <c r="L30" i="8"/>
  <c r="X30" i="8" s="1"/>
  <c r="L52" i="8"/>
  <c r="X52" i="8" s="1"/>
  <c r="L49" i="8"/>
  <c r="V49" i="8" s="1"/>
  <c r="L19" i="8"/>
  <c r="X19" i="8" s="1"/>
  <c r="L21" i="8"/>
  <c r="X21" i="8" s="1"/>
  <c r="L31" i="8"/>
  <c r="W31" i="8" s="1"/>
  <c r="L26" i="8"/>
  <c r="X26" i="8" s="1"/>
  <c r="L27" i="8"/>
  <c r="V27" i="8" s="1"/>
  <c r="J67" i="7"/>
  <c r="J91" i="7"/>
  <c r="K91" i="7" s="1"/>
  <c r="J103" i="7"/>
  <c r="K103" i="7" s="1"/>
  <c r="L103" i="7" s="1"/>
  <c r="N103" i="7" s="1"/>
  <c r="J107" i="7"/>
  <c r="K107" i="7" s="1"/>
  <c r="L107" i="7" s="1"/>
  <c r="N107" i="7" s="1"/>
  <c r="J131" i="7"/>
  <c r="K131" i="7" s="1"/>
  <c r="L131" i="7" s="1"/>
  <c r="N131" i="7" s="1"/>
  <c r="J371" i="7"/>
  <c r="L371" i="7" s="1"/>
  <c r="N371" i="7" s="1"/>
  <c r="J332" i="7"/>
  <c r="J87" i="7"/>
  <c r="K87" i="7" s="1"/>
  <c r="L87" i="7" s="1"/>
  <c r="N87" i="7" s="1"/>
  <c r="J119" i="7"/>
  <c r="J147" i="7"/>
  <c r="K147" i="7" s="1"/>
  <c r="L147" i="7" s="1"/>
  <c r="N147" i="7" s="1"/>
  <c r="J83" i="7"/>
  <c r="K83" i="7" s="1"/>
  <c r="L83" i="7" s="1"/>
  <c r="N83" i="7" s="1"/>
  <c r="J123" i="7"/>
  <c r="K123" i="7" s="1"/>
  <c r="L123" i="7" s="1"/>
  <c r="N123" i="7" s="1"/>
  <c r="J167" i="7"/>
  <c r="K167" i="7" s="1"/>
  <c r="J340" i="7"/>
  <c r="L340" i="7" s="1"/>
  <c r="N340" i="7" s="1"/>
  <c r="J313" i="7"/>
  <c r="K313" i="7" s="1"/>
  <c r="P313" i="7" s="1"/>
  <c r="J288" i="7"/>
  <c r="K288" i="7" s="1"/>
  <c r="L288" i="7" s="1"/>
  <c r="N288" i="7" s="1"/>
  <c r="J357" i="7"/>
  <c r="L357" i="7" s="1"/>
  <c r="N357" i="7" s="1"/>
  <c r="J373" i="7"/>
  <c r="L373" i="7" s="1"/>
  <c r="N373" i="7" s="1"/>
  <c r="J381" i="7"/>
  <c r="J256" i="7"/>
  <c r="J217" i="7"/>
  <c r="J221" i="7"/>
  <c r="J265" i="7"/>
  <c r="K265" i="7" s="1"/>
  <c r="J269" i="7"/>
  <c r="K269" i="7" s="1"/>
  <c r="L269" i="7" s="1"/>
  <c r="N269" i="7" s="1"/>
  <c r="J85" i="7"/>
  <c r="J93" i="7"/>
  <c r="K93" i="7" s="1"/>
  <c r="L93" i="7" s="1"/>
  <c r="N93" i="7" s="1"/>
  <c r="J109" i="7"/>
  <c r="K109" i="7" s="1"/>
  <c r="L109" i="7" s="1"/>
  <c r="N109" i="7" s="1"/>
  <c r="J121" i="7"/>
  <c r="K121" i="7" s="1"/>
  <c r="L121" i="7" s="1"/>
  <c r="N121" i="7" s="1"/>
  <c r="J125" i="7"/>
  <c r="K125" i="7" s="1"/>
  <c r="L125" i="7" s="1"/>
  <c r="N125" i="7" s="1"/>
  <c r="J149" i="7"/>
  <c r="K149" i="7" s="1"/>
  <c r="L149" i="7" s="1"/>
  <c r="N149" i="7" s="1"/>
  <c r="J165" i="7"/>
  <c r="J201" i="7"/>
  <c r="J10" i="7"/>
  <c r="K10" i="7" s="1"/>
  <c r="J14" i="7"/>
  <c r="L14" i="7" s="1"/>
  <c r="J30" i="7"/>
  <c r="K30" i="7" s="1"/>
  <c r="J34" i="7"/>
  <c r="J46" i="7"/>
  <c r="K46" i="7" s="1"/>
  <c r="L46" i="7" s="1"/>
  <c r="N46" i="7" s="1"/>
  <c r="J54" i="7"/>
  <c r="K54" i="7" s="1"/>
  <c r="L54" i="7" s="1"/>
  <c r="N54" i="7" s="1"/>
  <c r="J58" i="7"/>
  <c r="K58" i="7" s="1"/>
  <c r="L58" i="7" s="1"/>
  <c r="N58" i="7" s="1"/>
  <c r="J345" i="7"/>
  <c r="K345" i="7" s="1"/>
  <c r="L345" i="7" s="1"/>
  <c r="N345" i="7" s="1"/>
  <c r="J259" i="7"/>
  <c r="K259" i="7" s="1"/>
  <c r="L259" i="7" s="1"/>
  <c r="N259" i="7" s="1"/>
  <c r="J247" i="7"/>
  <c r="L247" i="7" s="1"/>
  <c r="N247" i="7" s="1"/>
  <c r="J262" i="7"/>
  <c r="K262" i="7" s="1"/>
  <c r="P262" i="7" s="1"/>
  <c r="J243" i="7"/>
  <c r="L243" i="7" s="1"/>
  <c r="N243" i="7" s="1"/>
  <c r="J310" i="7"/>
  <c r="K310" i="7" s="1"/>
  <c r="L310" i="7" s="1"/>
  <c r="N310" i="7" s="1"/>
  <c r="J227" i="7"/>
  <c r="L227" i="7" s="1"/>
  <c r="N227" i="7" s="1"/>
  <c r="J215" i="7"/>
  <c r="K215" i="7" s="1"/>
  <c r="L215" i="7" s="1"/>
  <c r="N215" i="7" s="1"/>
  <c r="J246" i="7"/>
  <c r="K246" i="7" s="1"/>
  <c r="J183" i="7"/>
  <c r="J219" i="7"/>
  <c r="K219" i="7" s="1"/>
  <c r="J250" i="7"/>
  <c r="L250" i="7" s="1"/>
  <c r="N250" i="7" s="1"/>
  <c r="J254" i="7"/>
  <c r="K254" i="7" s="1"/>
  <c r="J281" i="7"/>
  <c r="K281" i="7" s="1"/>
  <c r="L281" i="7" s="1"/>
  <c r="N281" i="7" s="1"/>
  <c r="J285" i="7"/>
  <c r="K285" i="7" s="1"/>
  <c r="L285" i="7" s="1"/>
  <c r="N285" i="7" s="1"/>
  <c r="J302" i="7"/>
  <c r="L302" i="7" s="1"/>
  <c r="N302" i="7" s="1"/>
  <c r="J4" i="7"/>
  <c r="L4" i="7" s="1"/>
  <c r="N4" i="7" s="1"/>
  <c r="J12" i="7"/>
  <c r="L12" i="7" s="1"/>
  <c r="N12" i="7" s="1"/>
  <c r="J24" i="7"/>
  <c r="K24" i="7" s="1"/>
  <c r="J28" i="7"/>
  <c r="K28" i="7" s="1"/>
  <c r="J36" i="7"/>
  <c r="K36" i="7" s="1"/>
  <c r="L36" i="7" s="1"/>
  <c r="N36" i="7" s="1"/>
  <c r="J56" i="7"/>
  <c r="J326" i="7"/>
  <c r="K326" i="7" s="1"/>
  <c r="J330" i="7"/>
  <c r="L330" i="7" s="1"/>
  <c r="N330" i="7" s="1"/>
  <c r="J8" i="7"/>
  <c r="K8" i="7" s="1"/>
  <c r="J16" i="7"/>
  <c r="K16" i="7" s="1"/>
  <c r="J20" i="7"/>
  <c r="K20" i="7" s="1"/>
  <c r="L20" i="7" s="1"/>
  <c r="N20" i="7" s="1"/>
  <c r="J32" i="7"/>
  <c r="K32" i="7" s="1"/>
  <c r="L32" i="7" s="1"/>
  <c r="N32" i="7" s="1"/>
  <c r="J40" i="7"/>
  <c r="K40" i="7" s="1"/>
  <c r="L40" i="7" s="1"/>
  <c r="N40" i="7" s="1"/>
  <c r="J52" i="7"/>
  <c r="K52" i="7" s="1"/>
  <c r="L52" i="7" s="1"/>
  <c r="N52" i="7" s="1"/>
  <c r="J64" i="7"/>
  <c r="K64" i="7" s="1"/>
  <c r="L64" i="7" s="1"/>
  <c r="N64" i="7" s="1"/>
  <c r="J72" i="7"/>
  <c r="K72" i="7" s="1"/>
  <c r="L72" i="7" s="1"/>
  <c r="N72" i="7" s="1"/>
  <c r="J80" i="7"/>
  <c r="K80" i="7" s="1"/>
  <c r="J96" i="7"/>
  <c r="K96" i="7" s="1"/>
  <c r="L96" i="7" s="1"/>
  <c r="N96" i="7" s="1"/>
  <c r="J108" i="7"/>
  <c r="K108" i="7" s="1"/>
  <c r="L108" i="7" s="1"/>
  <c r="N108" i="7" s="1"/>
  <c r="J116" i="7"/>
  <c r="K116" i="7" s="1"/>
  <c r="L116" i="7" s="1"/>
  <c r="N116" i="7" s="1"/>
  <c r="J124" i="7"/>
  <c r="K124" i="7" s="1"/>
  <c r="L124" i="7" s="1"/>
  <c r="N124" i="7" s="1"/>
  <c r="J128" i="7"/>
  <c r="K128" i="7" s="1"/>
  <c r="L128" i="7" s="1"/>
  <c r="N128" i="7" s="1"/>
  <c r="J140" i="7"/>
  <c r="K140" i="7" s="1"/>
  <c r="J144" i="7"/>
  <c r="K144" i="7" s="1"/>
  <c r="L144" i="7" s="1"/>
  <c r="N144" i="7" s="1"/>
  <c r="J160" i="7"/>
  <c r="J196" i="7"/>
  <c r="J212" i="7"/>
  <c r="J318" i="7"/>
  <c r="L318" i="7" s="1"/>
  <c r="N318" i="7" s="1"/>
  <c r="J68" i="7"/>
  <c r="K68" i="7" s="1"/>
  <c r="L68" i="7" s="1"/>
  <c r="N68" i="7" s="1"/>
  <c r="J84" i="7"/>
  <c r="K84" i="7" s="1"/>
  <c r="J156" i="7"/>
  <c r="K156" i="7" s="1"/>
  <c r="L156" i="7" s="1"/>
  <c r="N156" i="7" s="1"/>
  <c r="J164" i="7"/>
  <c r="K164" i="7" s="1"/>
  <c r="L164" i="7" s="1"/>
  <c r="N164" i="7" s="1"/>
  <c r="J176" i="7"/>
  <c r="K176" i="7" s="1"/>
  <c r="L176" i="7" s="1"/>
  <c r="N176" i="7" s="1"/>
  <c r="J192" i="7"/>
  <c r="K192" i="7" s="1"/>
  <c r="L192" i="7" s="1"/>
  <c r="N192" i="7" s="1"/>
  <c r="J224" i="7"/>
  <c r="L224" i="7" s="1"/>
  <c r="N224" i="7" s="1"/>
  <c r="J266" i="7"/>
  <c r="K266" i="7" s="1"/>
  <c r="J274" i="7"/>
  <c r="J282" i="7"/>
  <c r="J303" i="7"/>
  <c r="K303" i="7" s="1"/>
  <c r="J5" i="7"/>
  <c r="K5" i="7" s="1"/>
  <c r="J13" i="7"/>
  <c r="L13" i="7" s="1"/>
  <c r="N13" i="7" s="1"/>
  <c r="J17" i="7"/>
  <c r="K17" i="7" s="1"/>
  <c r="L17" i="7" s="1"/>
  <c r="N17" i="7" s="1"/>
  <c r="J21" i="7"/>
  <c r="K21" i="7" s="1"/>
  <c r="L21" i="7" s="1"/>
  <c r="N21" i="7" s="1"/>
  <c r="J29" i="7"/>
  <c r="K29" i="7" s="1"/>
  <c r="J33" i="7"/>
  <c r="K33" i="7" s="1"/>
  <c r="L33" i="7" s="1"/>
  <c r="N33" i="7" s="1"/>
  <c r="J37" i="7"/>
  <c r="K37" i="7" s="1"/>
  <c r="L37" i="7" s="1"/>
  <c r="N37" i="7" s="1"/>
  <c r="J53" i="7"/>
  <c r="K53" i="7" s="1"/>
  <c r="L53" i="7" s="1"/>
  <c r="N53" i="7" s="1"/>
  <c r="J57" i="7"/>
  <c r="K57" i="7" s="1"/>
  <c r="L57" i="7" s="1"/>
  <c r="N57" i="7" s="1"/>
  <c r="J236" i="7"/>
  <c r="J299" i="7"/>
  <c r="L299" i="7" s="1"/>
  <c r="N299" i="7" s="1"/>
  <c r="J9" i="7"/>
  <c r="L9" i="7" s="1"/>
  <c r="N9" i="7" s="1"/>
  <c r="J25" i="7"/>
  <c r="K25" i="7" s="1"/>
  <c r="L25" i="7" s="1"/>
  <c r="N25" i="7" s="1"/>
  <c r="J41" i="7"/>
  <c r="K41" i="7" s="1"/>
  <c r="L41" i="7" s="1"/>
  <c r="N41" i="7" s="1"/>
  <c r="J61" i="7"/>
  <c r="K61" i="7" s="1"/>
  <c r="L61" i="7" s="1"/>
  <c r="N61" i="7" s="1"/>
  <c r="J65" i="7"/>
  <c r="K65" i="7" s="1"/>
  <c r="L65" i="7" s="1"/>
  <c r="N65" i="7" s="1"/>
  <c r="J69" i="7"/>
  <c r="K69" i="7" s="1"/>
  <c r="L69" i="7" s="1"/>
  <c r="N69" i="7" s="1"/>
  <c r="J73" i="7"/>
  <c r="K73" i="7" s="1"/>
  <c r="L73" i="7" s="1"/>
  <c r="N73" i="7" s="1"/>
  <c r="J77" i="7"/>
  <c r="K77" i="7" s="1"/>
  <c r="L77" i="7" s="1"/>
  <c r="N77" i="7" s="1"/>
  <c r="J81" i="7"/>
  <c r="K81" i="7" s="1"/>
  <c r="J89" i="7"/>
  <c r="K89" i="7" s="1"/>
  <c r="L89" i="7" s="1"/>
  <c r="N89" i="7" s="1"/>
  <c r="J97" i="7"/>
  <c r="J101" i="7"/>
  <c r="K101" i="7" s="1"/>
  <c r="L101" i="7" s="1"/>
  <c r="N101" i="7" s="1"/>
  <c r="J105" i="7"/>
  <c r="K105" i="7" s="1"/>
  <c r="J117" i="7"/>
  <c r="K117" i="7" s="1"/>
  <c r="J129" i="7"/>
  <c r="K129" i="7" s="1"/>
  <c r="J153" i="7"/>
  <c r="K153" i="7" s="1"/>
  <c r="L153" i="7" s="1"/>
  <c r="N153" i="7" s="1"/>
  <c r="J189" i="7"/>
  <c r="K189" i="7" s="1"/>
  <c r="L189" i="7" s="1"/>
  <c r="N189" i="7" s="1"/>
  <c r="J193" i="7"/>
  <c r="K193" i="7" s="1"/>
  <c r="L193" i="7" s="1"/>
  <c r="N193" i="7" s="1"/>
  <c r="J205" i="7"/>
  <c r="L205" i="7" s="1"/>
  <c r="N205" i="7" s="1"/>
  <c r="J232" i="7"/>
  <c r="L232" i="7" s="1"/>
  <c r="N232" i="7" s="1"/>
  <c r="J271" i="7"/>
  <c r="K271" i="7" s="1"/>
  <c r="L271" i="7" s="1"/>
  <c r="N271" i="7" s="1"/>
  <c r="J62" i="7"/>
  <c r="K62" i="7" s="1"/>
  <c r="L62" i="7" s="1"/>
  <c r="N62" i="7" s="1"/>
  <c r="J74" i="7"/>
  <c r="J78" i="7"/>
  <c r="K78" i="7" s="1"/>
  <c r="L78" i="7" s="1"/>
  <c r="N78" i="7" s="1"/>
  <c r="J86" i="7"/>
  <c r="K86" i="7" s="1"/>
  <c r="L86" i="7" s="1"/>
  <c r="N86" i="7" s="1"/>
  <c r="J94" i="7"/>
  <c r="K94" i="7" s="1"/>
  <c r="L94" i="7" s="1"/>
  <c r="N94" i="7" s="1"/>
  <c r="J102" i="7"/>
  <c r="K102" i="7" s="1"/>
  <c r="L102" i="7" s="1"/>
  <c r="N102" i="7" s="1"/>
  <c r="J110" i="7"/>
  <c r="K110" i="7" s="1"/>
  <c r="L110" i="7" s="1"/>
  <c r="N110" i="7" s="1"/>
  <c r="J114" i="7"/>
  <c r="K114" i="7" s="1"/>
  <c r="J118" i="7"/>
  <c r="J126" i="7"/>
  <c r="K126" i="7" s="1"/>
  <c r="L126" i="7" s="1"/>
  <c r="N126" i="7" s="1"/>
  <c r="J190" i="7"/>
  <c r="K190" i="7" s="1"/>
  <c r="L190" i="7" s="1"/>
  <c r="N190" i="7" s="1"/>
  <c r="J260" i="7"/>
  <c r="K260" i="7" s="1"/>
  <c r="L260" i="7" s="1"/>
  <c r="N260" i="7" s="1"/>
  <c r="K243" i="7"/>
  <c r="J6" i="7"/>
  <c r="K6" i="7" s="1"/>
  <c r="J18" i="7"/>
  <c r="K18" i="7" s="1"/>
  <c r="L18" i="7" s="1"/>
  <c r="N18" i="7" s="1"/>
  <c r="J22" i="7"/>
  <c r="K22" i="7" s="1"/>
  <c r="J26" i="7"/>
  <c r="K26" i="7" s="1"/>
  <c r="L26" i="7" s="1"/>
  <c r="N26" i="7" s="1"/>
  <c r="J38" i="7"/>
  <c r="K38" i="7" s="1"/>
  <c r="J42" i="7"/>
  <c r="K42" i="7" s="1"/>
  <c r="L42" i="7" s="1"/>
  <c r="N42" i="7" s="1"/>
  <c r="J50" i="7"/>
  <c r="K50" i="7" s="1"/>
  <c r="J70" i="7"/>
  <c r="K70" i="7" s="1"/>
  <c r="L70" i="7" s="1"/>
  <c r="N70" i="7" s="1"/>
  <c r="J98" i="7"/>
  <c r="K98" i="7" s="1"/>
  <c r="L98" i="7" s="1"/>
  <c r="N98" i="7" s="1"/>
  <c r="J142" i="7"/>
  <c r="K142" i="7" s="1"/>
  <c r="J146" i="7"/>
  <c r="K146" i="7" s="1"/>
  <c r="L146" i="7" s="1"/>
  <c r="N146" i="7" s="1"/>
  <c r="J170" i="7"/>
  <c r="K170" i="7" s="1"/>
  <c r="L170" i="7" s="1"/>
  <c r="N170" i="7" s="1"/>
  <c r="J178" i="7"/>
  <c r="K178" i="7" s="1"/>
  <c r="L178" i="7" s="1"/>
  <c r="N178" i="7" s="1"/>
  <c r="J182" i="7"/>
  <c r="K182" i="7" s="1"/>
  <c r="L182" i="7" s="1"/>
  <c r="N182" i="7" s="1"/>
  <c r="J202" i="7"/>
  <c r="K202" i="7" s="1"/>
  <c r="L202" i="7" s="1"/>
  <c r="N202" i="7" s="1"/>
  <c r="J214" i="7"/>
  <c r="K214" i="7" s="1"/>
  <c r="L214" i="7" s="1"/>
  <c r="N214" i="7" s="1"/>
  <c r="J229" i="7"/>
  <c r="K229" i="7" s="1"/>
  <c r="J233" i="7"/>
  <c r="L233" i="7" s="1"/>
  <c r="N233" i="7" s="1"/>
  <c r="J275" i="7"/>
  <c r="L275" i="7" s="1"/>
  <c r="N275" i="7" s="1"/>
  <c r="J354" i="7"/>
  <c r="K354" i="7" s="1"/>
  <c r="J3" i="7"/>
  <c r="L3" i="7" s="1"/>
  <c r="N3" i="7" s="1"/>
  <c r="J11" i="7"/>
  <c r="L11" i="7" s="1"/>
  <c r="N11" i="7" s="1"/>
  <c r="J15" i="7"/>
  <c r="L15" i="7" s="1"/>
  <c r="N15" i="7" s="1"/>
  <c r="J19" i="7"/>
  <c r="K19" i="7" s="1"/>
  <c r="J27" i="7"/>
  <c r="K27" i="7" s="1"/>
  <c r="J31" i="7"/>
  <c r="K31" i="7" s="1"/>
  <c r="L31" i="7" s="1"/>
  <c r="N31" i="7" s="1"/>
  <c r="J35" i="7"/>
  <c r="K35" i="7" s="1"/>
  <c r="L35" i="7" s="1"/>
  <c r="N35" i="7" s="1"/>
  <c r="J39" i="7"/>
  <c r="K39" i="7" s="1"/>
  <c r="L39" i="7" s="1"/>
  <c r="N39" i="7" s="1"/>
  <c r="J43" i="7"/>
  <c r="J47" i="7"/>
  <c r="K47" i="7" s="1"/>
  <c r="L47" i="7" s="1"/>
  <c r="N47" i="7" s="1"/>
  <c r="J51" i="7"/>
  <c r="K51" i="7" s="1"/>
  <c r="L51" i="7" s="1"/>
  <c r="N51" i="7" s="1"/>
  <c r="J55" i="7"/>
  <c r="K55" i="7" s="1"/>
  <c r="J238" i="7"/>
  <c r="L238" i="7" s="1"/>
  <c r="N238" i="7" s="1"/>
  <c r="J245" i="7"/>
  <c r="L245" i="7" s="1"/>
  <c r="N245" i="7" s="1"/>
  <c r="J257" i="7"/>
  <c r="K257" i="7" s="1"/>
  <c r="J287" i="7"/>
  <c r="J296" i="7"/>
  <c r="L296" i="7" s="1"/>
  <c r="N296" i="7" s="1"/>
  <c r="J323" i="7"/>
  <c r="L323" i="7" s="1"/>
  <c r="N323" i="7" s="1"/>
  <c r="J7" i="7"/>
  <c r="L7" i="7" s="1"/>
  <c r="N7" i="7" s="1"/>
  <c r="J23" i="7"/>
  <c r="K23" i="7" s="1"/>
  <c r="L23" i="7" s="1"/>
  <c r="N23" i="7" s="1"/>
  <c r="J59" i="7"/>
  <c r="K59" i="7" s="1"/>
  <c r="J63" i="7"/>
  <c r="K63" i="7" s="1"/>
  <c r="L63" i="7" s="1"/>
  <c r="J75" i="7"/>
  <c r="K75" i="7" s="1"/>
  <c r="L75" i="7" s="1"/>
  <c r="N75" i="7" s="1"/>
  <c r="J79" i="7"/>
  <c r="K79" i="7" s="1"/>
  <c r="L79" i="7" s="1"/>
  <c r="N79" i="7" s="1"/>
  <c r="J95" i="7"/>
  <c r="K95" i="7" s="1"/>
  <c r="L95" i="7" s="1"/>
  <c r="N95" i="7" s="1"/>
  <c r="J115" i="7"/>
  <c r="K115" i="7" s="1"/>
  <c r="L115" i="7" s="1"/>
  <c r="N115" i="7" s="1"/>
  <c r="J127" i="7"/>
  <c r="K127" i="7" s="1"/>
  <c r="L127" i="7" s="1"/>
  <c r="N127" i="7" s="1"/>
  <c r="J135" i="7"/>
  <c r="K135" i="7" s="1"/>
  <c r="L135" i="7" s="1"/>
  <c r="N135" i="7" s="1"/>
  <c r="J139" i="7"/>
  <c r="K139" i="7" s="1"/>
  <c r="L139" i="7" s="1"/>
  <c r="N139" i="7" s="1"/>
  <c r="J143" i="7"/>
  <c r="K143" i="7" s="1"/>
  <c r="L143" i="7" s="1"/>
  <c r="N143" i="7" s="1"/>
  <c r="J151" i="7"/>
  <c r="J159" i="7"/>
  <c r="K159" i="7" s="1"/>
  <c r="L159" i="7" s="1"/>
  <c r="N159" i="7" s="1"/>
  <c r="J171" i="7"/>
  <c r="K171" i="7" s="1"/>
  <c r="J175" i="7"/>
  <c r="K175" i="7" s="1"/>
  <c r="L175" i="7" s="1"/>
  <c r="N175" i="7" s="1"/>
  <c r="J187" i="7"/>
  <c r="K187" i="7" s="1"/>
  <c r="L187" i="7" s="1"/>
  <c r="N187" i="7" s="1"/>
  <c r="J211" i="7"/>
  <c r="K211" i="7" s="1"/>
  <c r="J316" i="7"/>
  <c r="K316" i="7" s="1"/>
  <c r="J343" i="7"/>
  <c r="K343" i="7" s="1"/>
  <c r="L343" i="7" s="1"/>
  <c r="N343" i="7" s="1"/>
  <c r="T61" i="7"/>
  <c r="J155" i="7"/>
  <c r="J66" i="7"/>
  <c r="K66" i="7" s="1"/>
  <c r="N14" i="7"/>
  <c r="J45" i="7"/>
  <c r="K45" i="7" s="1"/>
  <c r="L45" i="7" s="1"/>
  <c r="N45" i="7" s="1"/>
  <c r="J49" i="7"/>
  <c r="K49" i="7" s="1"/>
  <c r="L49" i="7" s="1"/>
  <c r="N49" i="7" s="1"/>
  <c r="J60" i="7"/>
  <c r="K60" i="7" s="1"/>
  <c r="L60" i="7" s="1"/>
  <c r="N60" i="7" s="1"/>
  <c r="J71" i="7"/>
  <c r="K71" i="7" s="1"/>
  <c r="L71" i="7" s="1"/>
  <c r="N71" i="7" s="1"/>
  <c r="J82" i="7"/>
  <c r="K82" i="7" s="1"/>
  <c r="J104" i="7"/>
  <c r="K104" i="7" s="1"/>
  <c r="L104" i="7" s="1"/>
  <c r="N104" i="7" s="1"/>
  <c r="J111" i="7"/>
  <c r="K111" i="7" s="1"/>
  <c r="L111" i="7" s="1"/>
  <c r="N111" i="7" s="1"/>
  <c r="J137" i="7"/>
  <c r="J180" i="7"/>
  <c r="K180" i="7" s="1"/>
  <c r="L180" i="7" s="1"/>
  <c r="N180" i="7" s="1"/>
  <c r="J184" i="7"/>
  <c r="K184" i="7" s="1"/>
  <c r="L184" i="7" s="1"/>
  <c r="N184" i="7" s="1"/>
  <c r="J199" i="7"/>
  <c r="J203" i="7"/>
  <c r="K203" i="7" s="1"/>
  <c r="L332" i="7"/>
  <c r="N332" i="7" s="1"/>
  <c r="K332" i="7"/>
  <c r="K43" i="7"/>
  <c r="L43" i="7" s="1"/>
  <c r="N43" i="7" s="1"/>
  <c r="K67" i="7"/>
  <c r="L67" i="7" s="1"/>
  <c r="N67" i="7" s="1"/>
  <c r="K85" i="7"/>
  <c r="L85" i="7" s="1"/>
  <c r="N85" i="7" s="1"/>
  <c r="K201" i="7"/>
  <c r="L201" i="7" s="1"/>
  <c r="N201" i="7" s="1"/>
  <c r="L217" i="7"/>
  <c r="N217" i="7" s="1"/>
  <c r="K217" i="7"/>
  <c r="L221" i="7"/>
  <c r="N221" i="7" s="1"/>
  <c r="K221" i="7"/>
  <c r="L6" i="7"/>
  <c r="N6" i="7" s="1"/>
  <c r="L10" i="7"/>
  <c r="N10" i="7" s="1"/>
  <c r="K56" i="7"/>
  <c r="L56" i="7" s="1"/>
  <c r="N56" i="7" s="1"/>
  <c r="K34" i="7"/>
  <c r="L34" i="7" s="1"/>
  <c r="N34" i="7" s="1"/>
  <c r="L256" i="7"/>
  <c r="N256" i="7" s="1"/>
  <c r="K256" i="7"/>
  <c r="K302" i="7"/>
  <c r="K381" i="7"/>
  <c r="L381" i="7" s="1"/>
  <c r="N381" i="7" s="1"/>
  <c r="J44" i="7"/>
  <c r="K74" i="7"/>
  <c r="L74" i="7" s="1"/>
  <c r="N74" i="7" s="1"/>
  <c r="J100" i="7"/>
  <c r="J133" i="7"/>
  <c r="L167" i="7"/>
  <c r="N167" i="7" s="1"/>
  <c r="K183" i="7"/>
  <c r="L183" i="7" s="1"/>
  <c r="N183" i="7" s="1"/>
  <c r="J385" i="7"/>
  <c r="K236" i="7"/>
  <c r="L236" i="7"/>
  <c r="N236" i="7" s="1"/>
  <c r="K282" i="7"/>
  <c r="L282" i="7" s="1"/>
  <c r="N282" i="7" s="1"/>
  <c r="K165" i="7"/>
  <c r="L165" i="7" s="1"/>
  <c r="N165" i="7" s="1"/>
  <c r="J327" i="7"/>
  <c r="J361" i="7"/>
  <c r="J368" i="7"/>
  <c r="J382" i="7"/>
  <c r="J389" i="7"/>
  <c r="L212" i="7"/>
  <c r="N212" i="7" s="1"/>
  <c r="K212" i="7"/>
  <c r="L24" i="7"/>
  <c r="N24" i="7" s="1"/>
  <c r="K160" i="7"/>
  <c r="L160" i="7" s="1"/>
  <c r="N160" i="7" s="1"/>
  <c r="K196" i="7"/>
  <c r="L196" i="7" s="1"/>
  <c r="N196" i="7" s="1"/>
  <c r="J209" i="7"/>
  <c r="J239" i="7"/>
  <c r="K272" i="7"/>
  <c r="J347" i="7"/>
  <c r="J351" i="7"/>
  <c r="J365" i="7"/>
  <c r="J393" i="7"/>
  <c r="K119" i="7"/>
  <c r="L119" i="7" s="1"/>
  <c r="N119" i="7" s="1"/>
  <c r="J225" i="7"/>
  <c r="J267" i="7"/>
  <c r="J321" i="7"/>
  <c r="J335" i="7"/>
  <c r="J362" i="7"/>
  <c r="J379" i="7"/>
  <c r="K9" i="7"/>
  <c r="J157" i="7"/>
  <c r="J166" i="7"/>
  <c r="J169" i="7"/>
  <c r="J213" i="7"/>
  <c r="J216" i="7"/>
  <c r="J231" i="7"/>
  <c r="J234" i="7"/>
  <c r="J248" i="7"/>
  <c r="J270" i="7"/>
  <c r="J283" i="7"/>
  <c r="J308" i="7"/>
  <c r="J338" i="7"/>
  <c r="J390" i="7"/>
  <c r="J88" i="7"/>
  <c r="J90" i="7"/>
  <c r="J92" i="7"/>
  <c r="J99" i="7"/>
  <c r="J122" i="7"/>
  <c r="J132" i="7"/>
  <c r="J141" i="7"/>
  <c r="J148" i="7"/>
  <c r="J185" i="7"/>
  <c r="J191" i="7"/>
  <c r="J222" i="7"/>
  <c r="J255" i="7"/>
  <c r="J290" i="7"/>
  <c r="J348" i="7"/>
  <c r="L303" i="7"/>
  <c r="N303" i="7" s="1"/>
  <c r="S61" i="7"/>
  <c r="J106" i="7"/>
  <c r="J113" i="7"/>
  <c r="J197" i="7"/>
  <c r="J200" i="7"/>
  <c r="J210" i="7"/>
  <c r="J226" i="7"/>
  <c r="J240" i="7"/>
  <c r="J252" i="7"/>
  <c r="J268" i="7"/>
  <c r="J325" i="7"/>
  <c r="J352" i="7"/>
  <c r="J363" i="7"/>
  <c r="J366" i="7"/>
  <c r="J394" i="7"/>
  <c r="J376" i="7"/>
  <c r="J188" i="7"/>
  <c r="J314" i="7"/>
  <c r="J311" i="7"/>
  <c r="J322" i="7"/>
  <c r="J279" i="7"/>
  <c r="J206" i="7"/>
  <c r="J138" i="7"/>
  <c r="J154" i="7"/>
  <c r="J369" i="7"/>
  <c r="J181" i="7"/>
  <c r="J244" i="7"/>
  <c r="J293" i="7"/>
  <c r="J280" i="7"/>
  <c r="J258" i="7"/>
  <c r="J172" i="7"/>
  <c r="J378" i="7"/>
  <c r="J375" i="7"/>
  <c r="J337" i="7"/>
  <c r="J301" i="7"/>
  <c r="J241" i="7"/>
  <c r="J120" i="7"/>
  <c r="J130" i="7"/>
  <c r="J158" i="7"/>
  <c r="J173" i="7"/>
  <c r="J194" i="7"/>
  <c r="J207" i="7"/>
  <c r="J305" i="7"/>
  <c r="J312" i="7"/>
  <c r="J315" i="7"/>
  <c r="J329" i="7"/>
  <c r="J349" i="7"/>
  <c r="J370" i="7"/>
  <c r="J380" i="7"/>
  <c r="J384" i="7"/>
  <c r="J391" i="7"/>
  <c r="L84" i="7"/>
  <c r="N84" i="7" s="1"/>
  <c r="K97" i="7"/>
  <c r="L97" i="7" s="1"/>
  <c r="N97" i="7" s="1"/>
  <c r="J186" i="7"/>
  <c r="J223" i="7"/>
  <c r="L262" i="7"/>
  <c r="N262" i="7" s="1"/>
  <c r="K274" i="7"/>
  <c r="L274" i="7" s="1"/>
  <c r="N274" i="7" s="1"/>
  <c r="K287" i="7"/>
  <c r="J161" i="7"/>
  <c r="J235" i="7"/>
  <c r="J277" i="7"/>
  <c r="J289" i="7"/>
  <c r="J292" i="7"/>
  <c r="J304" i="7"/>
  <c r="J307" i="7"/>
  <c r="J320" i="7"/>
  <c r="J353" i="7"/>
  <c r="J356" i="7"/>
  <c r="J387" i="7"/>
  <c r="J162" i="7"/>
  <c r="J168" i="7"/>
  <c r="J195" i="7"/>
  <c r="J264" i="7"/>
  <c r="J273" i="7"/>
  <c r="J324" i="7"/>
  <c r="J230" i="7"/>
  <c r="J242" i="7"/>
  <c r="J276" i="7"/>
  <c r="J278" i="7"/>
  <c r="J333" i="7"/>
  <c r="J341" i="7"/>
  <c r="J360" i="7"/>
  <c r="J286" i="7"/>
  <c r="J291" i="7"/>
  <c r="J300" i="7"/>
  <c r="J306" i="7"/>
  <c r="J319" i="7"/>
  <c r="J377" i="7"/>
  <c r="J388" i="7"/>
  <c r="J152" i="7"/>
  <c r="J179" i="7"/>
  <c r="J198" i="7"/>
  <c r="J228" i="7"/>
  <c r="J336" i="7"/>
  <c r="J355" i="7"/>
  <c r="J48" i="7"/>
  <c r="J136" i="7"/>
  <c r="J150" i="7"/>
  <c r="J177" i="7"/>
  <c r="J218" i="7"/>
  <c r="J220" i="7"/>
  <c r="J263" i="7"/>
  <c r="J328" i="7"/>
  <c r="J344" i="7"/>
  <c r="J358" i="7"/>
  <c r="J364" i="7"/>
  <c r="J383" i="7"/>
  <c r="J386" i="7"/>
  <c r="J134" i="7"/>
  <c r="J204" i="7"/>
  <c r="J251" i="7"/>
  <c r="J261" i="7"/>
  <c r="J295" i="7"/>
  <c r="J298" i="7"/>
  <c r="J317" i="7"/>
  <c r="J331" i="7"/>
  <c r="J334" i="7"/>
  <c r="J339" i="7"/>
  <c r="J350" i="7"/>
  <c r="J372" i="7"/>
  <c r="J76" i="7"/>
  <c r="J112" i="7"/>
  <c r="J163" i="7"/>
  <c r="J237" i="7"/>
  <c r="J249" i="7"/>
  <c r="J284" i="7"/>
  <c r="J342" i="7"/>
  <c r="J359" i="7"/>
  <c r="J367" i="7"/>
  <c r="J392" i="7"/>
  <c r="J309" i="7"/>
  <c r="J346" i="7"/>
  <c r="J374" i="7"/>
  <c r="J297" i="7"/>
  <c r="J145" i="7"/>
  <c r="J253" i="7"/>
  <c r="J174" i="7"/>
  <c r="J208" i="7"/>
  <c r="Y75" i="8" l="1"/>
  <c r="W75" i="8"/>
  <c r="V75" i="8"/>
  <c r="U75" i="8"/>
  <c r="O78" i="8"/>
  <c r="P78" i="8"/>
  <c r="Q78" i="8"/>
  <c r="X78" i="8"/>
  <c r="U78" i="8"/>
  <c r="L78" i="8"/>
  <c r="V78" i="8"/>
  <c r="W78" i="8"/>
  <c r="Y78" i="8"/>
  <c r="K247" i="7"/>
  <c r="K224" i="7"/>
  <c r="K15" i="7"/>
  <c r="L257" i="7"/>
  <c r="N257" i="7" s="1"/>
  <c r="L219" i="7"/>
  <c r="N219" i="7" s="1"/>
  <c r="L326" i="7"/>
  <c r="N326" i="7" s="1"/>
  <c r="L313" i="7"/>
  <c r="N313" i="7" s="1"/>
  <c r="L316" i="7"/>
  <c r="N316" i="7" s="1"/>
  <c r="L29" i="7"/>
  <c r="N29" i="7" s="1"/>
  <c r="L254" i="7"/>
  <c r="N254" i="7" s="1"/>
  <c r="L16" i="7"/>
  <c r="N16" i="7" s="1"/>
  <c r="K250" i="7"/>
  <c r="K232" i="7"/>
  <c r="L354" i="7"/>
  <c r="N354" i="7" s="1"/>
  <c r="L211" i="7"/>
  <c r="N211" i="7" s="1"/>
  <c r="L38" i="7"/>
  <c r="N38" i="7" s="1"/>
  <c r="L8" i="7"/>
  <c r="N8" i="7" s="1"/>
  <c r="K205" i="7"/>
  <c r="K330" i="7"/>
  <c r="L91" i="7"/>
  <c r="N91" i="7" s="1"/>
  <c r="K357" i="7"/>
  <c r="K340" i="7"/>
  <c r="K371" i="7"/>
  <c r="K299" i="7"/>
  <c r="L246" i="7"/>
  <c r="N246" i="7" s="1"/>
  <c r="L19" i="7"/>
  <c r="N19" i="7" s="1"/>
  <c r="L266" i="7"/>
  <c r="N266" i="7" s="1"/>
  <c r="K373" i="7"/>
  <c r="L140" i="7"/>
  <c r="N140" i="7" s="1"/>
  <c r="K4" i="7"/>
  <c r="L81" i="7"/>
  <c r="N81" i="7" s="1"/>
  <c r="L27" i="7"/>
  <c r="N27" i="7" s="1"/>
  <c r="K14" i="7"/>
  <c r="L28" i="7"/>
  <c r="N28" i="7" s="1"/>
  <c r="K318" i="7"/>
  <c r="L30" i="7"/>
  <c r="N30" i="7" s="1"/>
  <c r="L22" i="7"/>
  <c r="N22" i="7" s="1"/>
  <c r="K12" i="7"/>
  <c r="L171" i="7"/>
  <c r="N171" i="7" s="1"/>
  <c r="K13" i="7"/>
  <c r="K323" i="7"/>
  <c r="K7" i="7"/>
  <c r="L105" i="7"/>
  <c r="N105" i="7" s="1"/>
  <c r="L82" i="7"/>
  <c r="N82" i="7" s="1"/>
  <c r="L265" i="7"/>
  <c r="N265" i="7" s="1"/>
  <c r="K227" i="7"/>
  <c r="K296" i="7"/>
  <c r="L59" i="7"/>
  <c r="N59" i="7" s="1"/>
  <c r="K151" i="7"/>
  <c r="L151" i="7" s="1"/>
  <c r="N151" i="7" s="1"/>
  <c r="L129" i="7"/>
  <c r="N129" i="7" s="1"/>
  <c r="L229" i="7"/>
  <c r="N229" i="7" s="1"/>
  <c r="L5" i="7"/>
  <c r="N5" i="7" s="1"/>
  <c r="R7" i="7" s="1"/>
  <c r="L80" i="7"/>
  <c r="N80" i="7" s="1"/>
  <c r="L117" i="7"/>
  <c r="N117" i="7" s="1"/>
  <c r="K118" i="7"/>
  <c r="L118" i="7" s="1"/>
  <c r="N118" i="7" s="1"/>
  <c r="K275" i="7"/>
  <c r="L55" i="7"/>
  <c r="N55" i="7" s="1"/>
  <c r="L114" i="7"/>
  <c r="N114" i="7" s="1"/>
  <c r="L50" i="7"/>
  <c r="N50" i="7" s="1"/>
  <c r="K233" i="7"/>
  <c r="K238" i="7"/>
  <c r="K245" i="7"/>
  <c r="K11" i="7"/>
  <c r="K3" i="7"/>
  <c r="L142" i="7"/>
  <c r="N142" i="7" s="1"/>
  <c r="K199" i="7"/>
  <c r="L199" i="7" s="1"/>
  <c r="N199" i="7" s="1"/>
  <c r="L66" i="7"/>
  <c r="N66" i="7" s="1"/>
  <c r="L203" i="7"/>
  <c r="N203" i="7" s="1"/>
  <c r="K137" i="7"/>
  <c r="L137" i="7" s="1"/>
  <c r="N137" i="7" s="1"/>
  <c r="K155" i="7"/>
  <c r="L155" i="7" s="1"/>
  <c r="N155" i="7" s="1"/>
  <c r="L220" i="7"/>
  <c r="N220" i="7" s="1"/>
  <c r="K220" i="7"/>
  <c r="K130" i="7"/>
  <c r="L130" i="7" s="1"/>
  <c r="N130" i="7" s="1"/>
  <c r="K261" i="7"/>
  <c r="L261" i="7" s="1"/>
  <c r="N261" i="7" s="1"/>
  <c r="K366" i="7"/>
  <c r="L366" i="7" s="1"/>
  <c r="N366" i="7" s="1"/>
  <c r="K157" i="7"/>
  <c r="L157" i="7" s="1"/>
  <c r="N157" i="7" s="1"/>
  <c r="K208" i="7"/>
  <c r="L208" i="7"/>
  <c r="N208" i="7" s="1"/>
  <c r="K284" i="7"/>
  <c r="L284" i="7" s="1"/>
  <c r="N284" i="7" s="1"/>
  <c r="L298" i="7"/>
  <c r="N298" i="7" s="1"/>
  <c r="K298" i="7"/>
  <c r="K263" i="7"/>
  <c r="Q263" i="7" s="1"/>
  <c r="K152" i="7"/>
  <c r="L152" i="7" s="1"/>
  <c r="N152" i="7" s="1"/>
  <c r="K276" i="7"/>
  <c r="L276" i="7" s="1"/>
  <c r="N276" i="7" s="1"/>
  <c r="L320" i="7"/>
  <c r="N320" i="7" s="1"/>
  <c r="K320" i="7"/>
  <c r="K186" i="7"/>
  <c r="L186" i="7" s="1"/>
  <c r="N186" i="7" s="1"/>
  <c r="K391" i="7"/>
  <c r="L391" i="7" s="1"/>
  <c r="N391" i="7" s="1"/>
  <c r="K158" i="7"/>
  <c r="P158" i="7" s="1"/>
  <c r="K293" i="7"/>
  <c r="L293" i="7" s="1"/>
  <c r="N293" i="7" s="1"/>
  <c r="K376" i="7"/>
  <c r="L376" i="7"/>
  <c r="N376" i="7" s="1"/>
  <c r="K197" i="7"/>
  <c r="L197" i="7" s="1"/>
  <c r="N197" i="7" s="1"/>
  <c r="K122" i="7"/>
  <c r="L122" i="7" s="1"/>
  <c r="N122" i="7" s="1"/>
  <c r="K169" i="7"/>
  <c r="L169" i="7"/>
  <c r="N169" i="7" s="1"/>
  <c r="L365" i="7"/>
  <c r="N365" i="7" s="1"/>
  <c r="K365" i="7"/>
  <c r="K100" i="7"/>
  <c r="L100" i="7" s="1"/>
  <c r="N100" i="7" s="1"/>
  <c r="K242" i="7"/>
  <c r="L242" i="7"/>
  <c r="N242" i="7" s="1"/>
  <c r="K177" i="7"/>
  <c r="L177" i="7" s="1"/>
  <c r="N177" i="7" s="1"/>
  <c r="K363" i="7"/>
  <c r="L363" i="7" s="1"/>
  <c r="N363" i="7" s="1"/>
  <c r="K379" i="7"/>
  <c r="L379" i="7"/>
  <c r="N379" i="7" s="1"/>
  <c r="L297" i="7"/>
  <c r="N297" i="7" s="1"/>
  <c r="K297" i="7"/>
  <c r="L273" i="7"/>
  <c r="N273" i="7" s="1"/>
  <c r="K273" i="7"/>
  <c r="L241" i="7"/>
  <c r="N241" i="7" s="1"/>
  <c r="K241" i="7"/>
  <c r="K362" i="7"/>
  <c r="L362" i="7" s="1"/>
  <c r="N362" i="7" s="1"/>
  <c r="K277" i="7"/>
  <c r="L277" i="7" s="1"/>
  <c r="N277" i="7" s="1"/>
  <c r="L329" i="7"/>
  <c r="N329" i="7" s="1"/>
  <c r="K329" i="7"/>
  <c r="L301" i="7"/>
  <c r="N301" i="7" s="1"/>
  <c r="K301" i="7"/>
  <c r="K138" i="7"/>
  <c r="L138" i="7" s="1"/>
  <c r="N138" i="7" s="1"/>
  <c r="K325" i="7"/>
  <c r="L325" i="7"/>
  <c r="N325" i="7" s="1"/>
  <c r="K255" i="7"/>
  <c r="L255" i="7"/>
  <c r="N255" i="7" s="1"/>
  <c r="K90" i="7"/>
  <c r="L90" i="7" s="1"/>
  <c r="N90" i="7" s="1"/>
  <c r="K283" i="7"/>
  <c r="L283" i="7" s="1"/>
  <c r="N283" i="7" s="1"/>
  <c r="K335" i="7"/>
  <c r="L335" i="7" s="1"/>
  <c r="N335" i="7" s="1"/>
  <c r="L239" i="7"/>
  <c r="N239" i="7" s="1"/>
  <c r="K239" i="7"/>
  <c r="K382" i="7"/>
  <c r="L382" i="7" s="1"/>
  <c r="N382" i="7" s="1"/>
  <c r="K388" i="7"/>
  <c r="L388" i="7" s="1"/>
  <c r="N388" i="7" s="1"/>
  <c r="K347" i="7"/>
  <c r="L347" i="7"/>
  <c r="N347" i="7" s="1"/>
  <c r="L251" i="7"/>
  <c r="N251" i="7" s="1"/>
  <c r="K251" i="7"/>
  <c r="K106" i="7"/>
  <c r="L106" i="7" s="1"/>
  <c r="N106" i="7" s="1"/>
  <c r="K99" i="7"/>
  <c r="L99" i="7" s="1"/>
  <c r="N99" i="7" s="1"/>
  <c r="K112" i="7"/>
  <c r="L112" i="7" s="1"/>
  <c r="N112" i="7" s="1"/>
  <c r="K306" i="7"/>
  <c r="L306" i="7"/>
  <c r="N306" i="7" s="1"/>
  <c r="K349" i="7"/>
  <c r="L349" i="7" s="1"/>
  <c r="N349" i="7" s="1"/>
  <c r="N63" i="7"/>
  <c r="L374" i="7"/>
  <c r="N374" i="7" s="1"/>
  <c r="K374" i="7"/>
  <c r="L346" i="7"/>
  <c r="N346" i="7" s="1"/>
  <c r="K346" i="7"/>
  <c r="K48" i="7"/>
  <c r="L48" i="7"/>
  <c r="N48" i="7" s="1"/>
  <c r="K291" i="7"/>
  <c r="L291" i="7" s="1"/>
  <c r="N291" i="7" s="1"/>
  <c r="K195" i="7"/>
  <c r="L195" i="7" s="1"/>
  <c r="N195" i="7" s="1"/>
  <c r="K235" i="7"/>
  <c r="L235" i="7"/>
  <c r="N235" i="7" s="1"/>
  <c r="K315" i="7"/>
  <c r="L315" i="7" s="1"/>
  <c r="N315" i="7" s="1"/>
  <c r="L337" i="7"/>
  <c r="N337" i="7" s="1"/>
  <c r="R337" i="7" s="1"/>
  <c r="K337" i="7"/>
  <c r="Q337" i="7" s="1"/>
  <c r="L206" i="7"/>
  <c r="N206" i="7" s="1"/>
  <c r="K206" i="7"/>
  <c r="K268" i="7"/>
  <c r="L268" i="7"/>
  <c r="N268" i="7" s="1"/>
  <c r="K222" i="7"/>
  <c r="L222" i="7"/>
  <c r="N222" i="7" s="1"/>
  <c r="K88" i="7"/>
  <c r="L270" i="7"/>
  <c r="N270" i="7" s="1"/>
  <c r="K270" i="7"/>
  <c r="K321" i="7"/>
  <c r="L321" i="7"/>
  <c r="N321" i="7" s="1"/>
  <c r="L368" i="7"/>
  <c r="N368" i="7" s="1"/>
  <c r="K368" i="7"/>
  <c r="K385" i="7"/>
  <c r="L385" i="7"/>
  <c r="N385" i="7" s="1"/>
  <c r="K44" i="7"/>
  <c r="K351" i="7"/>
  <c r="L351" i="7" s="1"/>
  <c r="N351" i="7" s="1"/>
  <c r="K145" i="7"/>
  <c r="L145" i="7" s="1"/>
  <c r="N145" i="7" s="1"/>
  <c r="L324" i="7"/>
  <c r="N324" i="7" s="1"/>
  <c r="K324" i="7"/>
  <c r="L369" i="7"/>
  <c r="N369" i="7" s="1"/>
  <c r="K369" i="7"/>
  <c r="L338" i="7"/>
  <c r="N338" i="7" s="1"/>
  <c r="K338" i="7"/>
  <c r="K204" i="7"/>
  <c r="L204" i="7"/>
  <c r="N204" i="7" s="1"/>
  <c r="K154" i="7"/>
  <c r="L154" i="7" s="1"/>
  <c r="N154" i="7" s="1"/>
  <c r="K389" i="7"/>
  <c r="L389" i="7" s="1"/>
  <c r="N389" i="7" s="1"/>
  <c r="L264" i="7"/>
  <c r="N264" i="7" s="1"/>
  <c r="K264" i="7"/>
  <c r="K383" i="7"/>
  <c r="L383" i="7" s="1"/>
  <c r="N383" i="7" s="1"/>
  <c r="K286" i="7"/>
  <c r="L286" i="7" s="1"/>
  <c r="N286" i="7" s="1"/>
  <c r="K312" i="7"/>
  <c r="L312" i="7" s="1"/>
  <c r="N312" i="7" s="1"/>
  <c r="L375" i="7"/>
  <c r="N375" i="7" s="1"/>
  <c r="K375" i="7"/>
  <c r="K279" i="7"/>
  <c r="L279" i="7"/>
  <c r="N279" i="7" s="1"/>
  <c r="L252" i="7"/>
  <c r="N252" i="7" s="1"/>
  <c r="K252" i="7"/>
  <c r="K191" i="7"/>
  <c r="L191" i="7" s="1"/>
  <c r="N191" i="7" s="1"/>
  <c r="L248" i="7"/>
  <c r="N248" i="7" s="1"/>
  <c r="K248" i="7"/>
  <c r="L267" i="7"/>
  <c r="N267" i="7" s="1"/>
  <c r="K267" i="7"/>
  <c r="K209" i="7"/>
  <c r="L209" i="7" s="1"/>
  <c r="N209" i="7" s="1"/>
  <c r="K361" i="7"/>
  <c r="L361" i="7" s="1"/>
  <c r="N361" i="7" s="1"/>
  <c r="K174" i="7"/>
  <c r="L174" i="7" s="1"/>
  <c r="N174" i="7" s="1"/>
  <c r="L218" i="7"/>
  <c r="N218" i="7" s="1"/>
  <c r="K218" i="7"/>
  <c r="K163" i="7"/>
  <c r="L163" i="7" s="1"/>
  <c r="N163" i="7" s="1"/>
  <c r="L370" i="7"/>
  <c r="N370" i="7" s="1"/>
  <c r="K370" i="7"/>
  <c r="K348" i="7"/>
  <c r="L348" i="7" s="1"/>
  <c r="N348" i="7" s="1"/>
  <c r="K150" i="7"/>
  <c r="L150" i="7" s="1"/>
  <c r="N150" i="7" s="1"/>
  <c r="K289" i="7"/>
  <c r="L289" i="7" s="1"/>
  <c r="N289" i="7" s="1"/>
  <c r="K290" i="7"/>
  <c r="L290" i="7" s="1"/>
  <c r="N290" i="7" s="1"/>
  <c r="L300" i="7"/>
  <c r="N300" i="7" s="1"/>
  <c r="K300" i="7"/>
  <c r="L322" i="7"/>
  <c r="N322" i="7" s="1"/>
  <c r="K322" i="7"/>
  <c r="K185" i="7"/>
  <c r="L185" i="7" s="1"/>
  <c r="N185" i="7" s="1"/>
  <c r="L234" i="7"/>
  <c r="N234" i="7" s="1"/>
  <c r="K234" i="7"/>
  <c r="U61" i="7"/>
  <c r="K225" i="7"/>
  <c r="P225" i="7" s="1"/>
  <c r="L327" i="7"/>
  <c r="N327" i="7" s="1"/>
  <c r="K327" i="7"/>
  <c r="K133" i="7"/>
  <c r="L133" i="7" s="1"/>
  <c r="N133" i="7" s="1"/>
  <c r="K249" i="7"/>
  <c r="L249" i="7"/>
  <c r="N249" i="7" s="1"/>
  <c r="K384" i="7"/>
  <c r="L384" i="7" s="1"/>
  <c r="N384" i="7" s="1"/>
  <c r="K113" i="7"/>
  <c r="L113" i="7" s="1"/>
  <c r="N113" i="7" s="1"/>
  <c r="K230" i="7"/>
  <c r="L230" i="7"/>
  <c r="N230" i="7" s="1"/>
  <c r="L380" i="7"/>
  <c r="N380" i="7" s="1"/>
  <c r="K380" i="7"/>
  <c r="K292" i="7"/>
  <c r="L292" i="7" s="1"/>
  <c r="N292" i="7" s="1"/>
  <c r="L308" i="7"/>
  <c r="N308" i="7" s="1"/>
  <c r="K308" i="7"/>
  <c r="K136" i="7"/>
  <c r="L136" i="7" s="1"/>
  <c r="N136" i="7" s="1"/>
  <c r="L309" i="7"/>
  <c r="N309" i="7" s="1"/>
  <c r="K309" i="7"/>
  <c r="K223" i="7"/>
  <c r="L223" i="7"/>
  <c r="N223" i="7" s="1"/>
  <c r="L364" i="7"/>
  <c r="N364" i="7" s="1"/>
  <c r="R364" i="7" s="1"/>
  <c r="K364" i="7"/>
  <c r="Q364" i="7" s="1"/>
  <c r="K162" i="7"/>
  <c r="L162" i="7" s="1"/>
  <c r="N162" i="7" s="1"/>
  <c r="L378" i="7"/>
  <c r="N378" i="7" s="1"/>
  <c r="K378" i="7"/>
  <c r="L358" i="7"/>
  <c r="N358" i="7" s="1"/>
  <c r="K358" i="7"/>
  <c r="K387" i="7"/>
  <c r="L387" i="7" s="1"/>
  <c r="N387" i="7" s="1"/>
  <c r="K172" i="7"/>
  <c r="L172" i="7" s="1"/>
  <c r="N172" i="7" s="1"/>
  <c r="K311" i="7"/>
  <c r="L311" i="7" s="1"/>
  <c r="N311" i="7" s="1"/>
  <c r="K226" i="7"/>
  <c r="L226" i="7" s="1"/>
  <c r="N226" i="7" s="1"/>
  <c r="K148" i="7"/>
  <c r="L148" i="7" s="1"/>
  <c r="N148" i="7" s="1"/>
  <c r="L231" i="7"/>
  <c r="N231" i="7" s="1"/>
  <c r="K231" i="7"/>
  <c r="L295" i="7"/>
  <c r="N295" i="7" s="1"/>
  <c r="K295" i="7"/>
  <c r="K394" i="7"/>
  <c r="Q394" i="7" s="1"/>
  <c r="K166" i="7"/>
  <c r="L166" i="7" s="1"/>
  <c r="N166" i="7" s="1"/>
  <c r="K253" i="7"/>
  <c r="L253" i="7"/>
  <c r="N253" i="7" s="1"/>
  <c r="L377" i="7"/>
  <c r="N377" i="7" s="1"/>
  <c r="K377" i="7"/>
  <c r="K181" i="7"/>
  <c r="L181" i="7" s="1"/>
  <c r="N181" i="7" s="1"/>
  <c r="K92" i="7"/>
  <c r="L92" i="7" s="1"/>
  <c r="N92" i="7" s="1"/>
  <c r="K134" i="7"/>
  <c r="L134" i="7" s="1"/>
  <c r="N134" i="7" s="1"/>
  <c r="K386" i="7"/>
  <c r="L386" i="7" s="1"/>
  <c r="N386" i="7" s="1"/>
  <c r="L355" i="7"/>
  <c r="N355" i="7" s="1"/>
  <c r="K355" i="7"/>
  <c r="K161" i="7"/>
  <c r="L161" i="7" s="1"/>
  <c r="N161" i="7" s="1"/>
  <c r="L339" i="7"/>
  <c r="N339" i="7" s="1"/>
  <c r="K339" i="7"/>
  <c r="K360" i="7"/>
  <c r="L360" i="7" s="1"/>
  <c r="N360" i="7" s="1"/>
  <c r="L240" i="7"/>
  <c r="N240" i="7" s="1"/>
  <c r="K240" i="7"/>
  <c r="K367" i="7"/>
  <c r="L367" i="7"/>
  <c r="N367" i="7" s="1"/>
  <c r="L228" i="7"/>
  <c r="N228" i="7" s="1"/>
  <c r="K228" i="7"/>
  <c r="L287" i="7"/>
  <c r="N287" i="7" s="1"/>
  <c r="L359" i="7"/>
  <c r="N359" i="7" s="1"/>
  <c r="K359" i="7"/>
  <c r="K331" i="7"/>
  <c r="Q331" i="7" s="1"/>
  <c r="L344" i="7"/>
  <c r="N344" i="7" s="1"/>
  <c r="K344" i="7"/>
  <c r="K198" i="7"/>
  <c r="L198" i="7" s="1"/>
  <c r="N198" i="7" s="1"/>
  <c r="K333" i="7"/>
  <c r="L333" i="7"/>
  <c r="N333" i="7" s="1"/>
  <c r="L356" i="7"/>
  <c r="N356" i="7" s="1"/>
  <c r="K356" i="7"/>
  <c r="K194" i="7"/>
  <c r="L194" i="7" s="1"/>
  <c r="N194" i="7" s="1"/>
  <c r="K258" i="7"/>
  <c r="L314" i="7"/>
  <c r="N314" i="7" s="1"/>
  <c r="K314" i="7"/>
  <c r="K210" i="7"/>
  <c r="L210" i="7"/>
  <c r="N210" i="7" s="1"/>
  <c r="K141" i="7"/>
  <c r="L141" i="7" s="1"/>
  <c r="N141" i="7" s="1"/>
  <c r="K216" i="7"/>
  <c r="L216" i="7" s="1"/>
  <c r="N216" i="7" s="1"/>
  <c r="L307" i="7"/>
  <c r="N307" i="7" s="1"/>
  <c r="K307" i="7"/>
  <c r="L244" i="7"/>
  <c r="N244" i="7" s="1"/>
  <c r="K244" i="7"/>
  <c r="L237" i="7"/>
  <c r="N237" i="7" s="1"/>
  <c r="K237" i="7"/>
  <c r="L304" i="7"/>
  <c r="N304" i="7" s="1"/>
  <c r="K304" i="7"/>
  <c r="K120" i="7"/>
  <c r="L120" i="7" s="1"/>
  <c r="N120" i="7" s="1"/>
  <c r="K390" i="7"/>
  <c r="L390" i="7" s="1"/>
  <c r="N390" i="7" s="1"/>
  <c r="L319" i="7"/>
  <c r="N319" i="7" s="1"/>
  <c r="K319" i="7"/>
  <c r="L352" i="7"/>
  <c r="N352" i="7" s="1"/>
  <c r="K352" i="7"/>
  <c r="K76" i="7"/>
  <c r="L76" i="7" s="1"/>
  <c r="N76" i="7" s="1"/>
  <c r="L372" i="7"/>
  <c r="N372" i="7" s="1"/>
  <c r="K372" i="7"/>
  <c r="K350" i="7"/>
  <c r="L350" i="7" s="1"/>
  <c r="N350" i="7" s="1"/>
  <c r="K168" i="7"/>
  <c r="L168" i="7" s="1"/>
  <c r="N168" i="7" s="1"/>
  <c r="K392" i="7"/>
  <c r="L392" i="7" s="1"/>
  <c r="N392" i="7" s="1"/>
  <c r="K336" i="7"/>
  <c r="L336" i="7" s="1"/>
  <c r="N336" i="7" s="1"/>
  <c r="L305" i="7"/>
  <c r="N305" i="7" s="1"/>
  <c r="K305" i="7"/>
  <c r="K334" i="7"/>
  <c r="L334" i="7" s="1"/>
  <c r="N334" i="7" s="1"/>
  <c r="K341" i="7"/>
  <c r="L207" i="7"/>
  <c r="N207" i="7" s="1"/>
  <c r="K207" i="7"/>
  <c r="L342" i="7"/>
  <c r="N342" i="7" s="1"/>
  <c r="K342" i="7"/>
  <c r="L317" i="7"/>
  <c r="N317" i="7" s="1"/>
  <c r="K317" i="7"/>
  <c r="K328" i="7"/>
  <c r="L328" i="7"/>
  <c r="N328" i="7" s="1"/>
  <c r="K179" i="7"/>
  <c r="L179" i="7" s="1"/>
  <c r="N179" i="7" s="1"/>
  <c r="K278" i="7"/>
  <c r="L278" i="7"/>
  <c r="N278" i="7" s="1"/>
  <c r="L353" i="7"/>
  <c r="N353" i="7" s="1"/>
  <c r="K353" i="7"/>
  <c r="K173" i="7"/>
  <c r="L173" i="7" s="1"/>
  <c r="N173" i="7" s="1"/>
  <c r="K280" i="7"/>
  <c r="L280" i="7" s="1"/>
  <c r="N280" i="7" s="1"/>
  <c r="K188" i="7"/>
  <c r="L188" i="7"/>
  <c r="N188" i="7" s="1"/>
  <c r="K200" i="7"/>
  <c r="L200" i="7" s="1"/>
  <c r="N200" i="7" s="1"/>
  <c r="K132" i="7"/>
  <c r="L132" i="7" s="1"/>
  <c r="N132" i="7" s="1"/>
  <c r="K213" i="7"/>
  <c r="L213" i="7" s="1"/>
  <c r="N213" i="7" s="1"/>
  <c r="K393" i="7"/>
  <c r="L393" i="7" s="1"/>
  <c r="N393" i="7" s="1"/>
  <c r="E41" i="5"/>
  <c r="E39" i="5"/>
  <c r="E38" i="5"/>
  <c r="E37" i="5"/>
  <c r="E36" i="5"/>
  <c r="G37" i="5"/>
  <c r="G38" i="5"/>
  <c r="G39" i="5"/>
  <c r="G36" i="5"/>
  <c r="O37" i="5"/>
  <c r="O39" i="5"/>
  <c r="K39" i="5"/>
  <c r="N38" i="5"/>
  <c r="M38" i="5"/>
  <c r="L38" i="5"/>
  <c r="K38" i="5"/>
  <c r="N37" i="5"/>
  <c r="M37" i="5"/>
  <c r="L37" i="5"/>
  <c r="K37" i="5"/>
  <c r="K36" i="5"/>
  <c r="Q262" i="7" l="1"/>
  <c r="Q241" i="7"/>
  <c r="Q340" i="7"/>
  <c r="R340" i="7"/>
  <c r="Q231" i="7"/>
  <c r="Q7" i="7"/>
  <c r="R336" i="7"/>
  <c r="R241" i="7"/>
  <c r="Q226" i="7"/>
  <c r="R316" i="7"/>
  <c r="Q319" i="7"/>
  <c r="Q336" i="7"/>
  <c r="L263" i="7"/>
  <c r="N263" i="7" s="1"/>
  <c r="R263" i="7" s="1"/>
  <c r="R319" i="7"/>
  <c r="V61" i="7"/>
  <c r="Q203" i="7"/>
  <c r="Q351" i="7"/>
  <c r="R293" i="7"/>
  <c r="R286" i="7"/>
  <c r="R257" i="7"/>
  <c r="R330" i="7"/>
  <c r="Q257" i="7"/>
  <c r="Q363" i="7"/>
  <c r="Q293" i="7"/>
  <c r="R216" i="7"/>
  <c r="Q366" i="7"/>
  <c r="P395" i="7"/>
  <c r="R363" i="7"/>
  <c r="Q316" i="7"/>
  <c r="L394" i="7"/>
  <c r="N394" i="7" s="1"/>
  <c r="R394" i="7" s="1"/>
  <c r="Q216" i="7"/>
  <c r="L44" i="7"/>
  <c r="N44" i="7" s="1"/>
  <c r="R366" i="7"/>
  <c r="L158" i="7"/>
  <c r="N158" i="7" s="1"/>
  <c r="R231" i="7"/>
  <c r="L88" i="7"/>
  <c r="Q312" i="7"/>
  <c r="Q393" i="7"/>
  <c r="R312" i="7"/>
  <c r="L258" i="7"/>
  <c r="N258" i="7" s="1"/>
  <c r="R262" i="7" s="1"/>
  <c r="L331" i="7"/>
  <c r="N331" i="7" s="1"/>
  <c r="R331" i="7" s="1"/>
  <c r="L225" i="7"/>
  <c r="N225" i="7" s="1"/>
  <c r="R226" i="7" s="1"/>
  <c r="K395" i="7"/>
  <c r="R393" i="7"/>
  <c r="L341" i="7"/>
  <c r="N341" i="7" s="1"/>
  <c r="R351" i="7" s="1"/>
  <c r="Q286" i="7"/>
  <c r="Q330" i="7"/>
  <c r="Q395" i="7" l="1"/>
  <c r="N88" i="7"/>
  <c r="Y61" i="7" s="1"/>
  <c r="W61" i="7"/>
  <c r="N395" i="7"/>
  <c r="R203" i="7"/>
  <c r="R395" i="7" s="1"/>
  <c r="S395" i="7" s="1"/>
  <c r="E31" i="5" l="1"/>
  <c r="M24" i="5"/>
  <c r="I24" i="5"/>
  <c r="H24" i="5"/>
  <c r="J24" i="5" s="1"/>
  <c r="M176" i="3"/>
  <c r="J103" i="3"/>
  <c r="J101" i="3"/>
  <c r="J92" i="3"/>
  <c r="J91" i="3"/>
  <c r="J132" i="3"/>
  <c r="J176" i="3"/>
  <c r="J321" i="3"/>
  <c r="J319" i="3"/>
  <c r="J392" i="3"/>
  <c r="J391" i="3"/>
  <c r="J390" i="3"/>
  <c r="J385" i="3"/>
  <c r="G395" i="4"/>
  <c r="L24" i="5" l="1"/>
  <c r="K24" i="5"/>
  <c r="L29" i="5" l="1"/>
  <c r="L28" i="5"/>
  <c r="M29" i="5"/>
  <c r="M28" i="5"/>
  <c r="S61" i="4"/>
  <c r="T61" i="4"/>
  <c r="X61" i="4"/>
  <c r="R61" i="4"/>
  <c r="M31" i="5"/>
  <c r="L31" i="5"/>
  <c r="M342" i="4" l="1"/>
  <c r="I342" i="4"/>
  <c r="H342" i="4"/>
  <c r="M199" i="4"/>
  <c r="I199" i="4"/>
  <c r="H199" i="4"/>
  <c r="M202" i="4"/>
  <c r="I202" i="4"/>
  <c r="H202" i="4"/>
  <c r="M201" i="4"/>
  <c r="I201" i="4"/>
  <c r="H201" i="4"/>
  <c r="M286" i="4"/>
  <c r="I286" i="4"/>
  <c r="H286" i="4"/>
  <c r="M203" i="4"/>
  <c r="I203" i="4"/>
  <c r="H203" i="4"/>
  <c r="M293" i="4"/>
  <c r="I293" i="4"/>
  <c r="H293" i="4"/>
  <c r="M292" i="4"/>
  <c r="I292" i="4"/>
  <c r="H292" i="4"/>
  <c r="M200" i="4"/>
  <c r="I200" i="4"/>
  <c r="H200" i="4"/>
  <c r="M195" i="4"/>
  <c r="I195" i="4"/>
  <c r="H195" i="4"/>
  <c r="M194" i="4"/>
  <c r="I194" i="4"/>
  <c r="H194" i="4"/>
  <c r="M197" i="4"/>
  <c r="I197" i="4"/>
  <c r="H197" i="4"/>
  <c r="M193" i="4"/>
  <c r="I193" i="4"/>
  <c r="H193" i="4"/>
  <c r="M196" i="4"/>
  <c r="I196" i="4"/>
  <c r="H196" i="4"/>
  <c r="M191" i="4"/>
  <c r="I191" i="4"/>
  <c r="H191" i="4"/>
  <c r="M393" i="4"/>
  <c r="I393" i="4"/>
  <c r="H393" i="4"/>
  <c r="M198" i="4"/>
  <c r="I198" i="4"/>
  <c r="H198" i="4"/>
  <c r="M291" i="4"/>
  <c r="I291" i="4"/>
  <c r="H291" i="4"/>
  <c r="M188" i="4"/>
  <c r="I188" i="4"/>
  <c r="H188" i="4"/>
  <c r="M290" i="4"/>
  <c r="I290" i="4"/>
  <c r="H290" i="4"/>
  <c r="M189" i="4"/>
  <c r="I189" i="4"/>
  <c r="H189" i="4"/>
  <c r="M285" i="4"/>
  <c r="I285" i="4"/>
  <c r="H285" i="4"/>
  <c r="M392" i="4"/>
  <c r="I392" i="4"/>
  <c r="H392" i="4"/>
  <c r="M192" i="4"/>
  <c r="I192" i="4"/>
  <c r="H192" i="4"/>
  <c r="M190" i="4"/>
  <c r="I190" i="4"/>
  <c r="H190" i="4"/>
  <c r="M289" i="4"/>
  <c r="I289" i="4"/>
  <c r="H289" i="4"/>
  <c r="M186" i="4"/>
  <c r="I186" i="4"/>
  <c r="H186" i="4"/>
  <c r="M184" i="4"/>
  <c r="I184" i="4"/>
  <c r="H184" i="4"/>
  <c r="M183" i="4"/>
  <c r="I183" i="4"/>
  <c r="H183" i="4"/>
  <c r="M185" i="4"/>
  <c r="I185" i="4"/>
  <c r="H185" i="4"/>
  <c r="M288" i="4"/>
  <c r="I288" i="4"/>
  <c r="H288" i="4"/>
  <c r="M187" i="4"/>
  <c r="I187" i="4"/>
  <c r="H187" i="4"/>
  <c r="M284" i="4"/>
  <c r="I284" i="4"/>
  <c r="H284" i="4"/>
  <c r="M283" i="4"/>
  <c r="I283" i="4"/>
  <c r="H283" i="4"/>
  <c r="M282" i="4"/>
  <c r="I282" i="4"/>
  <c r="H282" i="4"/>
  <c r="M394" i="4"/>
  <c r="I394" i="4"/>
  <c r="H394" i="4"/>
  <c r="M181" i="4"/>
  <c r="I181" i="4"/>
  <c r="H181" i="4"/>
  <c r="M180" i="4"/>
  <c r="I180" i="4"/>
  <c r="H180" i="4"/>
  <c r="M179" i="4"/>
  <c r="I179" i="4"/>
  <c r="H179" i="4"/>
  <c r="M281" i="4"/>
  <c r="I281" i="4"/>
  <c r="H281" i="4"/>
  <c r="M391" i="4"/>
  <c r="I391" i="4"/>
  <c r="H391" i="4"/>
  <c r="M213" i="4"/>
  <c r="I213" i="4"/>
  <c r="H213" i="4"/>
  <c r="M182" i="4"/>
  <c r="I182" i="4"/>
  <c r="H182" i="4"/>
  <c r="M178" i="4"/>
  <c r="I178" i="4"/>
  <c r="H178" i="4"/>
  <c r="M173" i="4"/>
  <c r="I173" i="4"/>
  <c r="H173" i="4"/>
  <c r="M174" i="4"/>
  <c r="I174" i="4"/>
  <c r="H174" i="4"/>
  <c r="M176" i="4"/>
  <c r="I176" i="4"/>
  <c r="H176" i="4"/>
  <c r="M177" i="4"/>
  <c r="I177" i="4"/>
  <c r="H177" i="4"/>
  <c r="M390" i="4"/>
  <c r="I390" i="4"/>
  <c r="H390" i="4"/>
  <c r="M389" i="4"/>
  <c r="I389" i="4"/>
  <c r="H389" i="4"/>
  <c r="M175" i="4"/>
  <c r="I175" i="4"/>
  <c r="H175" i="4"/>
  <c r="M171" i="4"/>
  <c r="I171" i="4"/>
  <c r="H171" i="4"/>
  <c r="M172" i="4"/>
  <c r="I172" i="4"/>
  <c r="H172" i="4"/>
  <c r="M169" i="4"/>
  <c r="I169" i="4"/>
  <c r="H169" i="4"/>
  <c r="M388" i="4"/>
  <c r="I388" i="4"/>
  <c r="H388" i="4"/>
  <c r="M387" i="4"/>
  <c r="I387" i="4"/>
  <c r="H387" i="4"/>
  <c r="M170" i="4"/>
  <c r="I170" i="4"/>
  <c r="H170" i="4"/>
  <c r="M168" i="4"/>
  <c r="I168" i="4"/>
  <c r="H168" i="4"/>
  <c r="M167" i="4"/>
  <c r="I167" i="4"/>
  <c r="H167" i="4"/>
  <c r="M349" i="4"/>
  <c r="I349" i="4"/>
  <c r="H349" i="4"/>
  <c r="M166" i="4"/>
  <c r="I166" i="4"/>
  <c r="H166" i="4"/>
  <c r="M163" i="4"/>
  <c r="I163" i="4"/>
  <c r="H163" i="4"/>
  <c r="M162" i="4"/>
  <c r="I162" i="4"/>
  <c r="H162" i="4"/>
  <c r="M164" i="4"/>
  <c r="I164" i="4"/>
  <c r="H164" i="4"/>
  <c r="M161" i="4"/>
  <c r="I161" i="4"/>
  <c r="H161" i="4"/>
  <c r="M160" i="4"/>
  <c r="I160" i="4"/>
  <c r="H160" i="4"/>
  <c r="M165" i="4"/>
  <c r="I165" i="4"/>
  <c r="H165" i="4"/>
  <c r="M348" i="4"/>
  <c r="I348" i="4"/>
  <c r="H348" i="4"/>
  <c r="M280" i="4"/>
  <c r="I280" i="4"/>
  <c r="H280" i="4"/>
  <c r="M279" i="4"/>
  <c r="I279" i="4"/>
  <c r="H279" i="4"/>
  <c r="M159" i="4"/>
  <c r="I159" i="4"/>
  <c r="H159" i="4"/>
  <c r="M157" i="4"/>
  <c r="I157" i="4"/>
  <c r="H157" i="4"/>
  <c r="M156" i="4"/>
  <c r="I156" i="4"/>
  <c r="H156" i="4"/>
  <c r="M158" i="4"/>
  <c r="I158" i="4"/>
  <c r="H158" i="4"/>
  <c r="M154" i="4"/>
  <c r="I154" i="4"/>
  <c r="H154" i="4"/>
  <c r="M155" i="4"/>
  <c r="I155" i="4"/>
  <c r="H155" i="4"/>
  <c r="M287" i="4"/>
  <c r="I287" i="4"/>
  <c r="H287" i="4"/>
  <c r="M151" i="4"/>
  <c r="I151" i="4"/>
  <c r="H151" i="4"/>
  <c r="M152" i="4"/>
  <c r="I152" i="4"/>
  <c r="H152" i="4"/>
  <c r="M150" i="4"/>
  <c r="I150" i="4"/>
  <c r="H150" i="4"/>
  <c r="M149" i="4"/>
  <c r="I149" i="4"/>
  <c r="H149" i="4"/>
  <c r="M148" i="4"/>
  <c r="I148" i="4"/>
  <c r="H148" i="4"/>
  <c r="M153" i="4"/>
  <c r="I153" i="4"/>
  <c r="H153" i="4"/>
  <c r="M386" i="4"/>
  <c r="I386" i="4"/>
  <c r="H386" i="4"/>
  <c r="M147" i="4"/>
  <c r="I147" i="4"/>
  <c r="H147" i="4"/>
  <c r="M146" i="4"/>
  <c r="I146" i="4"/>
  <c r="H146" i="4"/>
  <c r="M145" i="4"/>
  <c r="I145" i="4"/>
  <c r="H145" i="4"/>
  <c r="M278" i="4"/>
  <c r="I278" i="4"/>
  <c r="H278" i="4"/>
  <c r="M144" i="4"/>
  <c r="I144" i="4"/>
  <c r="H144" i="4"/>
  <c r="M143" i="4"/>
  <c r="I143" i="4"/>
  <c r="H143" i="4"/>
  <c r="M142" i="4"/>
  <c r="I142" i="4"/>
  <c r="H142" i="4"/>
  <c r="M141" i="4"/>
  <c r="I141" i="4"/>
  <c r="H141" i="4"/>
  <c r="M263" i="4"/>
  <c r="I263" i="4"/>
  <c r="H263" i="4"/>
  <c r="M347" i="4"/>
  <c r="I347" i="4"/>
  <c r="H347" i="4"/>
  <c r="M261" i="4"/>
  <c r="I261" i="4"/>
  <c r="H261" i="4"/>
  <c r="M344" i="4"/>
  <c r="I344" i="4"/>
  <c r="H344" i="4"/>
  <c r="M140" i="4"/>
  <c r="I140" i="4"/>
  <c r="H140" i="4"/>
  <c r="M139" i="4"/>
  <c r="I139" i="4"/>
  <c r="H139" i="4"/>
  <c r="M138" i="4"/>
  <c r="I138" i="4"/>
  <c r="H138" i="4"/>
  <c r="M137" i="4"/>
  <c r="I137" i="4"/>
  <c r="H137" i="4"/>
  <c r="M136" i="4"/>
  <c r="I136" i="4"/>
  <c r="H136" i="4"/>
  <c r="M135" i="4"/>
  <c r="I135" i="4"/>
  <c r="H135" i="4"/>
  <c r="M134" i="4"/>
  <c r="I134" i="4"/>
  <c r="H134" i="4"/>
  <c r="M133" i="4"/>
  <c r="I133" i="4"/>
  <c r="H133" i="4"/>
  <c r="M345" i="4"/>
  <c r="I345" i="4"/>
  <c r="H345" i="4"/>
  <c r="M132" i="4"/>
  <c r="I132" i="4"/>
  <c r="H132" i="4"/>
  <c r="M131" i="4"/>
  <c r="I131" i="4"/>
  <c r="H131" i="4"/>
  <c r="M260" i="4"/>
  <c r="I260" i="4"/>
  <c r="H260" i="4"/>
  <c r="M129" i="4"/>
  <c r="I129" i="4"/>
  <c r="H129" i="4"/>
  <c r="M128" i="4"/>
  <c r="I128" i="4"/>
  <c r="H128" i="4"/>
  <c r="M127" i="4"/>
  <c r="I127" i="4"/>
  <c r="H127" i="4"/>
  <c r="M126" i="4"/>
  <c r="I126" i="4"/>
  <c r="H126" i="4"/>
  <c r="M125" i="4"/>
  <c r="I125" i="4"/>
  <c r="H125" i="4"/>
  <c r="M124" i="4"/>
  <c r="I124" i="4"/>
  <c r="H124" i="4"/>
  <c r="M123" i="4"/>
  <c r="I123" i="4"/>
  <c r="H123" i="4"/>
  <c r="M122" i="4"/>
  <c r="I122" i="4"/>
  <c r="H122" i="4"/>
  <c r="M121" i="4"/>
  <c r="I121" i="4"/>
  <c r="H121" i="4"/>
  <c r="M120" i="4"/>
  <c r="I120" i="4"/>
  <c r="H120" i="4"/>
  <c r="M119" i="4"/>
  <c r="I119" i="4"/>
  <c r="H119" i="4"/>
  <c r="M130" i="4"/>
  <c r="I130" i="4"/>
  <c r="H130" i="4"/>
  <c r="M277" i="4"/>
  <c r="I277" i="4"/>
  <c r="H277" i="4"/>
  <c r="M118" i="4"/>
  <c r="I118" i="4"/>
  <c r="H118" i="4"/>
  <c r="M117" i="4"/>
  <c r="I117" i="4"/>
  <c r="H117" i="4"/>
  <c r="M116" i="4"/>
  <c r="I116" i="4"/>
  <c r="H116" i="4"/>
  <c r="M115" i="4"/>
  <c r="I115" i="4"/>
  <c r="H115" i="4"/>
  <c r="M114" i="4"/>
  <c r="I114" i="4"/>
  <c r="H114" i="4"/>
  <c r="M113" i="4"/>
  <c r="I113" i="4"/>
  <c r="H113" i="4"/>
  <c r="M112" i="4"/>
  <c r="I112" i="4"/>
  <c r="H112" i="4"/>
  <c r="M111" i="4"/>
  <c r="I111" i="4"/>
  <c r="H111" i="4"/>
  <c r="M110" i="4"/>
  <c r="I110" i="4"/>
  <c r="H110" i="4"/>
  <c r="M109" i="4"/>
  <c r="I109" i="4"/>
  <c r="H109" i="4"/>
  <c r="M108" i="4"/>
  <c r="I108" i="4"/>
  <c r="H108" i="4"/>
  <c r="M107" i="4"/>
  <c r="I107" i="4"/>
  <c r="H107" i="4"/>
  <c r="M106" i="4"/>
  <c r="I106" i="4"/>
  <c r="H106" i="4"/>
  <c r="M105" i="4"/>
  <c r="I105" i="4"/>
  <c r="H105" i="4"/>
  <c r="M104" i="4"/>
  <c r="I104" i="4"/>
  <c r="H104" i="4"/>
  <c r="M103" i="4"/>
  <c r="I103" i="4"/>
  <c r="H103" i="4"/>
  <c r="M94" i="4"/>
  <c r="I94" i="4"/>
  <c r="H94" i="4"/>
  <c r="M83" i="4"/>
  <c r="I83" i="4"/>
  <c r="H83" i="4"/>
  <c r="M93" i="4"/>
  <c r="I93" i="4"/>
  <c r="H93" i="4"/>
  <c r="M92" i="4"/>
  <c r="I92" i="4"/>
  <c r="H92" i="4"/>
  <c r="M91" i="4"/>
  <c r="I91" i="4"/>
  <c r="H91" i="4"/>
  <c r="M90" i="4"/>
  <c r="I90" i="4"/>
  <c r="H90" i="4"/>
  <c r="M89" i="4"/>
  <c r="I89" i="4"/>
  <c r="H89" i="4"/>
  <c r="M88" i="4"/>
  <c r="I88" i="4"/>
  <c r="H88" i="4"/>
  <c r="M87" i="4"/>
  <c r="I87" i="4"/>
  <c r="H87" i="4"/>
  <c r="M86" i="4"/>
  <c r="I86" i="4"/>
  <c r="H86" i="4"/>
  <c r="M85" i="4"/>
  <c r="I85" i="4"/>
  <c r="H85" i="4"/>
  <c r="M84" i="4"/>
  <c r="I84" i="4"/>
  <c r="H84" i="4"/>
  <c r="M81" i="4"/>
  <c r="I81" i="4"/>
  <c r="H81" i="4"/>
  <c r="M80" i="4"/>
  <c r="I80" i="4"/>
  <c r="H80" i="4"/>
  <c r="M102" i="4"/>
  <c r="I102" i="4"/>
  <c r="H102" i="4"/>
  <c r="M101" i="4"/>
  <c r="I101" i="4"/>
  <c r="H101" i="4"/>
  <c r="M100" i="4"/>
  <c r="I100" i="4"/>
  <c r="H100" i="4"/>
  <c r="M99" i="4"/>
  <c r="I99" i="4"/>
  <c r="H99" i="4"/>
  <c r="M98" i="4"/>
  <c r="I98" i="4"/>
  <c r="H98" i="4"/>
  <c r="M97" i="4"/>
  <c r="I97" i="4"/>
  <c r="H97" i="4"/>
  <c r="M96" i="4"/>
  <c r="I96" i="4"/>
  <c r="H96" i="4"/>
  <c r="M276" i="4"/>
  <c r="I276" i="4"/>
  <c r="H276" i="4"/>
  <c r="M259" i="4"/>
  <c r="I259" i="4"/>
  <c r="H259" i="4"/>
  <c r="M315" i="4"/>
  <c r="I315" i="4"/>
  <c r="H315" i="4"/>
  <c r="M95" i="4"/>
  <c r="I95" i="4"/>
  <c r="H95" i="4"/>
  <c r="M210" i="4"/>
  <c r="I210" i="4"/>
  <c r="H210" i="4"/>
  <c r="M270" i="4"/>
  <c r="I270" i="4"/>
  <c r="H270" i="4"/>
  <c r="M273" i="4"/>
  <c r="I273" i="4"/>
  <c r="H273" i="4"/>
  <c r="M272" i="4"/>
  <c r="I272" i="4"/>
  <c r="H272" i="4"/>
  <c r="M274" i="4"/>
  <c r="I274" i="4"/>
  <c r="H274" i="4"/>
  <c r="M82" i="4"/>
  <c r="I82" i="4"/>
  <c r="H82" i="4"/>
  <c r="M269" i="4"/>
  <c r="I269" i="4"/>
  <c r="H269" i="4"/>
  <c r="M79" i="4"/>
  <c r="I79" i="4"/>
  <c r="H79" i="4"/>
  <c r="M209" i="4"/>
  <c r="I209" i="4"/>
  <c r="H209" i="4"/>
  <c r="M258" i="4"/>
  <c r="I258" i="4"/>
  <c r="H258" i="4"/>
  <c r="M78" i="4"/>
  <c r="I78" i="4"/>
  <c r="H78" i="4"/>
  <c r="M77" i="4"/>
  <c r="I77" i="4"/>
  <c r="H77" i="4"/>
  <c r="M76" i="4"/>
  <c r="I76" i="4"/>
  <c r="H76" i="4"/>
  <c r="M69" i="4"/>
  <c r="I69" i="4"/>
  <c r="H69" i="4"/>
  <c r="M68" i="4"/>
  <c r="I68" i="4"/>
  <c r="H68" i="4"/>
  <c r="M67" i="4"/>
  <c r="I67" i="4"/>
  <c r="H67" i="4"/>
  <c r="M75" i="4"/>
  <c r="I75" i="4"/>
  <c r="H75" i="4"/>
  <c r="M74" i="4"/>
  <c r="I74" i="4"/>
  <c r="H74" i="4"/>
  <c r="M73" i="4"/>
  <c r="I73" i="4"/>
  <c r="H73" i="4"/>
  <c r="M72" i="4"/>
  <c r="I72" i="4"/>
  <c r="H72" i="4"/>
  <c r="M65" i="4"/>
  <c r="I65" i="4"/>
  <c r="H65" i="4"/>
  <c r="M64" i="4"/>
  <c r="I64" i="4"/>
  <c r="H64" i="4"/>
  <c r="M63" i="4"/>
  <c r="I63" i="4"/>
  <c r="H63" i="4"/>
  <c r="M62" i="4"/>
  <c r="I62" i="4"/>
  <c r="H62" i="4"/>
  <c r="M61" i="4"/>
  <c r="I61" i="4"/>
  <c r="H61" i="4"/>
  <c r="M60" i="4"/>
  <c r="I60" i="4"/>
  <c r="H60" i="4"/>
  <c r="M59" i="4"/>
  <c r="I59" i="4"/>
  <c r="H59" i="4"/>
  <c r="M58" i="4"/>
  <c r="I58" i="4"/>
  <c r="H58" i="4"/>
  <c r="M57" i="4"/>
  <c r="I57" i="4"/>
  <c r="H57" i="4"/>
  <c r="M56" i="4"/>
  <c r="I56" i="4"/>
  <c r="H56" i="4"/>
  <c r="M55" i="4"/>
  <c r="I55" i="4"/>
  <c r="H55" i="4"/>
  <c r="M54" i="4"/>
  <c r="I54" i="4"/>
  <c r="H54" i="4"/>
  <c r="M53" i="4"/>
  <c r="I53" i="4"/>
  <c r="H53" i="4"/>
  <c r="M52" i="4"/>
  <c r="I52" i="4"/>
  <c r="H52" i="4"/>
  <c r="M51" i="4"/>
  <c r="I51" i="4"/>
  <c r="H51" i="4"/>
  <c r="M50" i="4"/>
  <c r="I50" i="4"/>
  <c r="H50" i="4"/>
  <c r="M49" i="4"/>
  <c r="I49" i="4"/>
  <c r="H49" i="4"/>
  <c r="M48" i="4"/>
  <c r="I48" i="4"/>
  <c r="H48" i="4"/>
  <c r="M47" i="4"/>
  <c r="I47" i="4"/>
  <c r="H47" i="4"/>
  <c r="M46" i="4"/>
  <c r="I46" i="4"/>
  <c r="H46" i="4"/>
  <c r="M45" i="4"/>
  <c r="I45" i="4"/>
  <c r="H45" i="4"/>
  <c r="M44" i="4"/>
  <c r="I44" i="4"/>
  <c r="H44" i="4"/>
  <c r="M43" i="4"/>
  <c r="I43" i="4"/>
  <c r="H43" i="4"/>
  <c r="M42" i="4"/>
  <c r="I42" i="4"/>
  <c r="H42" i="4"/>
  <c r="M41" i="4"/>
  <c r="I41" i="4"/>
  <c r="H41" i="4"/>
  <c r="M40" i="4"/>
  <c r="I40" i="4"/>
  <c r="H40" i="4"/>
  <c r="M39" i="4"/>
  <c r="I39" i="4"/>
  <c r="H39" i="4"/>
  <c r="M38" i="4"/>
  <c r="I38" i="4"/>
  <c r="H38" i="4"/>
  <c r="M37" i="4"/>
  <c r="I37" i="4"/>
  <c r="H37" i="4"/>
  <c r="M36" i="4"/>
  <c r="I36" i="4"/>
  <c r="H36" i="4"/>
  <c r="M35" i="4"/>
  <c r="I35" i="4"/>
  <c r="H35" i="4"/>
  <c r="M34" i="4"/>
  <c r="I34" i="4"/>
  <c r="H34" i="4"/>
  <c r="M33" i="4"/>
  <c r="I33" i="4"/>
  <c r="H33" i="4"/>
  <c r="M32" i="4"/>
  <c r="I32" i="4"/>
  <c r="H32" i="4"/>
  <c r="M31" i="4"/>
  <c r="I31" i="4"/>
  <c r="H31" i="4"/>
  <c r="M29" i="4"/>
  <c r="I29" i="4"/>
  <c r="H29" i="4"/>
  <c r="M28" i="4"/>
  <c r="I28" i="4"/>
  <c r="H28" i="4"/>
  <c r="M27" i="4"/>
  <c r="I27" i="4"/>
  <c r="H27" i="4"/>
  <c r="M26" i="4"/>
  <c r="I26" i="4"/>
  <c r="H26" i="4"/>
  <c r="M25" i="4"/>
  <c r="I25" i="4"/>
  <c r="H25" i="4"/>
  <c r="M24" i="4"/>
  <c r="I24" i="4"/>
  <c r="H24" i="4"/>
  <c r="M23" i="4"/>
  <c r="I23" i="4"/>
  <c r="H23" i="4"/>
  <c r="M22" i="4"/>
  <c r="I22" i="4"/>
  <c r="H22" i="4"/>
  <c r="M21" i="4"/>
  <c r="I21" i="4"/>
  <c r="H21" i="4"/>
  <c r="M20" i="4"/>
  <c r="I20" i="4"/>
  <c r="H20" i="4"/>
  <c r="M19" i="4"/>
  <c r="I19" i="4"/>
  <c r="H19" i="4"/>
  <c r="M18" i="4"/>
  <c r="I18" i="4"/>
  <c r="H18" i="4"/>
  <c r="M17" i="4"/>
  <c r="I17" i="4"/>
  <c r="H17" i="4"/>
  <c r="M16" i="4"/>
  <c r="I16" i="4"/>
  <c r="H16" i="4"/>
  <c r="M15" i="4"/>
  <c r="I15" i="4"/>
  <c r="H15" i="4"/>
  <c r="M14" i="4"/>
  <c r="I14" i="4"/>
  <c r="H14" i="4"/>
  <c r="M13" i="4"/>
  <c r="I13" i="4"/>
  <c r="H13" i="4"/>
  <c r="M12" i="4"/>
  <c r="I12" i="4"/>
  <c r="H12" i="4"/>
  <c r="M11" i="4"/>
  <c r="I11" i="4"/>
  <c r="H11" i="4"/>
  <c r="M10" i="4"/>
  <c r="I10" i="4"/>
  <c r="H10" i="4"/>
  <c r="M9" i="4"/>
  <c r="I9" i="4"/>
  <c r="H9" i="4"/>
  <c r="M30" i="4"/>
  <c r="I30" i="4"/>
  <c r="H30" i="4"/>
  <c r="M8" i="4"/>
  <c r="I8" i="4"/>
  <c r="H8" i="4"/>
  <c r="M331" i="4"/>
  <c r="I331" i="4"/>
  <c r="H331" i="4"/>
  <c r="M71" i="4"/>
  <c r="I71" i="4"/>
  <c r="H71" i="4"/>
  <c r="M70" i="4"/>
  <c r="I70" i="4"/>
  <c r="H70" i="4"/>
  <c r="M66" i="4"/>
  <c r="I66" i="4"/>
  <c r="H66" i="4"/>
  <c r="M257" i="4"/>
  <c r="I257" i="4"/>
  <c r="H257" i="4"/>
  <c r="M256" i="4"/>
  <c r="I256" i="4"/>
  <c r="H256" i="4"/>
  <c r="M255" i="4"/>
  <c r="I255" i="4"/>
  <c r="H255" i="4"/>
  <c r="M254" i="4"/>
  <c r="I254" i="4"/>
  <c r="H254" i="4"/>
  <c r="M253" i="4"/>
  <c r="I253" i="4"/>
  <c r="H253" i="4"/>
  <c r="M252" i="4"/>
  <c r="I252" i="4"/>
  <c r="H252" i="4"/>
  <c r="M251" i="4"/>
  <c r="I251" i="4"/>
  <c r="H251" i="4"/>
  <c r="M250" i="4"/>
  <c r="I250" i="4"/>
  <c r="H250" i="4"/>
  <c r="M249" i="4"/>
  <c r="I249" i="4"/>
  <c r="H249" i="4"/>
  <c r="M248" i="4"/>
  <c r="I248" i="4"/>
  <c r="H248" i="4"/>
  <c r="M247" i="4"/>
  <c r="I247" i="4"/>
  <c r="H247" i="4"/>
  <c r="M246" i="4"/>
  <c r="I246" i="4"/>
  <c r="H246" i="4"/>
  <c r="M245" i="4"/>
  <c r="I245" i="4"/>
  <c r="H245" i="4"/>
  <c r="M244" i="4"/>
  <c r="I244" i="4"/>
  <c r="H244" i="4"/>
  <c r="M243" i="4"/>
  <c r="I243" i="4"/>
  <c r="H243" i="4"/>
  <c r="M242" i="4"/>
  <c r="I242" i="4"/>
  <c r="H242" i="4"/>
  <c r="M363" i="4"/>
  <c r="I363" i="4"/>
  <c r="H363" i="4"/>
  <c r="M216" i="4"/>
  <c r="I216" i="4"/>
  <c r="H216" i="4"/>
  <c r="M215" i="4"/>
  <c r="I215" i="4"/>
  <c r="H215" i="4"/>
  <c r="M214" i="4"/>
  <c r="I214" i="4"/>
  <c r="H214" i="4"/>
  <c r="M362" i="4"/>
  <c r="I362" i="4"/>
  <c r="H362" i="4"/>
  <c r="M361" i="4"/>
  <c r="I361" i="4"/>
  <c r="H361" i="4"/>
  <c r="M366" i="4"/>
  <c r="I366" i="4"/>
  <c r="H366" i="4"/>
  <c r="M360" i="4"/>
  <c r="I360" i="4"/>
  <c r="H360" i="4"/>
  <c r="M359" i="4"/>
  <c r="I359" i="4"/>
  <c r="H359" i="4"/>
  <c r="M262" i="4"/>
  <c r="I262" i="4"/>
  <c r="H262" i="4"/>
  <c r="M231" i="4"/>
  <c r="I231" i="4"/>
  <c r="H231" i="4"/>
  <c r="M357" i="4"/>
  <c r="I357" i="4"/>
  <c r="H357" i="4"/>
  <c r="M346" i="4"/>
  <c r="I346" i="4"/>
  <c r="H346" i="4"/>
  <c r="M230" i="4"/>
  <c r="I230" i="4"/>
  <c r="H230" i="4"/>
  <c r="M228" i="4"/>
  <c r="I228" i="4"/>
  <c r="H228" i="4"/>
  <c r="M356" i="4"/>
  <c r="I356" i="4"/>
  <c r="H356" i="4"/>
  <c r="M229" i="4"/>
  <c r="I229" i="4"/>
  <c r="H229" i="4"/>
  <c r="M227" i="4"/>
  <c r="I227" i="4"/>
  <c r="H227" i="4"/>
  <c r="M211" i="4"/>
  <c r="I211" i="4"/>
  <c r="H211" i="4"/>
  <c r="M314" i="4"/>
  <c r="I314" i="4"/>
  <c r="H314" i="4"/>
  <c r="M208" i="4"/>
  <c r="I208" i="4"/>
  <c r="H208" i="4"/>
  <c r="M352" i="4"/>
  <c r="I352" i="4"/>
  <c r="H352" i="4"/>
  <c r="M313" i="4"/>
  <c r="I313" i="4"/>
  <c r="H313" i="4"/>
  <c r="M207" i="4"/>
  <c r="I207" i="4"/>
  <c r="H207" i="4"/>
  <c r="M218" i="4"/>
  <c r="I218" i="4"/>
  <c r="H218" i="4"/>
  <c r="M206" i="4"/>
  <c r="I206" i="4"/>
  <c r="H206" i="4"/>
  <c r="M217" i="4"/>
  <c r="I217" i="4"/>
  <c r="H217" i="4"/>
  <c r="M205" i="4"/>
  <c r="I205" i="4"/>
  <c r="H205" i="4"/>
  <c r="M219" i="4"/>
  <c r="I219" i="4"/>
  <c r="H219" i="4"/>
  <c r="M312" i="4"/>
  <c r="I312" i="4"/>
  <c r="H312" i="4"/>
  <c r="M226" i="4"/>
  <c r="I226" i="4"/>
  <c r="H226" i="4"/>
  <c r="M225" i="4"/>
  <c r="I225" i="4"/>
  <c r="H225" i="4"/>
  <c r="M224" i="4"/>
  <c r="I224" i="4"/>
  <c r="H224" i="4"/>
  <c r="M304" i="4"/>
  <c r="I304" i="4"/>
  <c r="H304" i="4"/>
  <c r="M223" i="4"/>
  <c r="I223" i="4"/>
  <c r="H223" i="4"/>
  <c r="M222" i="4"/>
  <c r="I222" i="4"/>
  <c r="H222" i="4"/>
  <c r="M212" i="4"/>
  <c r="I212" i="4"/>
  <c r="H212" i="4"/>
  <c r="M221" i="4"/>
  <c r="I221" i="4"/>
  <c r="H221" i="4"/>
  <c r="M220" i="4"/>
  <c r="I220" i="4"/>
  <c r="H220" i="4"/>
  <c r="M311" i="4"/>
  <c r="I311" i="4"/>
  <c r="H311" i="4"/>
  <c r="M310" i="4"/>
  <c r="I310" i="4"/>
  <c r="H310" i="4"/>
  <c r="M308" i="4"/>
  <c r="I308" i="4"/>
  <c r="H308" i="4"/>
  <c r="M309" i="4"/>
  <c r="I309" i="4"/>
  <c r="H309" i="4"/>
  <c r="M307" i="4"/>
  <c r="I307" i="4"/>
  <c r="H307" i="4"/>
  <c r="M306" i="4"/>
  <c r="I306" i="4"/>
  <c r="H306" i="4"/>
  <c r="M305" i="4"/>
  <c r="I305" i="4"/>
  <c r="H305" i="4"/>
  <c r="M303" i="4"/>
  <c r="I303" i="4"/>
  <c r="H303" i="4"/>
  <c r="M302" i="4"/>
  <c r="I302" i="4"/>
  <c r="H302" i="4"/>
  <c r="M301" i="4"/>
  <c r="I301" i="4"/>
  <c r="H301" i="4"/>
  <c r="M300" i="4"/>
  <c r="I300" i="4"/>
  <c r="H300" i="4"/>
  <c r="M299" i="4"/>
  <c r="I299" i="4"/>
  <c r="H299" i="4"/>
  <c r="M298" i="4"/>
  <c r="I298" i="4"/>
  <c r="H298" i="4"/>
  <c r="M297" i="4"/>
  <c r="I297" i="4"/>
  <c r="H297" i="4"/>
  <c r="M296" i="4"/>
  <c r="I296" i="4"/>
  <c r="H296" i="4"/>
  <c r="M295" i="4"/>
  <c r="I295" i="4"/>
  <c r="H295" i="4"/>
  <c r="M335" i="4"/>
  <c r="I335" i="4"/>
  <c r="H335" i="4"/>
  <c r="M334" i="4"/>
  <c r="I334" i="4"/>
  <c r="H334" i="4"/>
  <c r="M316" i="4"/>
  <c r="I316" i="4"/>
  <c r="H316" i="4"/>
  <c r="M355" i="4"/>
  <c r="I355" i="4"/>
  <c r="H355" i="4"/>
  <c r="M354" i="4"/>
  <c r="I354" i="4"/>
  <c r="H354" i="4"/>
  <c r="M275" i="4"/>
  <c r="I275" i="4"/>
  <c r="H275" i="4"/>
  <c r="M271" i="4"/>
  <c r="I271" i="4"/>
  <c r="H271" i="4"/>
  <c r="M332" i="4"/>
  <c r="I332" i="4"/>
  <c r="H332" i="4"/>
  <c r="M268" i="4"/>
  <c r="I268" i="4"/>
  <c r="H268" i="4"/>
  <c r="M341" i="4"/>
  <c r="I341" i="4"/>
  <c r="H341" i="4"/>
  <c r="M6" i="4"/>
  <c r="I6" i="4"/>
  <c r="H6" i="4"/>
  <c r="M3" i="4"/>
  <c r="I3" i="4"/>
  <c r="H3" i="4"/>
  <c r="M318" i="4"/>
  <c r="I318" i="4"/>
  <c r="H318" i="4"/>
  <c r="M319" i="4"/>
  <c r="I319" i="4"/>
  <c r="H319" i="4"/>
  <c r="M204" i="4"/>
  <c r="I204" i="4"/>
  <c r="H204" i="4"/>
  <c r="M351" i="4"/>
  <c r="I351" i="4"/>
  <c r="H351" i="4"/>
  <c r="M350" i="4"/>
  <c r="I350" i="4"/>
  <c r="H350" i="4"/>
  <c r="M336" i="4"/>
  <c r="I336" i="4"/>
  <c r="H336" i="4"/>
  <c r="M333" i="4"/>
  <c r="I333" i="4"/>
  <c r="H333" i="4"/>
  <c r="M358" i="4"/>
  <c r="I358" i="4"/>
  <c r="H358" i="4"/>
  <c r="M385" i="4"/>
  <c r="I385" i="4"/>
  <c r="H385" i="4"/>
  <c r="M343" i="4"/>
  <c r="I343" i="4"/>
  <c r="H343" i="4"/>
  <c r="M353" i="4"/>
  <c r="I353" i="4"/>
  <c r="H353" i="4"/>
  <c r="M384" i="4"/>
  <c r="I384" i="4"/>
  <c r="H384" i="4"/>
  <c r="M7" i="4"/>
  <c r="I7" i="4"/>
  <c r="H7" i="4"/>
  <c r="M383" i="4"/>
  <c r="I383" i="4"/>
  <c r="H383" i="4"/>
  <c r="M382" i="4"/>
  <c r="I382" i="4"/>
  <c r="H382" i="4"/>
  <c r="M381" i="4"/>
  <c r="I381" i="4"/>
  <c r="H381" i="4"/>
  <c r="M380" i="4"/>
  <c r="I380" i="4"/>
  <c r="H380" i="4"/>
  <c r="M5" i="4"/>
  <c r="I5" i="4"/>
  <c r="H5" i="4"/>
  <c r="M4" i="4"/>
  <c r="I4" i="4"/>
  <c r="H4" i="4"/>
  <c r="M365" i="4"/>
  <c r="I365" i="4"/>
  <c r="H365" i="4"/>
  <c r="M379" i="4"/>
  <c r="I379" i="4"/>
  <c r="H379" i="4"/>
  <c r="M267" i="4"/>
  <c r="I267" i="4"/>
  <c r="H267" i="4"/>
  <c r="M378" i="4"/>
  <c r="I378" i="4"/>
  <c r="H378" i="4"/>
  <c r="M377" i="4"/>
  <c r="I377" i="4"/>
  <c r="H377" i="4"/>
  <c r="M376" i="4"/>
  <c r="I376" i="4"/>
  <c r="H376" i="4"/>
  <c r="M375" i="4"/>
  <c r="I375" i="4"/>
  <c r="H375" i="4"/>
  <c r="M374" i="4"/>
  <c r="I374" i="4"/>
  <c r="H374" i="4"/>
  <c r="M373" i="4"/>
  <c r="I373" i="4"/>
  <c r="H373" i="4"/>
  <c r="M372" i="4"/>
  <c r="I372" i="4"/>
  <c r="H372" i="4"/>
  <c r="M371" i="4"/>
  <c r="I371" i="4"/>
  <c r="H371" i="4"/>
  <c r="M370" i="4"/>
  <c r="I370" i="4"/>
  <c r="H370" i="4"/>
  <c r="M369" i="4"/>
  <c r="I369" i="4"/>
  <c r="H369" i="4"/>
  <c r="M368" i="4"/>
  <c r="I368" i="4"/>
  <c r="H368" i="4"/>
  <c r="M367" i="4"/>
  <c r="I367" i="4"/>
  <c r="H367" i="4"/>
  <c r="M317" i="4"/>
  <c r="I317" i="4"/>
  <c r="H317" i="4"/>
  <c r="M264" i="4"/>
  <c r="I264" i="4"/>
  <c r="H264" i="4"/>
  <c r="M266" i="4"/>
  <c r="I266" i="4"/>
  <c r="H266" i="4"/>
  <c r="M265" i="4"/>
  <c r="I265" i="4"/>
  <c r="H265" i="4"/>
  <c r="M241" i="4"/>
  <c r="I241" i="4"/>
  <c r="H241" i="4"/>
  <c r="M337" i="4"/>
  <c r="I337" i="4"/>
  <c r="H337" i="4"/>
  <c r="M240" i="4"/>
  <c r="I240" i="4"/>
  <c r="H240" i="4"/>
  <c r="M239" i="4"/>
  <c r="I239" i="4"/>
  <c r="H239" i="4"/>
  <c r="M235" i="4"/>
  <c r="I235" i="4"/>
  <c r="H235" i="4"/>
  <c r="M238" i="4"/>
  <c r="I238" i="4"/>
  <c r="H238" i="4"/>
  <c r="M237" i="4"/>
  <c r="I237" i="4"/>
  <c r="H237" i="4"/>
  <c r="M236" i="4"/>
  <c r="I236" i="4"/>
  <c r="H236" i="4"/>
  <c r="M364" i="4"/>
  <c r="I364" i="4"/>
  <c r="H364" i="4"/>
  <c r="M234" i="4"/>
  <c r="I234" i="4"/>
  <c r="H234" i="4"/>
  <c r="M233" i="4"/>
  <c r="I233" i="4"/>
  <c r="H233" i="4"/>
  <c r="M340" i="4"/>
  <c r="I340" i="4"/>
  <c r="H340" i="4"/>
  <c r="M339" i="4"/>
  <c r="I339" i="4"/>
  <c r="H339" i="4"/>
  <c r="M330" i="4"/>
  <c r="I330" i="4"/>
  <c r="H330" i="4"/>
  <c r="M232" i="4"/>
  <c r="I232" i="4"/>
  <c r="H232" i="4"/>
  <c r="M338" i="4"/>
  <c r="I338" i="4"/>
  <c r="H338" i="4"/>
  <c r="M329" i="4"/>
  <c r="I329" i="4"/>
  <c r="H329" i="4"/>
  <c r="M328" i="4"/>
  <c r="I328" i="4"/>
  <c r="H328" i="4"/>
  <c r="M327" i="4"/>
  <c r="I327" i="4"/>
  <c r="H327" i="4"/>
  <c r="M326" i="4"/>
  <c r="I326" i="4"/>
  <c r="H326" i="4"/>
  <c r="M325" i="4"/>
  <c r="I325" i="4"/>
  <c r="H325" i="4"/>
  <c r="M324" i="4"/>
  <c r="I324" i="4"/>
  <c r="H324" i="4"/>
  <c r="M323" i="4"/>
  <c r="I323" i="4"/>
  <c r="H323" i="4"/>
  <c r="M322" i="4"/>
  <c r="I322" i="4"/>
  <c r="H322" i="4"/>
  <c r="M321" i="4"/>
  <c r="I321" i="4"/>
  <c r="H321" i="4"/>
  <c r="M320" i="4"/>
  <c r="I320" i="4"/>
  <c r="H320" i="4"/>
  <c r="K1" i="4"/>
  <c r="F394" i="3"/>
  <c r="L393" i="3"/>
  <c r="H393" i="3"/>
  <c r="G393" i="3"/>
  <c r="L392" i="3"/>
  <c r="H392" i="3"/>
  <c r="G392" i="3"/>
  <c r="L391" i="3"/>
  <c r="H391" i="3"/>
  <c r="G391" i="3"/>
  <c r="L390" i="3"/>
  <c r="H390" i="3"/>
  <c r="G390" i="3"/>
  <c r="L389" i="3"/>
  <c r="H389" i="3"/>
  <c r="G389" i="3"/>
  <c r="L388" i="3"/>
  <c r="H388" i="3"/>
  <c r="G388" i="3"/>
  <c r="L387" i="3"/>
  <c r="H387" i="3"/>
  <c r="G387" i="3"/>
  <c r="L386" i="3"/>
  <c r="H386" i="3"/>
  <c r="G386" i="3"/>
  <c r="L385" i="3"/>
  <c r="H385" i="3"/>
  <c r="G385" i="3"/>
  <c r="L384" i="3"/>
  <c r="H384" i="3"/>
  <c r="G384" i="3"/>
  <c r="L383" i="3"/>
  <c r="H383" i="3"/>
  <c r="G383" i="3"/>
  <c r="L382" i="3"/>
  <c r="H382" i="3"/>
  <c r="G382" i="3"/>
  <c r="L381" i="3"/>
  <c r="H381" i="3"/>
  <c r="G381" i="3"/>
  <c r="L380" i="3"/>
  <c r="H380" i="3"/>
  <c r="G380" i="3"/>
  <c r="L379" i="3"/>
  <c r="H379" i="3"/>
  <c r="G379" i="3"/>
  <c r="L378" i="3"/>
  <c r="H378" i="3"/>
  <c r="G378" i="3"/>
  <c r="L377" i="3"/>
  <c r="H377" i="3"/>
  <c r="G377" i="3"/>
  <c r="L376" i="3"/>
  <c r="H376" i="3"/>
  <c r="G376" i="3"/>
  <c r="L375" i="3"/>
  <c r="H375" i="3"/>
  <c r="G375" i="3"/>
  <c r="L374" i="3"/>
  <c r="H374" i="3"/>
  <c r="G374" i="3"/>
  <c r="L373" i="3"/>
  <c r="H373" i="3"/>
  <c r="G373" i="3"/>
  <c r="L372" i="3"/>
  <c r="H372" i="3"/>
  <c r="G372" i="3"/>
  <c r="L371" i="3"/>
  <c r="H371" i="3"/>
  <c r="G371" i="3"/>
  <c r="L370" i="3"/>
  <c r="H370" i="3"/>
  <c r="G370" i="3"/>
  <c r="L369" i="3"/>
  <c r="H369" i="3"/>
  <c r="G369" i="3"/>
  <c r="L368" i="3"/>
  <c r="H368" i="3"/>
  <c r="G368" i="3"/>
  <c r="L367" i="3"/>
  <c r="H367" i="3"/>
  <c r="G367" i="3"/>
  <c r="L366" i="3"/>
  <c r="H366" i="3"/>
  <c r="G366" i="3"/>
  <c r="L365" i="3"/>
  <c r="H365" i="3"/>
  <c r="G365" i="3"/>
  <c r="L364" i="3"/>
  <c r="H364" i="3"/>
  <c r="G364" i="3"/>
  <c r="L363" i="3"/>
  <c r="H363" i="3"/>
  <c r="G363" i="3"/>
  <c r="L362" i="3"/>
  <c r="H362" i="3"/>
  <c r="G362" i="3"/>
  <c r="L361" i="3"/>
  <c r="H361" i="3"/>
  <c r="G361" i="3"/>
  <c r="L360" i="3"/>
  <c r="H360" i="3"/>
  <c r="G360" i="3"/>
  <c r="L359" i="3"/>
  <c r="H359" i="3"/>
  <c r="G359" i="3"/>
  <c r="L358" i="3"/>
  <c r="H358" i="3"/>
  <c r="G358" i="3"/>
  <c r="L357" i="3"/>
  <c r="H357" i="3"/>
  <c r="G357" i="3"/>
  <c r="L356" i="3"/>
  <c r="H356" i="3"/>
  <c r="G356" i="3"/>
  <c r="L355" i="3"/>
  <c r="H355" i="3"/>
  <c r="G355" i="3"/>
  <c r="L354" i="3"/>
  <c r="H354" i="3"/>
  <c r="G354" i="3"/>
  <c r="L353" i="3"/>
  <c r="H353" i="3"/>
  <c r="G353" i="3"/>
  <c r="L352" i="3"/>
  <c r="H352" i="3"/>
  <c r="G352" i="3"/>
  <c r="L351" i="3"/>
  <c r="H351" i="3"/>
  <c r="G351" i="3"/>
  <c r="L350" i="3"/>
  <c r="H350" i="3"/>
  <c r="G350" i="3"/>
  <c r="L349" i="3"/>
  <c r="H349" i="3"/>
  <c r="G349" i="3"/>
  <c r="L348" i="3"/>
  <c r="H348" i="3"/>
  <c r="G348" i="3"/>
  <c r="L347" i="3"/>
  <c r="H347" i="3"/>
  <c r="G347" i="3"/>
  <c r="L346" i="3"/>
  <c r="H346" i="3"/>
  <c r="G346" i="3"/>
  <c r="L345" i="3"/>
  <c r="H345" i="3"/>
  <c r="G345" i="3"/>
  <c r="L344" i="3"/>
  <c r="H344" i="3"/>
  <c r="G344" i="3"/>
  <c r="L343" i="3"/>
  <c r="H343" i="3"/>
  <c r="G343" i="3"/>
  <c r="L342" i="3"/>
  <c r="H342" i="3"/>
  <c r="G342" i="3"/>
  <c r="L341" i="3"/>
  <c r="H341" i="3"/>
  <c r="G341" i="3"/>
  <c r="L340" i="3"/>
  <c r="H340" i="3"/>
  <c r="G340" i="3"/>
  <c r="L339" i="3"/>
  <c r="H339" i="3"/>
  <c r="G339" i="3"/>
  <c r="L338" i="3"/>
  <c r="H338" i="3"/>
  <c r="G338" i="3"/>
  <c r="L337" i="3"/>
  <c r="H337" i="3"/>
  <c r="G337" i="3"/>
  <c r="L336" i="3"/>
  <c r="H336" i="3"/>
  <c r="G336" i="3"/>
  <c r="L335" i="3"/>
  <c r="H335" i="3"/>
  <c r="G335" i="3"/>
  <c r="L334" i="3"/>
  <c r="H334" i="3"/>
  <c r="G334" i="3"/>
  <c r="L333" i="3"/>
  <c r="H333" i="3"/>
  <c r="G333" i="3"/>
  <c r="L332" i="3"/>
  <c r="H332" i="3"/>
  <c r="G332" i="3"/>
  <c r="L331" i="3"/>
  <c r="H331" i="3"/>
  <c r="G331" i="3"/>
  <c r="L330" i="3"/>
  <c r="H330" i="3"/>
  <c r="G330" i="3"/>
  <c r="L329" i="3"/>
  <c r="H329" i="3"/>
  <c r="G329" i="3"/>
  <c r="L328" i="3"/>
  <c r="H328" i="3"/>
  <c r="G328" i="3"/>
  <c r="L327" i="3"/>
  <c r="H327" i="3"/>
  <c r="G327" i="3"/>
  <c r="L326" i="3"/>
  <c r="H326" i="3"/>
  <c r="G326" i="3"/>
  <c r="L325" i="3"/>
  <c r="H325" i="3"/>
  <c r="G325" i="3"/>
  <c r="L324" i="3"/>
  <c r="H324" i="3"/>
  <c r="G324" i="3"/>
  <c r="L323" i="3"/>
  <c r="H323" i="3"/>
  <c r="G323" i="3"/>
  <c r="L322" i="3"/>
  <c r="H322" i="3"/>
  <c r="G322" i="3"/>
  <c r="L321" i="3"/>
  <c r="H321" i="3"/>
  <c r="G321" i="3"/>
  <c r="L320" i="3"/>
  <c r="H320" i="3"/>
  <c r="G320" i="3"/>
  <c r="L319" i="3"/>
  <c r="H319" i="3"/>
  <c r="G319" i="3"/>
  <c r="L318" i="3"/>
  <c r="H318" i="3"/>
  <c r="G318" i="3"/>
  <c r="L317" i="3"/>
  <c r="H317" i="3"/>
  <c r="G317" i="3"/>
  <c r="L316" i="3"/>
  <c r="H316" i="3"/>
  <c r="G316" i="3"/>
  <c r="L315" i="3"/>
  <c r="H315" i="3"/>
  <c r="G315" i="3"/>
  <c r="L314" i="3"/>
  <c r="H314" i="3"/>
  <c r="G314" i="3"/>
  <c r="L313" i="3"/>
  <c r="H313" i="3"/>
  <c r="G313" i="3"/>
  <c r="L312" i="3"/>
  <c r="H312" i="3"/>
  <c r="G312" i="3"/>
  <c r="L311" i="3"/>
  <c r="H311" i="3"/>
  <c r="G311" i="3"/>
  <c r="L310" i="3"/>
  <c r="H310" i="3"/>
  <c r="G310" i="3"/>
  <c r="L309" i="3"/>
  <c r="H309" i="3"/>
  <c r="G309" i="3"/>
  <c r="L308" i="3"/>
  <c r="H308" i="3"/>
  <c r="G308" i="3"/>
  <c r="L307" i="3"/>
  <c r="H307" i="3"/>
  <c r="G307" i="3"/>
  <c r="L306" i="3"/>
  <c r="H306" i="3"/>
  <c r="G306" i="3"/>
  <c r="L305" i="3"/>
  <c r="H305" i="3"/>
  <c r="G305" i="3"/>
  <c r="L304" i="3"/>
  <c r="H304" i="3"/>
  <c r="G304" i="3"/>
  <c r="L303" i="3"/>
  <c r="H303" i="3"/>
  <c r="G303" i="3"/>
  <c r="L302" i="3"/>
  <c r="H302" i="3"/>
  <c r="G302" i="3"/>
  <c r="L301" i="3"/>
  <c r="H301" i="3"/>
  <c r="G301" i="3"/>
  <c r="L300" i="3"/>
  <c r="H300" i="3"/>
  <c r="G300" i="3"/>
  <c r="L299" i="3"/>
  <c r="H299" i="3"/>
  <c r="G299" i="3"/>
  <c r="L298" i="3"/>
  <c r="H298" i="3"/>
  <c r="G298" i="3"/>
  <c r="L297" i="3"/>
  <c r="H297" i="3"/>
  <c r="G297" i="3"/>
  <c r="L296" i="3"/>
  <c r="H296" i="3"/>
  <c r="G296" i="3"/>
  <c r="L295" i="3"/>
  <c r="H295" i="3"/>
  <c r="G295" i="3"/>
  <c r="L294" i="3"/>
  <c r="H294" i="3"/>
  <c r="G294" i="3"/>
  <c r="L293" i="3"/>
  <c r="H293" i="3"/>
  <c r="G293" i="3"/>
  <c r="L292" i="3"/>
  <c r="H292" i="3"/>
  <c r="G292" i="3"/>
  <c r="L291" i="3"/>
  <c r="H291" i="3"/>
  <c r="G291" i="3"/>
  <c r="L290" i="3"/>
  <c r="H290" i="3"/>
  <c r="G290" i="3"/>
  <c r="L289" i="3"/>
  <c r="H289" i="3"/>
  <c r="G289" i="3"/>
  <c r="L288" i="3"/>
  <c r="H288" i="3"/>
  <c r="G288" i="3"/>
  <c r="L287" i="3"/>
  <c r="H287" i="3"/>
  <c r="G287" i="3"/>
  <c r="L286" i="3"/>
  <c r="H286" i="3"/>
  <c r="G286" i="3"/>
  <c r="L285" i="3"/>
  <c r="H285" i="3"/>
  <c r="G285" i="3"/>
  <c r="L284" i="3"/>
  <c r="H284" i="3"/>
  <c r="G284" i="3"/>
  <c r="L283" i="3"/>
  <c r="H283" i="3"/>
  <c r="G283" i="3"/>
  <c r="L282" i="3"/>
  <c r="H282" i="3"/>
  <c r="G282" i="3"/>
  <c r="L281" i="3"/>
  <c r="H281" i="3"/>
  <c r="G281" i="3"/>
  <c r="L280" i="3"/>
  <c r="H280" i="3"/>
  <c r="G280" i="3"/>
  <c r="L279" i="3"/>
  <c r="H279" i="3"/>
  <c r="G279" i="3"/>
  <c r="L278" i="3"/>
  <c r="H278" i="3"/>
  <c r="G278" i="3"/>
  <c r="L277" i="3"/>
  <c r="H277" i="3"/>
  <c r="G277" i="3"/>
  <c r="L276" i="3"/>
  <c r="H276" i="3"/>
  <c r="G276" i="3"/>
  <c r="L275" i="3"/>
  <c r="H275" i="3"/>
  <c r="G275" i="3"/>
  <c r="L274" i="3"/>
  <c r="H274" i="3"/>
  <c r="G274" i="3"/>
  <c r="L273" i="3"/>
  <c r="H273" i="3"/>
  <c r="G273" i="3"/>
  <c r="L272" i="3"/>
  <c r="H272" i="3"/>
  <c r="G272" i="3"/>
  <c r="L271" i="3"/>
  <c r="H271" i="3"/>
  <c r="G271" i="3"/>
  <c r="L270" i="3"/>
  <c r="H270" i="3"/>
  <c r="G270" i="3"/>
  <c r="L269" i="3"/>
  <c r="H269" i="3"/>
  <c r="G269" i="3"/>
  <c r="L268" i="3"/>
  <c r="H268" i="3"/>
  <c r="G268" i="3"/>
  <c r="L267" i="3"/>
  <c r="H267" i="3"/>
  <c r="G267" i="3"/>
  <c r="L266" i="3"/>
  <c r="H266" i="3"/>
  <c r="G266" i="3"/>
  <c r="L265" i="3"/>
  <c r="H265" i="3"/>
  <c r="G265" i="3"/>
  <c r="L264" i="3"/>
  <c r="H264" i="3"/>
  <c r="G264" i="3"/>
  <c r="L263" i="3"/>
  <c r="H263" i="3"/>
  <c r="G263" i="3"/>
  <c r="L262" i="3"/>
  <c r="H262" i="3"/>
  <c r="G262" i="3"/>
  <c r="L261" i="3"/>
  <c r="H261" i="3"/>
  <c r="G261" i="3"/>
  <c r="L260" i="3"/>
  <c r="H260" i="3"/>
  <c r="G260" i="3"/>
  <c r="L259" i="3"/>
  <c r="H259" i="3"/>
  <c r="G259" i="3"/>
  <c r="L258" i="3"/>
  <c r="H258" i="3"/>
  <c r="G258" i="3"/>
  <c r="L257" i="3"/>
  <c r="H257" i="3"/>
  <c r="G257" i="3"/>
  <c r="L256" i="3"/>
  <c r="H256" i="3"/>
  <c r="G256" i="3"/>
  <c r="L255" i="3"/>
  <c r="H255" i="3"/>
  <c r="G255" i="3"/>
  <c r="L254" i="3"/>
  <c r="H254" i="3"/>
  <c r="G254" i="3"/>
  <c r="L253" i="3"/>
  <c r="H253" i="3"/>
  <c r="G253" i="3"/>
  <c r="L252" i="3"/>
  <c r="H252" i="3"/>
  <c r="G252" i="3"/>
  <c r="L251" i="3"/>
  <c r="H251" i="3"/>
  <c r="G251" i="3"/>
  <c r="L250" i="3"/>
  <c r="H250" i="3"/>
  <c r="G250" i="3"/>
  <c r="L249" i="3"/>
  <c r="H249" i="3"/>
  <c r="G249" i="3"/>
  <c r="L248" i="3"/>
  <c r="H248" i="3"/>
  <c r="G248" i="3"/>
  <c r="L247" i="3"/>
  <c r="H247" i="3"/>
  <c r="G247" i="3"/>
  <c r="L246" i="3"/>
  <c r="H246" i="3"/>
  <c r="G246" i="3"/>
  <c r="L245" i="3"/>
  <c r="H245" i="3"/>
  <c r="G245" i="3"/>
  <c r="L244" i="3"/>
  <c r="H244" i="3"/>
  <c r="G244" i="3"/>
  <c r="L243" i="3"/>
  <c r="H243" i="3"/>
  <c r="G243" i="3"/>
  <c r="L242" i="3"/>
  <c r="H242" i="3"/>
  <c r="G242" i="3"/>
  <c r="L241" i="3"/>
  <c r="H241" i="3"/>
  <c r="G241" i="3"/>
  <c r="L240" i="3"/>
  <c r="H240" i="3"/>
  <c r="G240" i="3"/>
  <c r="L239" i="3"/>
  <c r="H239" i="3"/>
  <c r="G239" i="3"/>
  <c r="L238" i="3"/>
  <c r="H238" i="3"/>
  <c r="G238" i="3"/>
  <c r="L237" i="3"/>
  <c r="H237" i="3"/>
  <c r="G237" i="3"/>
  <c r="L236" i="3"/>
  <c r="H236" i="3"/>
  <c r="G236" i="3"/>
  <c r="L235" i="3"/>
  <c r="H235" i="3"/>
  <c r="G235" i="3"/>
  <c r="L234" i="3"/>
  <c r="H234" i="3"/>
  <c r="G234" i="3"/>
  <c r="L233" i="3"/>
  <c r="H233" i="3"/>
  <c r="G233" i="3"/>
  <c r="L232" i="3"/>
  <c r="H232" i="3"/>
  <c r="G232" i="3"/>
  <c r="L231" i="3"/>
  <c r="H231" i="3"/>
  <c r="G231" i="3"/>
  <c r="L230" i="3"/>
  <c r="H230" i="3"/>
  <c r="G230" i="3"/>
  <c r="L229" i="3"/>
  <c r="H229" i="3"/>
  <c r="G229" i="3"/>
  <c r="L228" i="3"/>
  <c r="H228" i="3"/>
  <c r="G228" i="3"/>
  <c r="L227" i="3"/>
  <c r="H227" i="3"/>
  <c r="G227" i="3"/>
  <c r="L226" i="3"/>
  <c r="H226" i="3"/>
  <c r="G226" i="3"/>
  <c r="L225" i="3"/>
  <c r="H225" i="3"/>
  <c r="G225" i="3"/>
  <c r="L224" i="3"/>
  <c r="H224" i="3"/>
  <c r="G224" i="3"/>
  <c r="L223" i="3"/>
  <c r="H223" i="3"/>
  <c r="G223" i="3"/>
  <c r="L222" i="3"/>
  <c r="H222" i="3"/>
  <c r="G222" i="3"/>
  <c r="L221" i="3"/>
  <c r="H221" i="3"/>
  <c r="G221" i="3"/>
  <c r="L220" i="3"/>
  <c r="H220" i="3"/>
  <c r="G220" i="3"/>
  <c r="L219" i="3"/>
  <c r="H219" i="3"/>
  <c r="G219" i="3"/>
  <c r="L218" i="3"/>
  <c r="H218" i="3"/>
  <c r="G218" i="3"/>
  <c r="L217" i="3"/>
  <c r="H217" i="3"/>
  <c r="G217" i="3"/>
  <c r="L216" i="3"/>
  <c r="H216" i="3"/>
  <c r="G216" i="3"/>
  <c r="L215" i="3"/>
  <c r="H215" i="3"/>
  <c r="G215" i="3"/>
  <c r="L214" i="3"/>
  <c r="H214" i="3"/>
  <c r="G214" i="3"/>
  <c r="L213" i="3"/>
  <c r="H213" i="3"/>
  <c r="G213" i="3"/>
  <c r="L212" i="3"/>
  <c r="H212" i="3"/>
  <c r="G212" i="3"/>
  <c r="L211" i="3"/>
  <c r="H211" i="3"/>
  <c r="G211" i="3"/>
  <c r="L210" i="3"/>
  <c r="H210" i="3"/>
  <c r="G210" i="3"/>
  <c r="L209" i="3"/>
  <c r="H209" i="3"/>
  <c r="G209" i="3"/>
  <c r="L208" i="3"/>
  <c r="H208" i="3"/>
  <c r="G208" i="3"/>
  <c r="L207" i="3"/>
  <c r="H207" i="3"/>
  <c r="G207" i="3"/>
  <c r="L206" i="3"/>
  <c r="H206" i="3"/>
  <c r="G206" i="3"/>
  <c r="L205" i="3"/>
  <c r="H205" i="3"/>
  <c r="G205" i="3"/>
  <c r="L204" i="3"/>
  <c r="H204" i="3"/>
  <c r="G204" i="3"/>
  <c r="L203" i="3"/>
  <c r="H203" i="3"/>
  <c r="G203" i="3"/>
  <c r="L202" i="3"/>
  <c r="H202" i="3"/>
  <c r="G202" i="3"/>
  <c r="L201" i="3"/>
  <c r="H201" i="3"/>
  <c r="G201" i="3"/>
  <c r="L200" i="3"/>
  <c r="H200" i="3"/>
  <c r="G200" i="3"/>
  <c r="L199" i="3"/>
  <c r="H199" i="3"/>
  <c r="G199" i="3"/>
  <c r="L198" i="3"/>
  <c r="H198" i="3"/>
  <c r="G198" i="3"/>
  <c r="L197" i="3"/>
  <c r="H197" i="3"/>
  <c r="G197" i="3"/>
  <c r="L196" i="3"/>
  <c r="H196" i="3"/>
  <c r="G196" i="3"/>
  <c r="L195" i="3"/>
  <c r="H195" i="3"/>
  <c r="G195" i="3"/>
  <c r="L194" i="3"/>
  <c r="H194" i="3"/>
  <c r="G194" i="3"/>
  <c r="L193" i="3"/>
  <c r="H193" i="3"/>
  <c r="G193" i="3"/>
  <c r="L192" i="3"/>
  <c r="H192" i="3"/>
  <c r="G192" i="3"/>
  <c r="L191" i="3"/>
  <c r="H191" i="3"/>
  <c r="G191" i="3"/>
  <c r="L190" i="3"/>
  <c r="H190" i="3"/>
  <c r="G190" i="3"/>
  <c r="L189" i="3"/>
  <c r="H189" i="3"/>
  <c r="G189" i="3"/>
  <c r="L188" i="3"/>
  <c r="H188" i="3"/>
  <c r="G188" i="3"/>
  <c r="L187" i="3"/>
  <c r="H187" i="3"/>
  <c r="G187" i="3"/>
  <c r="L186" i="3"/>
  <c r="H186" i="3"/>
  <c r="G186" i="3"/>
  <c r="L185" i="3"/>
  <c r="H185" i="3"/>
  <c r="G185" i="3"/>
  <c r="L184" i="3"/>
  <c r="H184" i="3"/>
  <c r="G184" i="3"/>
  <c r="L183" i="3"/>
  <c r="H183" i="3"/>
  <c r="G183" i="3"/>
  <c r="L182" i="3"/>
  <c r="H182" i="3"/>
  <c r="G182" i="3"/>
  <c r="L181" i="3"/>
  <c r="H181" i="3"/>
  <c r="G181" i="3"/>
  <c r="L180" i="3"/>
  <c r="H180" i="3"/>
  <c r="G180" i="3"/>
  <c r="L179" i="3"/>
  <c r="H179" i="3"/>
  <c r="G179" i="3"/>
  <c r="L178" i="3"/>
  <c r="H178" i="3"/>
  <c r="G178" i="3"/>
  <c r="L177" i="3"/>
  <c r="H177" i="3"/>
  <c r="G177" i="3"/>
  <c r="L176" i="3"/>
  <c r="H176" i="3"/>
  <c r="G176" i="3"/>
  <c r="L175" i="3"/>
  <c r="H175" i="3"/>
  <c r="G175" i="3"/>
  <c r="L174" i="3"/>
  <c r="H174" i="3"/>
  <c r="G174" i="3"/>
  <c r="L173" i="3"/>
  <c r="H173" i="3"/>
  <c r="G173" i="3"/>
  <c r="L172" i="3"/>
  <c r="H172" i="3"/>
  <c r="G172" i="3"/>
  <c r="L171" i="3"/>
  <c r="H171" i="3"/>
  <c r="G171" i="3"/>
  <c r="L170" i="3"/>
  <c r="H170" i="3"/>
  <c r="G170" i="3"/>
  <c r="L169" i="3"/>
  <c r="H169" i="3"/>
  <c r="G169" i="3"/>
  <c r="L168" i="3"/>
  <c r="H168" i="3"/>
  <c r="G168" i="3"/>
  <c r="L167" i="3"/>
  <c r="H167" i="3"/>
  <c r="G167" i="3"/>
  <c r="L166" i="3"/>
  <c r="H166" i="3"/>
  <c r="G166" i="3"/>
  <c r="L165" i="3"/>
  <c r="H165" i="3"/>
  <c r="G165" i="3"/>
  <c r="L164" i="3"/>
  <c r="H164" i="3"/>
  <c r="G164" i="3"/>
  <c r="L163" i="3"/>
  <c r="H163" i="3"/>
  <c r="G163" i="3"/>
  <c r="L162" i="3"/>
  <c r="H162" i="3"/>
  <c r="G162" i="3"/>
  <c r="L161" i="3"/>
  <c r="H161" i="3"/>
  <c r="G161" i="3"/>
  <c r="L160" i="3"/>
  <c r="H160" i="3"/>
  <c r="G160" i="3"/>
  <c r="L159" i="3"/>
  <c r="H159" i="3"/>
  <c r="G159" i="3"/>
  <c r="L158" i="3"/>
  <c r="H158" i="3"/>
  <c r="G158" i="3"/>
  <c r="L157" i="3"/>
  <c r="H157" i="3"/>
  <c r="G157" i="3"/>
  <c r="L156" i="3"/>
  <c r="H156" i="3"/>
  <c r="G156" i="3"/>
  <c r="L155" i="3"/>
  <c r="H155" i="3"/>
  <c r="G155" i="3"/>
  <c r="L154" i="3"/>
  <c r="H154" i="3"/>
  <c r="G154" i="3"/>
  <c r="L153" i="3"/>
  <c r="H153" i="3"/>
  <c r="G153" i="3"/>
  <c r="L152" i="3"/>
  <c r="H152" i="3"/>
  <c r="G152" i="3"/>
  <c r="L151" i="3"/>
  <c r="H151" i="3"/>
  <c r="G151" i="3"/>
  <c r="L150" i="3"/>
  <c r="H150" i="3"/>
  <c r="G150" i="3"/>
  <c r="L149" i="3"/>
  <c r="H149" i="3"/>
  <c r="G149" i="3"/>
  <c r="L148" i="3"/>
  <c r="H148" i="3"/>
  <c r="G148" i="3"/>
  <c r="L147" i="3"/>
  <c r="H147" i="3"/>
  <c r="G147" i="3"/>
  <c r="L146" i="3"/>
  <c r="H146" i="3"/>
  <c r="G146" i="3"/>
  <c r="L145" i="3"/>
  <c r="H145" i="3"/>
  <c r="G145" i="3"/>
  <c r="L144" i="3"/>
  <c r="H144" i="3"/>
  <c r="G144" i="3"/>
  <c r="L143" i="3"/>
  <c r="H143" i="3"/>
  <c r="G143" i="3"/>
  <c r="L142" i="3"/>
  <c r="H142" i="3"/>
  <c r="G142" i="3"/>
  <c r="L141" i="3"/>
  <c r="H141" i="3"/>
  <c r="G141" i="3"/>
  <c r="L140" i="3"/>
  <c r="H140" i="3"/>
  <c r="G140" i="3"/>
  <c r="L139" i="3"/>
  <c r="H139" i="3"/>
  <c r="G139" i="3"/>
  <c r="L138" i="3"/>
  <c r="H138" i="3"/>
  <c r="G138" i="3"/>
  <c r="L137" i="3"/>
  <c r="H137" i="3"/>
  <c r="G137" i="3"/>
  <c r="L136" i="3"/>
  <c r="H136" i="3"/>
  <c r="G136" i="3"/>
  <c r="L135" i="3"/>
  <c r="H135" i="3"/>
  <c r="G135" i="3"/>
  <c r="L134" i="3"/>
  <c r="H134" i="3"/>
  <c r="G134" i="3"/>
  <c r="L133" i="3"/>
  <c r="H133" i="3"/>
  <c r="G133" i="3"/>
  <c r="L132" i="3"/>
  <c r="H132" i="3"/>
  <c r="G132" i="3"/>
  <c r="L131" i="3"/>
  <c r="H131" i="3"/>
  <c r="G131" i="3"/>
  <c r="L130" i="3"/>
  <c r="H130" i="3"/>
  <c r="G130" i="3"/>
  <c r="L129" i="3"/>
  <c r="H129" i="3"/>
  <c r="G129" i="3"/>
  <c r="L128" i="3"/>
  <c r="H128" i="3"/>
  <c r="G128" i="3"/>
  <c r="L127" i="3"/>
  <c r="H127" i="3"/>
  <c r="G127" i="3"/>
  <c r="L126" i="3"/>
  <c r="H126" i="3"/>
  <c r="G126" i="3"/>
  <c r="L125" i="3"/>
  <c r="H125" i="3"/>
  <c r="G125" i="3"/>
  <c r="L124" i="3"/>
  <c r="H124" i="3"/>
  <c r="G124" i="3"/>
  <c r="L123" i="3"/>
  <c r="H123" i="3"/>
  <c r="G123" i="3"/>
  <c r="L122" i="3"/>
  <c r="H122" i="3"/>
  <c r="G122" i="3"/>
  <c r="L121" i="3"/>
  <c r="H121" i="3"/>
  <c r="G121" i="3"/>
  <c r="L120" i="3"/>
  <c r="H120" i="3"/>
  <c r="G120" i="3"/>
  <c r="L119" i="3"/>
  <c r="H119" i="3"/>
  <c r="G119" i="3"/>
  <c r="L118" i="3"/>
  <c r="H118" i="3"/>
  <c r="G118" i="3"/>
  <c r="L117" i="3"/>
  <c r="H117" i="3"/>
  <c r="G117" i="3"/>
  <c r="L116" i="3"/>
  <c r="H116" i="3"/>
  <c r="G116" i="3"/>
  <c r="L115" i="3"/>
  <c r="H115" i="3"/>
  <c r="G115" i="3"/>
  <c r="L114" i="3"/>
  <c r="H114" i="3"/>
  <c r="G114" i="3"/>
  <c r="L113" i="3"/>
  <c r="H113" i="3"/>
  <c r="G113" i="3"/>
  <c r="L112" i="3"/>
  <c r="H112" i="3"/>
  <c r="G112" i="3"/>
  <c r="L111" i="3"/>
  <c r="H111" i="3"/>
  <c r="G111" i="3"/>
  <c r="L110" i="3"/>
  <c r="H110" i="3"/>
  <c r="G110" i="3"/>
  <c r="L109" i="3"/>
  <c r="H109" i="3"/>
  <c r="G109" i="3"/>
  <c r="L108" i="3"/>
  <c r="H108" i="3"/>
  <c r="G108" i="3"/>
  <c r="L107" i="3"/>
  <c r="H107" i="3"/>
  <c r="G107" i="3"/>
  <c r="L106" i="3"/>
  <c r="H106" i="3"/>
  <c r="G106" i="3"/>
  <c r="L105" i="3"/>
  <c r="H105" i="3"/>
  <c r="G105" i="3"/>
  <c r="L104" i="3"/>
  <c r="H104" i="3"/>
  <c r="G104" i="3"/>
  <c r="L103" i="3"/>
  <c r="H103" i="3"/>
  <c r="G103" i="3"/>
  <c r="L102" i="3"/>
  <c r="H102" i="3"/>
  <c r="G102" i="3"/>
  <c r="L101" i="3"/>
  <c r="H101" i="3"/>
  <c r="G101" i="3"/>
  <c r="L100" i="3"/>
  <c r="H100" i="3"/>
  <c r="G100" i="3"/>
  <c r="L99" i="3"/>
  <c r="H99" i="3"/>
  <c r="G99" i="3"/>
  <c r="L98" i="3"/>
  <c r="H98" i="3"/>
  <c r="G98" i="3"/>
  <c r="L97" i="3"/>
  <c r="H97" i="3"/>
  <c r="G97" i="3"/>
  <c r="L96" i="3"/>
  <c r="H96" i="3"/>
  <c r="G96" i="3"/>
  <c r="L95" i="3"/>
  <c r="H95" i="3"/>
  <c r="G95" i="3"/>
  <c r="L94" i="3"/>
  <c r="H94" i="3"/>
  <c r="G94" i="3"/>
  <c r="L93" i="3"/>
  <c r="H93" i="3"/>
  <c r="G93" i="3"/>
  <c r="L92" i="3"/>
  <c r="H92" i="3"/>
  <c r="G92" i="3"/>
  <c r="L91" i="3"/>
  <c r="H91" i="3"/>
  <c r="G91" i="3"/>
  <c r="L90" i="3"/>
  <c r="H90" i="3"/>
  <c r="G90" i="3"/>
  <c r="L89" i="3"/>
  <c r="H89" i="3"/>
  <c r="G89" i="3"/>
  <c r="L88" i="3"/>
  <c r="H88" i="3"/>
  <c r="G88" i="3"/>
  <c r="L87" i="3"/>
  <c r="H87" i="3"/>
  <c r="G87" i="3"/>
  <c r="L86" i="3"/>
  <c r="H86" i="3"/>
  <c r="G86" i="3"/>
  <c r="L85" i="3"/>
  <c r="H85" i="3"/>
  <c r="G85" i="3"/>
  <c r="L84" i="3"/>
  <c r="H84" i="3"/>
  <c r="G84" i="3"/>
  <c r="L83" i="3"/>
  <c r="H83" i="3"/>
  <c r="G83" i="3"/>
  <c r="L82" i="3"/>
  <c r="H82" i="3"/>
  <c r="G82" i="3"/>
  <c r="L81" i="3"/>
  <c r="H81" i="3"/>
  <c r="G81" i="3"/>
  <c r="L80" i="3"/>
  <c r="H80" i="3"/>
  <c r="G80" i="3"/>
  <c r="L79" i="3"/>
  <c r="H79" i="3"/>
  <c r="G79" i="3"/>
  <c r="L78" i="3"/>
  <c r="H78" i="3"/>
  <c r="G78" i="3"/>
  <c r="L77" i="3"/>
  <c r="H77" i="3"/>
  <c r="G77" i="3"/>
  <c r="L76" i="3"/>
  <c r="H76" i="3"/>
  <c r="G76" i="3"/>
  <c r="L75" i="3"/>
  <c r="H75" i="3"/>
  <c r="G75" i="3"/>
  <c r="L74" i="3"/>
  <c r="H74" i="3"/>
  <c r="G74" i="3"/>
  <c r="L73" i="3"/>
  <c r="H73" i="3"/>
  <c r="G73" i="3"/>
  <c r="L72" i="3"/>
  <c r="H72" i="3"/>
  <c r="G72" i="3"/>
  <c r="L71" i="3"/>
  <c r="H71" i="3"/>
  <c r="G71" i="3"/>
  <c r="L70" i="3"/>
  <c r="H70" i="3"/>
  <c r="G70" i="3"/>
  <c r="L69" i="3"/>
  <c r="H69" i="3"/>
  <c r="G69" i="3"/>
  <c r="L68" i="3"/>
  <c r="H68" i="3"/>
  <c r="G68" i="3"/>
  <c r="L67" i="3"/>
  <c r="H67" i="3"/>
  <c r="G67" i="3"/>
  <c r="L66" i="3"/>
  <c r="H66" i="3"/>
  <c r="G66" i="3"/>
  <c r="L65" i="3"/>
  <c r="H65" i="3"/>
  <c r="G65" i="3"/>
  <c r="L64" i="3"/>
  <c r="H64" i="3"/>
  <c r="G64" i="3"/>
  <c r="L63" i="3"/>
  <c r="H63" i="3"/>
  <c r="G63" i="3"/>
  <c r="L62" i="3"/>
  <c r="H62" i="3"/>
  <c r="G62" i="3"/>
  <c r="L61" i="3"/>
  <c r="H61" i="3"/>
  <c r="G61" i="3"/>
  <c r="L60" i="3"/>
  <c r="H60" i="3"/>
  <c r="G60" i="3"/>
  <c r="L59" i="3"/>
  <c r="H59" i="3"/>
  <c r="G59" i="3"/>
  <c r="L58" i="3"/>
  <c r="H58" i="3"/>
  <c r="G58" i="3"/>
  <c r="L57" i="3"/>
  <c r="H57" i="3"/>
  <c r="G57" i="3"/>
  <c r="L56" i="3"/>
  <c r="H56" i="3"/>
  <c r="G56" i="3"/>
  <c r="L55" i="3"/>
  <c r="H55" i="3"/>
  <c r="G55" i="3"/>
  <c r="L54" i="3"/>
  <c r="H54" i="3"/>
  <c r="G54" i="3"/>
  <c r="L53" i="3"/>
  <c r="H53" i="3"/>
  <c r="G53" i="3"/>
  <c r="L52" i="3"/>
  <c r="H52" i="3"/>
  <c r="G52" i="3"/>
  <c r="L51" i="3"/>
  <c r="H51" i="3"/>
  <c r="G51" i="3"/>
  <c r="L50" i="3"/>
  <c r="H50" i="3"/>
  <c r="G50" i="3"/>
  <c r="L49" i="3"/>
  <c r="H49" i="3"/>
  <c r="G49" i="3"/>
  <c r="L48" i="3"/>
  <c r="H48" i="3"/>
  <c r="G48" i="3"/>
  <c r="L47" i="3"/>
  <c r="H47" i="3"/>
  <c r="G47" i="3"/>
  <c r="L46" i="3"/>
  <c r="H46" i="3"/>
  <c r="G46" i="3"/>
  <c r="L45" i="3"/>
  <c r="H45" i="3"/>
  <c r="G45" i="3"/>
  <c r="L44" i="3"/>
  <c r="H44" i="3"/>
  <c r="G44" i="3"/>
  <c r="L43" i="3"/>
  <c r="H43" i="3"/>
  <c r="G43" i="3"/>
  <c r="L42" i="3"/>
  <c r="H42" i="3"/>
  <c r="G42" i="3"/>
  <c r="L41" i="3"/>
  <c r="H41" i="3"/>
  <c r="G41" i="3"/>
  <c r="L40" i="3"/>
  <c r="H40" i="3"/>
  <c r="G40" i="3"/>
  <c r="L39" i="3"/>
  <c r="H39" i="3"/>
  <c r="G39" i="3"/>
  <c r="L38" i="3"/>
  <c r="H38" i="3"/>
  <c r="G38" i="3"/>
  <c r="L37" i="3"/>
  <c r="H37" i="3"/>
  <c r="G37" i="3"/>
  <c r="L36" i="3"/>
  <c r="H36" i="3"/>
  <c r="G36" i="3"/>
  <c r="L35" i="3"/>
  <c r="H35" i="3"/>
  <c r="G35" i="3"/>
  <c r="L34" i="3"/>
  <c r="H34" i="3"/>
  <c r="G34" i="3"/>
  <c r="L33" i="3"/>
  <c r="H33" i="3"/>
  <c r="G33" i="3"/>
  <c r="L32" i="3"/>
  <c r="H32" i="3"/>
  <c r="G32" i="3"/>
  <c r="L31" i="3"/>
  <c r="H31" i="3"/>
  <c r="G31" i="3"/>
  <c r="L30" i="3"/>
  <c r="H30" i="3"/>
  <c r="G30" i="3"/>
  <c r="L29" i="3"/>
  <c r="H29" i="3"/>
  <c r="G29" i="3"/>
  <c r="L28" i="3"/>
  <c r="H28" i="3"/>
  <c r="G28" i="3"/>
  <c r="L27" i="3"/>
  <c r="H27" i="3"/>
  <c r="G27" i="3"/>
  <c r="L26" i="3"/>
  <c r="H26" i="3"/>
  <c r="G26" i="3"/>
  <c r="L25" i="3"/>
  <c r="H25" i="3"/>
  <c r="G25" i="3"/>
  <c r="L24" i="3"/>
  <c r="H24" i="3"/>
  <c r="G24" i="3"/>
  <c r="L23" i="3"/>
  <c r="H23" i="3"/>
  <c r="G23" i="3"/>
  <c r="L22" i="3"/>
  <c r="H22" i="3"/>
  <c r="G22" i="3"/>
  <c r="L21" i="3"/>
  <c r="H21" i="3"/>
  <c r="G21" i="3"/>
  <c r="L20" i="3"/>
  <c r="H20" i="3"/>
  <c r="G20" i="3"/>
  <c r="L19" i="3"/>
  <c r="H19" i="3"/>
  <c r="G19" i="3"/>
  <c r="L18" i="3"/>
  <c r="H18" i="3"/>
  <c r="G18" i="3"/>
  <c r="L17" i="3"/>
  <c r="H17" i="3"/>
  <c r="G17" i="3"/>
  <c r="L16" i="3"/>
  <c r="H16" i="3"/>
  <c r="G16" i="3"/>
  <c r="L15" i="3"/>
  <c r="H15" i="3"/>
  <c r="G15" i="3"/>
  <c r="L14" i="3"/>
  <c r="H14" i="3"/>
  <c r="G14" i="3"/>
  <c r="L13" i="3"/>
  <c r="H13" i="3"/>
  <c r="G13" i="3"/>
  <c r="L12" i="3"/>
  <c r="H12" i="3"/>
  <c r="G12" i="3"/>
  <c r="L11" i="3"/>
  <c r="H11" i="3"/>
  <c r="G11" i="3"/>
  <c r="L10" i="3"/>
  <c r="H10" i="3"/>
  <c r="G10" i="3"/>
  <c r="L9" i="3"/>
  <c r="H9" i="3"/>
  <c r="G9" i="3"/>
  <c r="L8" i="3"/>
  <c r="H8" i="3"/>
  <c r="G8" i="3"/>
  <c r="L7" i="3"/>
  <c r="H7" i="3"/>
  <c r="G7" i="3"/>
  <c r="L6" i="3"/>
  <c r="H6" i="3"/>
  <c r="G6" i="3"/>
  <c r="L5" i="3"/>
  <c r="H5" i="3"/>
  <c r="G5" i="3"/>
  <c r="L4" i="3"/>
  <c r="H4" i="3"/>
  <c r="G4" i="3"/>
  <c r="L3" i="3"/>
  <c r="H3" i="3"/>
  <c r="G3" i="3"/>
  <c r="J1" i="3"/>
  <c r="O3" i="2"/>
  <c r="O4" i="2"/>
  <c r="O5" i="2"/>
  <c r="O6" i="2"/>
  <c r="O7" i="2"/>
  <c r="O8" i="2"/>
  <c r="O9" i="2"/>
  <c r="O10" i="2"/>
  <c r="O11" i="2"/>
  <c r="O12" i="2"/>
  <c r="O13" i="2"/>
  <c r="P13" i="2" s="1"/>
  <c r="O14" i="2"/>
  <c r="P14" i="2" s="1"/>
  <c r="O15" i="2"/>
  <c r="O16" i="2"/>
  <c r="O17" i="2"/>
  <c r="O18" i="2"/>
  <c r="O19" i="2"/>
  <c r="O20" i="2"/>
  <c r="P20" i="2" s="1"/>
  <c r="O21" i="2"/>
  <c r="P21" i="2" s="1"/>
  <c r="O22" i="2"/>
  <c r="P22" i="2" s="1"/>
  <c r="O23" i="2"/>
  <c r="P23" i="2" s="1"/>
  <c r="O24" i="2"/>
  <c r="P24" i="2" s="1"/>
  <c r="O25" i="2"/>
  <c r="P25" i="2" s="1"/>
  <c r="O26" i="2"/>
  <c r="P26" i="2" s="1"/>
  <c r="O27" i="2"/>
  <c r="O28" i="2"/>
  <c r="P28" i="2" s="1"/>
  <c r="O29" i="2"/>
  <c r="P29" i="2" s="1"/>
  <c r="O30" i="2"/>
  <c r="P30" i="2" s="1"/>
  <c r="O31" i="2"/>
  <c r="P31" i="2" s="1"/>
  <c r="O32" i="2"/>
  <c r="O33" i="2"/>
  <c r="O34" i="2"/>
  <c r="O35" i="2"/>
  <c r="P35" i="2" s="1"/>
  <c r="O36" i="2"/>
  <c r="P36" i="2" s="1"/>
  <c r="O37" i="2"/>
  <c r="P37" i="2" s="1"/>
  <c r="O38" i="2"/>
  <c r="P38" i="2" s="1"/>
  <c r="O39" i="2"/>
  <c r="O40" i="2"/>
  <c r="O41" i="2"/>
  <c r="O42" i="2"/>
  <c r="O43" i="2"/>
  <c r="O44" i="2"/>
  <c r="P44" i="2" s="1"/>
  <c r="O45" i="2"/>
  <c r="P45" i="2" s="1"/>
  <c r="O46" i="2"/>
  <c r="P46" i="2" s="1"/>
  <c r="O47" i="2"/>
  <c r="P47" i="2" s="1"/>
  <c r="O48" i="2"/>
  <c r="P48" i="2" s="1"/>
  <c r="O49" i="2"/>
  <c r="P49" i="2" s="1"/>
  <c r="O50" i="2"/>
  <c r="P50" i="2" s="1"/>
  <c r="O51" i="2"/>
  <c r="O52" i="2"/>
  <c r="O53" i="2"/>
  <c r="O54" i="2"/>
  <c r="P54" i="2" s="1"/>
  <c r="O55" i="2"/>
  <c r="P55" i="2" s="1"/>
  <c r="O56" i="2"/>
  <c r="O57" i="2"/>
  <c r="P57" i="2" s="1"/>
  <c r="O58" i="2"/>
  <c r="P58" i="2" s="1"/>
  <c r="O59" i="2"/>
  <c r="P59" i="2" s="1"/>
  <c r="O60" i="2"/>
  <c r="P60" i="2" s="1"/>
  <c r="O61" i="2"/>
  <c r="P61" i="2" s="1"/>
  <c r="O62" i="2"/>
  <c r="P62" i="2" s="1"/>
  <c r="O63" i="2"/>
  <c r="O64" i="2"/>
  <c r="O65" i="2"/>
  <c r="O66" i="2"/>
  <c r="O67" i="2"/>
  <c r="O68" i="2"/>
  <c r="O69" i="2"/>
  <c r="O70" i="2"/>
  <c r="O71" i="2"/>
  <c r="O72" i="2"/>
  <c r="O73" i="2"/>
  <c r="O74" i="2"/>
  <c r="P74" i="2" s="1"/>
  <c r="O75" i="2"/>
  <c r="O76" i="2"/>
  <c r="O77" i="2"/>
  <c r="O78" i="2"/>
  <c r="O79" i="2"/>
  <c r="O80" i="2"/>
  <c r="P80" i="2" s="1"/>
  <c r="O81" i="2"/>
  <c r="P81" i="2" s="1"/>
  <c r="O82" i="2"/>
  <c r="P82" i="2" s="1"/>
  <c r="O83" i="2"/>
  <c r="P83" i="2" s="1"/>
  <c r="O84" i="2"/>
  <c r="P84" i="2" s="1"/>
  <c r="O85" i="2"/>
  <c r="P85" i="2" s="1"/>
  <c r="O86" i="2"/>
  <c r="P86" i="2" s="1"/>
  <c r="O87" i="2"/>
  <c r="O88" i="2"/>
  <c r="O89" i="2"/>
  <c r="O90" i="2"/>
  <c r="O91" i="2"/>
  <c r="O92" i="2"/>
  <c r="O93" i="2"/>
  <c r="O94" i="2"/>
  <c r="O95" i="2"/>
  <c r="O96" i="2"/>
  <c r="P96" i="2" s="1"/>
  <c r="O97" i="2"/>
  <c r="P97" i="2" s="1"/>
  <c r="O98" i="2"/>
  <c r="P98" i="2" s="1"/>
  <c r="O99" i="2"/>
  <c r="O100" i="2"/>
  <c r="O101" i="2"/>
  <c r="O102" i="2"/>
  <c r="O103" i="2"/>
  <c r="O104" i="2"/>
  <c r="P104" i="2" s="1"/>
  <c r="O105" i="2"/>
  <c r="P105" i="2" s="1"/>
  <c r="O106" i="2"/>
  <c r="P106" i="2" s="1"/>
  <c r="O107" i="2"/>
  <c r="P107" i="2" s="1"/>
  <c r="O108" i="2"/>
  <c r="P108" i="2" s="1"/>
  <c r="O109" i="2"/>
  <c r="P109" i="2" s="1"/>
  <c r="O110" i="2"/>
  <c r="P110" i="2" s="1"/>
  <c r="O111" i="2"/>
  <c r="O112" i="2"/>
  <c r="O113" i="2"/>
  <c r="P113" i="2" s="1"/>
  <c r="O114" i="2"/>
  <c r="P114" i="2" s="1"/>
  <c r="O115" i="2"/>
  <c r="P115" i="2" s="1"/>
  <c r="O116" i="2"/>
  <c r="O117" i="2"/>
  <c r="O118" i="2"/>
  <c r="P118" i="2" s="1"/>
  <c r="O119" i="2"/>
  <c r="P119" i="2" s="1"/>
  <c r="O120" i="2"/>
  <c r="P120" i="2" s="1"/>
  <c r="O121" i="2"/>
  <c r="P121" i="2" s="1"/>
  <c r="O122" i="2"/>
  <c r="P122" i="2" s="1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P139" i="2" s="1"/>
  <c r="O140" i="2"/>
  <c r="P140" i="2" s="1"/>
  <c r="O141" i="2"/>
  <c r="P141" i="2" s="1"/>
  <c r="O142" i="2"/>
  <c r="P142" i="2" s="1"/>
  <c r="O143" i="2"/>
  <c r="P143" i="2" s="1"/>
  <c r="O144" i="2"/>
  <c r="P144" i="2" s="1"/>
  <c r="O145" i="2"/>
  <c r="P145" i="2" s="1"/>
  <c r="O146" i="2"/>
  <c r="P146" i="2" s="1"/>
  <c r="O147" i="2"/>
  <c r="O148" i="2"/>
  <c r="O149" i="2"/>
  <c r="O150" i="2"/>
  <c r="O151" i="2"/>
  <c r="O152" i="2"/>
  <c r="O153" i="2"/>
  <c r="O154" i="2"/>
  <c r="O155" i="2"/>
  <c r="O156" i="2"/>
  <c r="O157" i="2"/>
  <c r="P157" i="2" s="1"/>
  <c r="O158" i="2"/>
  <c r="P158" i="2" s="1"/>
  <c r="O159" i="2"/>
  <c r="O160" i="2"/>
  <c r="O161" i="2"/>
  <c r="O162" i="2"/>
  <c r="O163" i="2"/>
  <c r="O164" i="2"/>
  <c r="P164" i="2" s="1"/>
  <c r="O165" i="2"/>
  <c r="P165" i="2" s="1"/>
  <c r="O166" i="2"/>
  <c r="P166" i="2" s="1"/>
  <c r="O167" i="2"/>
  <c r="P167" i="2" s="1"/>
  <c r="O168" i="2"/>
  <c r="P168" i="2" s="1"/>
  <c r="O169" i="2"/>
  <c r="P169" i="2" s="1"/>
  <c r="O170" i="2"/>
  <c r="P170" i="2" s="1"/>
  <c r="O171" i="2"/>
  <c r="O172" i="2"/>
  <c r="P172" i="2" s="1"/>
  <c r="O173" i="2"/>
  <c r="P173" i="2" s="1"/>
  <c r="O174" i="2"/>
  <c r="P174" i="2" s="1"/>
  <c r="O175" i="2"/>
  <c r="P175" i="2" s="1"/>
  <c r="O176" i="2"/>
  <c r="O177" i="2"/>
  <c r="O178" i="2"/>
  <c r="O179" i="2"/>
  <c r="P179" i="2" s="1"/>
  <c r="O180" i="2"/>
  <c r="P180" i="2" s="1"/>
  <c r="O181" i="2"/>
  <c r="P181" i="2" s="1"/>
  <c r="O182" i="2"/>
  <c r="P182" i="2" s="1"/>
  <c r="O183" i="2"/>
  <c r="O184" i="2"/>
  <c r="O185" i="2"/>
  <c r="O186" i="2"/>
  <c r="O187" i="2"/>
  <c r="O188" i="2"/>
  <c r="P188" i="2" s="1"/>
  <c r="O189" i="2"/>
  <c r="P189" i="2" s="1"/>
  <c r="O190" i="2"/>
  <c r="P190" i="2" s="1"/>
  <c r="O191" i="2"/>
  <c r="P191" i="2" s="1"/>
  <c r="O192" i="2"/>
  <c r="P192" i="2" s="1"/>
  <c r="O193" i="2"/>
  <c r="P193" i="2" s="1"/>
  <c r="O194" i="2"/>
  <c r="P194" i="2" s="1"/>
  <c r="O195" i="2"/>
  <c r="O196" i="2"/>
  <c r="O197" i="2"/>
  <c r="O198" i="2"/>
  <c r="P198" i="2" s="1"/>
  <c r="O199" i="2"/>
  <c r="P199" i="2" s="1"/>
  <c r="O200" i="2"/>
  <c r="O201" i="2"/>
  <c r="P201" i="2" s="1"/>
  <c r="O202" i="2"/>
  <c r="P202" i="2" s="1"/>
  <c r="O203" i="2"/>
  <c r="P203" i="2" s="1"/>
  <c r="O204" i="2"/>
  <c r="P204" i="2" s="1"/>
  <c r="O205" i="2"/>
  <c r="P205" i="2" s="1"/>
  <c r="O206" i="2"/>
  <c r="P206" i="2" s="1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P223" i="2" s="1"/>
  <c r="O224" i="2"/>
  <c r="P224" i="2" s="1"/>
  <c r="O225" i="2"/>
  <c r="P225" i="2" s="1"/>
  <c r="O226" i="2"/>
  <c r="P226" i="2" s="1"/>
  <c r="O227" i="2"/>
  <c r="P227" i="2" s="1"/>
  <c r="O228" i="2"/>
  <c r="P228" i="2" s="1"/>
  <c r="O229" i="2"/>
  <c r="P229" i="2" s="1"/>
  <c r="O230" i="2"/>
  <c r="P230" i="2" s="1"/>
  <c r="O231" i="2"/>
  <c r="O232" i="2"/>
  <c r="O233" i="2"/>
  <c r="O234" i="2"/>
  <c r="O235" i="2"/>
  <c r="O236" i="2"/>
  <c r="O237" i="2"/>
  <c r="O238" i="2"/>
  <c r="O239" i="2"/>
  <c r="O240" i="2"/>
  <c r="O241" i="2"/>
  <c r="O242" i="2"/>
  <c r="P242" i="2" s="1"/>
  <c r="O243" i="2"/>
  <c r="O244" i="2"/>
  <c r="O245" i="2"/>
  <c r="O246" i="2"/>
  <c r="O247" i="2"/>
  <c r="O248" i="2"/>
  <c r="P248" i="2" s="1"/>
  <c r="O249" i="2"/>
  <c r="P249" i="2" s="1"/>
  <c r="O250" i="2"/>
  <c r="P250" i="2" s="1"/>
  <c r="O251" i="2"/>
  <c r="P251" i="2" s="1"/>
  <c r="O252" i="2"/>
  <c r="P252" i="2" s="1"/>
  <c r="O253" i="2"/>
  <c r="P253" i="2" s="1"/>
  <c r="O254" i="2"/>
  <c r="P254" i="2" s="1"/>
  <c r="O255" i="2"/>
  <c r="O256" i="2"/>
  <c r="O257" i="2"/>
  <c r="O258" i="2"/>
  <c r="O259" i="2"/>
  <c r="O260" i="2"/>
  <c r="O261" i="2"/>
  <c r="O262" i="2"/>
  <c r="O263" i="2"/>
  <c r="O264" i="2"/>
  <c r="P264" i="2" s="1"/>
  <c r="O265" i="2"/>
  <c r="P265" i="2" s="1"/>
  <c r="O266" i="2"/>
  <c r="P266" i="2" s="1"/>
  <c r="O267" i="2"/>
  <c r="O268" i="2"/>
  <c r="O269" i="2"/>
  <c r="O270" i="2"/>
  <c r="O271" i="2"/>
  <c r="O272" i="2"/>
  <c r="P272" i="2" s="1"/>
  <c r="O273" i="2"/>
  <c r="P273" i="2" s="1"/>
  <c r="O274" i="2"/>
  <c r="P274" i="2" s="1"/>
  <c r="O275" i="2"/>
  <c r="P275" i="2" s="1"/>
  <c r="O276" i="2"/>
  <c r="P276" i="2" s="1"/>
  <c r="O277" i="2"/>
  <c r="P277" i="2" s="1"/>
  <c r="O278" i="2"/>
  <c r="P278" i="2" s="1"/>
  <c r="O279" i="2"/>
  <c r="O280" i="2"/>
  <c r="O281" i="2"/>
  <c r="P281" i="2" s="1"/>
  <c r="O282" i="2"/>
  <c r="P282" i="2" s="1"/>
  <c r="O283" i="2"/>
  <c r="P283" i="2" s="1"/>
  <c r="O284" i="2"/>
  <c r="O285" i="2"/>
  <c r="O286" i="2"/>
  <c r="P286" i="2" s="1"/>
  <c r="O287" i="2"/>
  <c r="P287" i="2" s="1"/>
  <c r="O288" i="2"/>
  <c r="P288" i="2" s="1"/>
  <c r="O289" i="2"/>
  <c r="P289" i="2" s="1"/>
  <c r="O290" i="2"/>
  <c r="P290" i="2" s="1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7" i="2"/>
  <c r="P307" i="2" s="1"/>
  <c r="O308" i="2"/>
  <c r="P308" i="2" s="1"/>
  <c r="O309" i="2"/>
  <c r="P309" i="2" s="1"/>
  <c r="O310" i="2"/>
  <c r="P310" i="2" s="1"/>
  <c r="O311" i="2"/>
  <c r="P311" i="2" s="1"/>
  <c r="O312" i="2"/>
  <c r="P312" i="2" s="1"/>
  <c r="O313" i="2"/>
  <c r="P313" i="2" s="1"/>
  <c r="O314" i="2"/>
  <c r="P314" i="2" s="1"/>
  <c r="O315" i="2"/>
  <c r="O316" i="2"/>
  <c r="O317" i="2"/>
  <c r="O318" i="2"/>
  <c r="O319" i="2"/>
  <c r="O320" i="2"/>
  <c r="O321" i="2"/>
  <c r="O322" i="2"/>
  <c r="O323" i="2"/>
  <c r="O324" i="2"/>
  <c r="O325" i="2"/>
  <c r="P325" i="2" s="1"/>
  <c r="O326" i="2"/>
  <c r="P326" i="2" s="1"/>
  <c r="O327" i="2"/>
  <c r="O328" i="2"/>
  <c r="O329" i="2"/>
  <c r="O330" i="2"/>
  <c r="O331" i="2"/>
  <c r="O332" i="2"/>
  <c r="P332" i="2" s="1"/>
  <c r="O333" i="2"/>
  <c r="P333" i="2" s="1"/>
  <c r="O334" i="2"/>
  <c r="P334" i="2" s="1"/>
  <c r="O335" i="2"/>
  <c r="P335" i="2" s="1"/>
  <c r="O336" i="2"/>
  <c r="P336" i="2" s="1"/>
  <c r="O337" i="2"/>
  <c r="P337" i="2" s="1"/>
  <c r="O338" i="2"/>
  <c r="P338" i="2" s="1"/>
  <c r="O339" i="2"/>
  <c r="O340" i="2"/>
  <c r="P340" i="2" s="1"/>
  <c r="O341" i="2"/>
  <c r="P341" i="2" s="1"/>
  <c r="O342" i="2"/>
  <c r="P342" i="2" s="1"/>
  <c r="O343" i="2"/>
  <c r="P343" i="2" s="1"/>
  <c r="O344" i="2"/>
  <c r="O345" i="2"/>
  <c r="O346" i="2"/>
  <c r="O347" i="2"/>
  <c r="P347" i="2" s="1"/>
  <c r="O348" i="2"/>
  <c r="P348" i="2" s="1"/>
  <c r="O349" i="2"/>
  <c r="P349" i="2" s="1"/>
  <c r="O350" i="2"/>
  <c r="P350" i="2" s="1"/>
  <c r="O351" i="2"/>
  <c r="O352" i="2"/>
  <c r="O353" i="2"/>
  <c r="O354" i="2"/>
  <c r="O355" i="2"/>
  <c r="O356" i="2"/>
  <c r="P356" i="2" s="1"/>
  <c r="O357" i="2"/>
  <c r="P357" i="2" s="1"/>
  <c r="O358" i="2"/>
  <c r="P358" i="2" s="1"/>
  <c r="O359" i="2"/>
  <c r="P359" i="2" s="1"/>
  <c r="O360" i="2"/>
  <c r="P360" i="2" s="1"/>
  <c r="O361" i="2"/>
  <c r="P361" i="2" s="1"/>
  <c r="O362" i="2"/>
  <c r="P362" i="2" s="1"/>
  <c r="O363" i="2"/>
  <c r="O364" i="2"/>
  <c r="O365" i="2"/>
  <c r="O366" i="2"/>
  <c r="P366" i="2" s="1"/>
  <c r="O367" i="2"/>
  <c r="P367" i="2" s="1"/>
  <c r="O368" i="2"/>
  <c r="O369" i="2"/>
  <c r="P369" i="2" s="1"/>
  <c r="O370" i="2"/>
  <c r="P370" i="2" s="1"/>
  <c r="O371" i="2"/>
  <c r="P371" i="2" s="1"/>
  <c r="O372" i="2"/>
  <c r="P372" i="2" s="1"/>
  <c r="O373" i="2"/>
  <c r="P373" i="2" s="1"/>
  <c r="O374" i="2"/>
  <c r="P374" i="2" s="1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P391" i="2" s="1"/>
  <c r="O392" i="2"/>
  <c r="P392" i="2" s="1"/>
  <c r="O393" i="2"/>
  <c r="P393" i="2" s="1"/>
  <c r="P8" i="2"/>
  <c r="P9" i="2"/>
  <c r="P10" i="2"/>
  <c r="P11" i="2"/>
  <c r="P12" i="2"/>
  <c r="P32" i="2"/>
  <c r="P33" i="2"/>
  <c r="P34" i="2"/>
  <c r="P56" i="2"/>
  <c r="P68" i="2"/>
  <c r="P69" i="2"/>
  <c r="P70" i="2"/>
  <c r="P71" i="2"/>
  <c r="P72" i="2"/>
  <c r="P73" i="2"/>
  <c r="P92" i="2"/>
  <c r="P93" i="2"/>
  <c r="P94" i="2"/>
  <c r="P95" i="2"/>
  <c r="P116" i="2"/>
  <c r="P117" i="2"/>
  <c r="P128" i="2"/>
  <c r="P129" i="2"/>
  <c r="P130" i="2"/>
  <c r="P131" i="2"/>
  <c r="P132" i="2"/>
  <c r="P133" i="2"/>
  <c r="P134" i="2"/>
  <c r="P152" i="2"/>
  <c r="P153" i="2"/>
  <c r="P154" i="2"/>
  <c r="P155" i="2"/>
  <c r="P156" i="2"/>
  <c r="P176" i="2"/>
  <c r="P177" i="2"/>
  <c r="P178" i="2"/>
  <c r="P200" i="2"/>
  <c r="P212" i="2"/>
  <c r="P213" i="2"/>
  <c r="P214" i="2"/>
  <c r="P215" i="2"/>
  <c r="P216" i="2"/>
  <c r="P217" i="2"/>
  <c r="P218" i="2"/>
  <c r="P236" i="2"/>
  <c r="P237" i="2"/>
  <c r="P238" i="2"/>
  <c r="P239" i="2"/>
  <c r="P240" i="2"/>
  <c r="P241" i="2"/>
  <c r="P260" i="2"/>
  <c r="P261" i="2"/>
  <c r="P262" i="2"/>
  <c r="P263" i="2"/>
  <c r="P284" i="2"/>
  <c r="P285" i="2"/>
  <c r="P296" i="2"/>
  <c r="P297" i="2"/>
  <c r="P298" i="2"/>
  <c r="P299" i="2"/>
  <c r="P300" i="2"/>
  <c r="P301" i="2"/>
  <c r="P302" i="2"/>
  <c r="P320" i="2"/>
  <c r="P321" i="2"/>
  <c r="P322" i="2"/>
  <c r="P323" i="2"/>
  <c r="P324" i="2"/>
  <c r="P344" i="2"/>
  <c r="P345" i="2"/>
  <c r="P346" i="2"/>
  <c r="P368" i="2"/>
  <c r="P380" i="2"/>
  <c r="P381" i="2"/>
  <c r="P382" i="2"/>
  <c r="P383" i="2"/>
  <c r="P384" i="2"/>
  <c r="P385" i="2"/>
  <c r="P386" i="2"/>
  <c r="P4" i="2"/>
  <c r="P5" i="2"/>
  <c r="P6" i="2"/>
  <c r="P7" i="2"/>
  <c r="P15" i="2"/>
  <c r="P16" i="2"/>
  <c r="P17" i="2"/>
  <c r="P18" i="2"/>
  <c r="P19" i="2"/>
  <c r="P27" i="2"/>
  <c r="P39" i="2"/>
  <c r="P40" i="2"/>
  <c r="P41" i="2"/>
  <c r="P42" i="2"/>
  <c r="P43" i="2"/>
  <c r="P51" i="2"/>
  <c r="P52" i="2"/>
  <c r="P53" i="2"/>
  <c r="P63" i="2"/>
  <c r="P64" i="2"/>
  <c r="P65" i="2"/>
  <c r="P66" i="2"/>
  <c r="P67" i="2"/>
  <c r="P75" i="2"/>
  <c r="P76" i="2"/>
  <c r="P77" i="2"/>
  <c r="P78" i="2"/>
  <c r="P79" i="2"/>
  <c r="P87" i="2"/>
  <c r="P88" i="2"/>
  <c r="P89" i="2"/>
  <c r="P90" i="2"/>
  <c r="P91" i="2"/>
  <c r="P99" i="2"/>
  <c r="P100" i="2"/>
  <c r="P101" i="2"/>
  <c r="P102" i="2"/>
  <c r="P103" i="2"/>
  <c r="P111" i="2"/>
  <c r="P112" i="2"/>
  <c r="P123" i="2"/>
  <c r="P124" i="2"/>
  <c r="P125" i="2"/>
  <c r="P126" i="2"/>
  <c r="P127" i="2"/>
  <c r="P135" i="2"/>
  <c r="P136" i="2"/>
  <c r="P137" i="2"/>
  <c r="P138" i="2"/>
  <c r="P147" i="2"/>
  <c r="P148" i="2"/>
  <c r="P149" i="2"/>
  <c r="P150" i="2"/>
  <c r="P151" i="2"/>
  <c r="P159" i="2"/>
  <c r="P160" i="2"/>
  <c r="P161" i="2"/>
  <c r="P162" i="2"/>
  <c r="P163" i="2"/>
  <c r="P171" i="2"/>
  <c r="P183" i="2"/>
  <c r="P184" i="2"/>
  <c r="P185" i="2"/>
  <c r="P186" i="2"/>
  <c r="P187" i="2"/>
  <c r="P195" i="2"/>
  <c r="P196" i="2"/>
  <c r="P197" i="2"/>
  <c r="P207" i="2"/>
  <c r="P208" i="2"/>
  <c r="P209" i="2"/>
  <c r="P210" i="2"/>
  <c r="P211" i="2"/>
  <c r="P219" i="2"/>
  <c r="P220" i="2"/>
  <c r="P221" i="2"/>
  <c r="P222" i="2"/>
  <c r="P231" i="2"/>
  <c r="P232" i="2"/>
  <c r="P233" i="2"/>
  <c r="P234" i="2"/>
  <c r="P235" i="2"/>
  <c r="P243" i="2"/>
  <c r="P244" i="2"/>
  <c r="P245" i="2"/>
  <c r="P246" i="2"/>
  <c r="P247" i="2"/>
  <c r="P255" i="2"/>
  <c r="P256" i="2"/>
  <c r="P257" i="2"/>
  <c r="P258" i="2"/>
  <c r="P259" i="2"/>
  <c r="P267" i="2"/>
  <c r="P268" i="2"/>
  <c r="P269" i="2"/>
  <c r="P270" i="2"/>
  <c r="P271" i="2"/>
  <c r="P279" i="2"/>
  <c r="P280" i="2"/>
  <c r="P291" i="2"/>
  <c r="P292" i="2"/>
  <c r="P293" i="2"/>
  <c r="P294" i="2"/>
  <c r="P295" i="2"/>
  <c r="P303" i="2"/>
  <c r="P304" i="2"/>
  <c r="P305" i="2"/>
  <c r="P306" i="2"/>
  <c r="P315" i="2"/>
  <c r="P316" i="2"/>
  <c r="P317" i="2"/>
  <c r="P318" i="2"/>
  <c r="P319" i="2"/>
  <c r="P327" i="2"/>
  <c r="P328" i="2"/>
  <c r="P329" i="2"/>
  <c r="P330" i="2"/>
  <c r="P331" i="2"/>
  <c r="P339" i="2"/>
  <c r="P351" i="2"/>
  <c r="P352" i="2"/>
  <c r="P353" i="2"/>
  <c r="P354" i="2"/>
  <c r="P355" i="2"/>
  <c r="P363" i="2"/>
  <c r="P364" i="2"/>
  <c r="P365" i="2"/>
  <c r="P375" i="2"/>
  <c r="P376" i="2"/>
  <c r="P377" i="2"/>
  <c r="P378" i="2"/>
  <c r="P379" i="2"/>
  <c r="P387" i="2"/>
  <c r="P388" i="2"/>
  <c r="P389" i="2"/>
  <c r="P390" i="2"/>
  <c r="P3" i="2"/>
  <c r="N3" i="2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5" i="2"/>
  <c r="N366" i="2"/>
  <c r="N367" i="2"/>
  <c r="N368" i="2"/>
  <c r="N369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70" i="2"/>
  <c r="M394" i="2"/>
  <c r="M159" i="2"/>
  <c r="M283" i="2"/>
  <c r="M331" i="2"/>
  <c r="M379" i="2"/>
  <c r="L7" i="2"/>
  <c r="M7" i="2" s="1"/>
  <c r="L19" i="2"/>
  <c r="M19" i="2" s="1"/>
  <c r="L20" i="2"/>
  <c r="M20" i="2" s="1"/>
  <c r="L24" i="2"/>
  <c r="M24" i="2" s="1"/>
  <c r="L31" i="2"/>
  <c r="M31" i="2" s="1"/>
  <c r="L39" i="2"/>
  <c r="M39" i="2" s="1"/>
  <c r="L40" i="2"/>
  <c r="M40" i="2" s="1"/>
  <c r="L50" i="2"/>
  <c r="M50" i="2" s="1"/>
  <c r="L51" i="2"/>
  <c r="M51" i="2" s="1"/>
  <c r="L55" i="2"/>
  <c r="M55" i="2" s="1"/>
  <c r="L67" i="2"/>
  <c r="M67" i="2" s="1"/>
  <c r="L68" i="2"/>
  <c r="M68" i="2" s="1"/>
  <c r="L75" i="2"/>
  <c r="M75" i="2" s="1"/>
  <c r="L79" i="2"/>
  <c r="M79" i="2" s="1"/>
  <c r="L98" i="2"/>
  <c r="M98" i="2" s="1"/>
  <c r="L100" i="2"/>
  <c r="M100" i="2" s="1"/>
  <c r="L101" i="2"/>
  <c r="M101" i="2" s="1"/>
  <c r="L103" i="2"/>
  <c r="M103" i="2" s="1"/>
  <c r="L115" i="2"/>
  <c r="M115" i="2" s="1"/>
  <c r="L127" i="2"/>
  <c r="M127" i="2" s="1"/>
  <c r="L128" i="2"/>
  <c r="M128" i="2" s="1"/>
  <c r="L147" i="2"/>
  <c r="M147" i="2" s="1"/>
  <c r="L148" i="2"/>
  <c r="M148" i="2" s="1"/>
  <c r="L151" i="2"/>
  <c r="M151" i="2" s="1"/>
  <c r="L163" i="2"/>
  <c r="M163" i="2" s="1"/>
  <c r="L171" i="2"/>
  <c r="M171" i="2" s="1"/>
  <c r="L175" i="2"/>
  <c r="M175" i="2" s="1"/>
  <c r="L176" i="2"/>
  <c r="M176" i="2" s="1"/>
  <c r="L196" i="2"/>
  <c r="M196" i="2" s="1"/>
  <c r="L197" i="2"/>
  <c r="M197" i="2" s="1"/>
  <c r="L199" i="2"/>
  <c r="M199" i="2" s="1"/>
  <c r="L204" i="2"/>
  <c r="M204" i="2" s="1"/>
  <c r="L211" i="2"/>
  <c r="M211" i="2" s="1"/>
  <c r="L218" i="2"/>
  <c r="M218" i="2" s="1"/>
  <c r="L219" i="2"/>
  <c r="M219" i="2" s="1"/>
  <c r="L223" i="2"/>
  <c r="M223" i="2" s="1"/>
  <c r="L224" i="2"/>
  <c r="M224" i="2" s="1"/>
  <c r="L228" i="2"/>
  <c r="M228" i="2" s="1"/>
  <c r="L242" i="2"/>
  <c r="M242" i="2" s="1"/>
  <c r="L243" i="2"/>
  <c r="M243" i="2" s="1"/>
  <c r="L247" i="2"/>
  <c r="M247" i="2" s="1"/>
  <c r="L259" i="2"/>
  <c r="M259" i="2" s="1"/>
  <c r="L260" i="2"/>
  <c r="M260" i="2" s="1"/>
  <c r="L264" i="2"/>
  <c r="M264" i="2" s="1"/>
  <c r="L266" i="2"/>
  <c r="M266" i="2" s="1"/>
  <c r="L267" i="2"/>
  <c r="M267" i="2" s="1"/>
  <c r="L271" i="2"/>
  <c r="M271" i="2" s="1"/>
  <c r="L290" i="2"/>
  <c r="M290" i="2" s="1"/>
  <c r="L291" i="2"/>
  <c r="M291" i="2" s="1"/>
  <c r="L295" i="2"/>
  <c r="M295" i="2" s="1"/>
  <c r="L307" i="2"/>
  <c r="M307" i="2" s="1"/>
  <c r="L308" i="2"/>
  <c r="M308" i="2" s="1"/>
  <c r="L312" i="2"/>
  <c r="M312" i="2" s="1"/>
  <c r="L319" i="2"/>
  <c r="M319" i="2" s="1"/>
  <c r="L326" i="2"/>
  <c r="M326" i="2" s="1"/>
  <c r="L327" i="2"/>
  <c r="M327" i="2" s="1"/>
  <c r="L343" i="2"/>
  <c r="M343" i="2" s="1"/>
  <c r="L344" i="2"/>
  <c r="M344" i="2" s="1"/>
  <c r="L348" i="2"/>
  <c r="M348" i="2" s="1"/>
  <c r="L355" i="2"/>
  <c r="M355" i="2" s="1"/>
  <c r="L367" i="2"/>
  <c r="M367" i="2" s="1"/>
  <c r="L368" i="2"/>
  <c r="M368" i="2" s="1"/>
  <c r="L372" i="2"/>
  <c r="M372" i="2" s="1"/>
  <c r="L374" i="2"/>
  <c r="M374" i="2" s="1"/>
  <c r="L375" i="2"/>
  <c r="M375" i="2" s="1"/>
  <c r="L391" i="2"/>
  <c r="M391" i="2" s="1"/>
  <c r="L392" i="2"/>
  <c r="M392" i="2" s="1"/>
  <c r="K4" i="2"/>
  <c r="K5" i="2"/>
  <c r="K6" i="2"/>
  <c r="K7" i="2"/>
  <c r="K8" i="2"/>
  <c r="L8" i="2" s="1"/>
  <c r="M8" i="2" s="1"/>
  <c r="K9" i="2"/>
  <c r="K10" i="2"/>
  <c r="K11" i="2"/>
  <c r="K12" i="2"/>
  <c r="L12" i="2" s="1"/>
  <c r="M12" i="2" s="1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L32" i="2" s="1"/>
  <c r="M32" i="2" s="1"/>
  <c r="K33" i="2"/>
  <c r="K34" i="2"/>
  <c r="K35" i="2"/>
  <c r="K36" i="2"/>
  <c r="L36" i="2" s="1"/>
  <c r="M36" i="2" s="1"/>
  <c r="K37" i="2"/>
  <c r="K38" i="2"/>
  <c r="K39" i="2"/>
  <c r="K40" i="2"/>
  <c r="K41" i="2"/>
  <c r="K42" i="2"/>
  <c r="K43" i="2"/>
  <c r="L43" i="2" s="1"/>
  <c r="M43" i="2" s="1"/>
  <c r="K44" i="2"/>
  <c r="L44" i="2" s="1"/>
  <c r="M44" i="2" s="1"/>
  <c r="K45" i="2"/>
  <c r="K46" i="2"/>
  <c r="K47" i="2"/>
  <c r="K48" i="2"/>
  <c r="K49" i="2"/>
  <c r="K50" i="2"/>
  <c r="K51" i="2"/>
  <c r="K52" i="2"/>
  <c r="K53" i="2"/>
  <c r="K54" i="2"/>
  <c r="K55" i="2"/>
  <c r="K56" i="2"/>
  <c r="L56" i="2" s="1"/>
  <c r="M56" i="2" s="1"/>
  <c r="K57" i="2"/>
  <c r="K58" i="2"/>
  <c r="K59" i="2"/>
  <c r="K60" i="2"/>
  <c r="L60" i="2" s="1"/>
  <c r="M60" i="2" s="1"/>
  <c r="K61" i="2"/>
  <c r="K62" i="2"/>
  <c r="K63" i="2"/>
  <c r="K64" i="2"/>
  <c r="K65" i="2"/>
  <c r="K66" i="2"/>
  <c r="K67" i="2"/>
  <c r="K68" i="2"/>
  <c r="K69" i="2"/>
  <c r="K70" i="2"/>
  <c r="K71" i="2"/>
  <c r="K72" i="2"/>
  <c r="L72" i="2" s="1"/>
  <c r="M72" i="2" s="1"/>
  <c r="K73" i="2"/>
  <c r="L73" i="2" s="1"/>
  <c r="M73" i="2" s="1"/>
  <c r="K74" i="2"/>
  <c r="K75" i="2"/>
  <c r="K76" i="2"/>
  <c r="K77" i="2"/>
  <c r="K78" i="2"/>
  <c r="K79" i="2"/>
  <c r="K80" i="2"/>
  <c r="L80" i="2" s="1"/>
  <c r="M80" i="2" s="1"/>
  <c r="K81" i="2"/>
  <c r="K82" i="2"/>
  <c r="K83" i="2"/>
  <c r="K84" i="2"/>
  <c r="L84" i="2" s="1"/>
  <c r="M84" i="2" s="1"/>
  <c r="K85" i="2"/>
  <c r="K86" i="2"/>
  <c r="K87" i="2"/>
  <c r="K88" i="2"/>
  <c r="K89" i="2"/>
  <c r="K90" i="2"/>
  <c r="K91" i="2"/>
  <c r="L91" i="2" s="1"/>
  <c r="M91" i="2" s="1"/>
  <c r="K92" i="2"/>
  <c r="L92" i="2" s="1"/>
  <c r="M92" i="2" s="1"/>
  <c r="K93" i="2"/>
  <c r="K94" i="2"/>
  <c r="K95" i="2"/>
  <c r="K96" i="2"/>
  <c r="K97" i="2"/>
  <c r="K98" i="2"/>
  <c r="K99" i="2"/>
  <c r="K100" i="2"/>
  <c r="K101" i="2"/>
  <c r="K102" i="2"/>
  <c r="K103" i="2"/>
  <c r="K104" i="2"/>
  <c r="L104" i="2" s="1"/>
  <c r="M104" i="2" s="1"/>
  <c r="K105" i="2"/>
  <c r="K106" i="2"/>
  <c r="K107" i="2"/>
  <c r="K108" i="2"/>
  <c r="L108" i="2" s="1"/>
  <c r="M108" i="2" s="1"/>
  <c r="K109" i="2"/>
  <c r="K110" i="2"/>
  <c r="K111" i="2"/>
  <c r="K112" i="2"/>
  <c r="K113" i="2"/>
  <c r="K114" i="2"/>
  <c r="K115" i="2"/>
  <c r="K116" i="2"/>
  <c r="L116" i="2" s="1"/>
  <c r="M116" i="2" s="1"/>
  <c r="K117" i="2"/>
  <c r="K118" i="2"/>
  <c r="K119" i="2"/>
  <c r="K120" i="2"/>
  <c r="L120" i="2" s="1"/>
  <c r="M120" i="2" s="1"/>
  <c r="K121" i="2"/>
  <c r="L121" i="2" s="1"/>
  <c r="M121" i="2" s="1"/>
  <c r="K122" i="2"/>
  <c r="K123" i="2"/>
  <c r="K124" i="2"/>
  <c r="K125" i="2"/>
  <c r="K126" i="2"/>
  <c r="K127" i="2"/>
  <c r="K128" i="2"/>
  <c r="K129" i="2"/>
  <c r="K130" i="2"/>
  <c r="K131" i="2"/>
  <c r="K132" i="2"/>
  <c r="L132" i="2" s="1"/>
  <c r="M132" i="2" s="1"/>
  <c r="K133" i="2"/>
  <c r="K134" i="2"/>
  <c r="K135" i="2"/>
  <c r="K136" i="2"/>
  <c r="K137" i="2"/>
  <c r="K138" i="2"/>
  <c r="K139" i="2"/>
  <c r="L139" i="2" s="1"/>
  <c r="M139" i="2" s="1"/>
  <c r="K140" i="2"/>
  <c r="L140" i="2" s="1"/>
  <c r="M140" i="2" s="1"/>
  <c r="K141" i="2"/>
  <c r="K142" i="2"/>
  <c r="K143" i="2"/>
  <c r="K144" i="2"/>
  <c r="K145" i="2"/>
  <c r="K146" i="2"/>
  <c r="K147" i="2"/>
  <c r="K148" i="2"/>
  <c r="K149" i="2"/>
  <c r="K150" i="2"/>
  <c r="K151" i="2"/>
  <c r="K152" i="2"/>
  <c r="L152" i="2" s="1"/>
  <c r="M152" i="2" s="1"/>
  <c r="K153" i="2"/>
  <c r="K154" i="2"/>
  <c r="K155" i="2"/>
  <c r="K156" i="2"/>
  <c r="L156" i="2" s="1"/>
  <c r="M156" i="2" s="1"/>
  <c r="K157" i="2"/>
  <c r="K158" i="2"/>
  <c r="K159" i="2"/>
  <c r="K160" i="2"/>
  <c r="K161" i="2"/>
  <c r="K162" i="2"/>
  <c r="K163" i="2"/>
  <c r="K164" i="2"/>
  <c r="L164" i="2" s="1"/>
  <c r="M164" i="2" s="1"/>
  <c r="K165" i="2"/>
  <c r="K166" i="2"/>
  <c r="K167" i="2"/>
  <c r="K168" i="2"/>
  <c r="L168" i="2" s="1"/>
  <c r="M168" i="2" s="1"/>
  <c r="K169" i="2"/>
  <c r="K170" i="2"/>
  <c r="K171" i="2"/>
  <c r="K172" i="2"/>
  <c r="K173" i="2"/>
  <c r="K174" i="2"/>
  <c r="K175" i="2"/>
  <c r="K176" i="2"/>
  <c r="K177" i="2"/>
  <c r="K178" i="2"/>
  <c r="K179" i="2"/>
  <c r="K180" i="2"/>
  <c r="L180" i="2" s="1"/>
  <c r="M180" i="2" s="1"/>
  <c r="K181" i="2"/>
  <c r="L181" i="2" s="1"/>
  <c r="M181" i="2" s="1"/>
  <c r="K182" i="2"/>
  <c r="K183" i="2"/>
  <c r="K184" i="2"/>
  <c r="K185" i="2"/>
  <c r="K186" i="2"/>
  <c r="K187" i="2"/>
  <c r="L187" i="2" s="1"/>
  <c r="M187" i="2" s="1"/>
  <c r="K188" i="2"/>
  <c r="L188" i="2" s="1"/>
  <c r="M188" i="2" s="1"/>
  <c r="K189" i="2"/>
  <c r="K190" i="2"/>
  <c r="K191" i="2"/>
  <c r="K192" i="2"/>
  <c r="K193" i="2"/>
  <c r="K194" i="2"/>
  <c r="K195" i="2"/>
  <c r="K196" i="2"/>
  <c r="K197" i="2"/>
  <c r="K198" i="2"/>
  <c r="K199" i="2"/>
  <c r="K200" i="2"/>
  <c r="L200" i="2" s="1"/>
  <c r="M200" i="2" s="1"/>
  <c r="K201" i="2"/>
  <c r="K202" i="2"/>
  <c r="K203" i="2"/>
  <c r="K204" i="2"/>
  <c r="K205" i="2"/>
  <c r="K206" i="2"/>
  <c r="K207" i="2"/>
  <c r="K208" i="2"/>
  <c r="K209" i="2"/>
  <c r="K210" i="2"/>
  <c r="K211" i="2"/>
  <c r="K212" i="2"/>
  <c r="L212" i="2" s="1"/>
  <c r="M212" i="2" s="1"/>
  <c r="K213" i="2"/>
  <c r="K214" i="2"/>
  <c r="K215" i="2"/>
  <c r="K216" i="2"/>
  <c r="L216" i="2" s="1"/>
  <c r="M216" i="2" s="1"/>
  <c r="K217" i="2"/>
  <c r="K218" i="2"/>
  <c r="K219" i="2"/>
  <c r="K220" i="2"/>
  <c r="K221" i="2"/>
  <c r="K222" i="2"/>
  <c r="K223" i="2"/>
  <c r="K224" i="2"/>
  <c r="K225" i="2"/>
  <c r="K226" i="2"/>
  <c r="K227" i="2"/>
  <c r="K228" i="2"/>
  <c r="K229" i="2"/>
  <c r="K230" i="2"/>
  <c r="K231" i="2"/>
  <c r="K232" i="2"/>
  <c r="K233" i="2"/>
  <c r="K234" i="2"/>
  <c r="K235" i="2"/>
  <c r="L235" i="2" s="1"/>
  <c r="M235" i="2" s="1"/>
  <c r="K236" i="2"/>
  <c r="L236" i="2" s="1"/>
  <c r="M236" i="2" s="1"/>
  <c r="K237" i="2"/>
  <c r="K238" i="2"/>
  <c r="K239" i="2"/>
  <c r="K240" i="2"/>
  <c r="K241" i="2"/>
  <c r="K242" i="2"/>
  <c r="K243" i="2"/>
  <c r="K244" i="2"/>
  <c r="K245" i="2"/>
  <c r="K246" i="2"/>
  <c r="K247" i="2"/>
  <c r="K248" i="2"/>
  <c r="L248" i="2" s="1"/>
  <c r="M248" i="2" s="1"/>
  <c r="K249" i="2"/>
  <c r="K250" i="2"/>
  <c r="K251" i="2"/>
  <c r="K252" i="2"/>
  <c r="L252" i="2" s="1"/>
  <c r="M252" i="2" s="1"/>
  <c r="K253" i="2"/>
  <c r="K254" i="2"/>
  <c r="K255" i="2"/>
  <c r="K256" i="2"/>
  <c r="K257" i="2"/>
  <c r="K258" i="2"/>
  <c r="K259" i="2"/>
  <c r="K260" i="2"/>
  <c r="K261" i="2"/>
  <c r="K262" i="2"/>
  <c r="K263" i="2"/>
  <c r="K264" i="2"/>
  <c r="K265" i="2"/>
  <c r="L265" i="2" s="1"/>
  <c r="M265" i="2" s="1"/>
  <c r="K266" i="2"/>
  <c r="K267" i="2"/>
  <c r="K268" i="2"/>
  <c r="K269" i="2"/>
  <c r="K270" i="2"/>
  <c r="K271" i="2"/>
  <c r="K272" i="2"/>
  <c r="L272" i="2" s="1"/>
  <c r="M272" i="2" s="1"/>
  <c r="K273" i="2"/>
  <c r="K274" i="2"/>
  <c r="K275" i="2"/>
  <c r="K276" i="2"/>
  <c r="L276" i="2" s="1"/>
  <c r="M276" i="2" s="1"/>
  <c r="K277" i="2"/>
  <c r="K278" i="2"/>
  <c r="K279" i="2"/>
  <c r="K280" i="2"/>
  <c r="K281" i="2"/>
  <c r="K282" i="2"/>
  <c r="K283" i="2"/>
  <c r="L283" i="2" s="1"/>
  <c r="K284" i="2"/>
  <c r="L284" i="2" s="1"/>
  <c r="M284" i="2" s="1"/>
  <c r="K285" i="2"/>
  <c r="K286" i="2"/>
  <c r="K287" i="2"/>
  <c r="K288" i="2"/>
  <c r="K289" i="2"/>
  <c r="L289" i="2" s="1"/>
  <c r="M289" i="2" s="1"/>
  <c r="K290" i="2"/>
  <c r="K291" i="2"/>
  <c r="K292" i="2"/>
  <c r="K293" i="2"/>
  <c r="K294" i="2"/>
  <c r="K295" i="2"/>
  <c r="K296" i="2"/>
  <c r="L296" i="2" s="1"/>
  <c r="M296" i="2" s="1"/>
  <c r="K297" i="2"/>
  <c r="K298" i="2"/>
  <c r="K299" i="2"/>
  <c r="K300" i="2"/>
  <c r="L300" i="2" s="1"/>
  <c r="M300" i="2" s="1"/>
  <c r="K301" i="2"/>
  <c r="K302" i="2"/>
  <c r="K303" i="2"/>
  <c r="K304" i="2"/>
  <c r="K305" i="2"/>
  <c r="K306" i="2"/>
  <c r="K307" i="2"/>
  <c r="K308" i="2"/>
  <c r="K309" i="2"/>
  <c r="K310" i="2"/>
  <c r="K311" i="2"/>
  <c r="K312" i="2"/>
  <c r="K313" i="2"/>
  <c r="K314" i="2"/>
  <c r="K315" i="2"/>
  <c r="K316" i="2"/>
  <c r="K317" i="2"/>
  <c r="K318" i="2"/>
  <c r="K319" i="2"/>
  <c r="K320" i="2"/>
  <c r="L320" i="2" s="1"/>
  <c r="M320" i="2" s="1"/>
  <c r="K321" i="2"/>
  <c r="K322" i="2"/>
  <c r="K323" i="2"/>
  <c r="K324" i="2"/>
  <c r="L324" i="2" s="1"/>
  <c r="M324" i="2" s="1"/>
  <c r="K325" i="2"/>
  <c r="K326" i="2"/>
  <c r="K327" i="2"/>
  <c r="K328" i="2"/>
  <c r="K329" i="2"/>
  <c r="K330" i="2"/>
  <c r="K331" i="2"/>
  <c r="L331" i="2" s="1"/>
  <c r="K332" i="2"/>
  <c r="L332" i="2" s="1"/>
  <c r="M332" i="2" s="1"/>
  <c r="K333" i="2"/>
  <c r="K334" i="2"/>
  <c r="K335" i="2"/>
  <c r="K336" i="2"/>
  <c r="K337" i="2"/>
  <c r="K338" i="2"/>
  <c r="K339" i="2"/>
  <c r="K340" i="2"/>
  <c r="K341" i="2"/>
  <c r="K342" i="2"/>
  <c r="K343" i="2"/>
  <c r="K344" i="2"/>
  <c r="K345" i="2"/>
  <c r="K346" i="2"/>
  <c r="K347" i="2"/>
  <c r="K348" i="2"/>
  <c r="K349" i="2"/>
  <c r="K350" i="2"/>
  <c r="K351" i="2"/>
  <c r="K352" i="2"/>
  <c r="K353" i="2"/>
  <c r="K354" i="2"/>
  <c r="K355" i="2"/>
  <c r="K356" i="2"/>
  <c r="L356" i="2" s="1"/>
  <c r="M356" i="2" s="1"/>
  <c r="K357" i="2"/>
  <c r="K358" i="2"/>
  <c r="K359" i="2"/>
  <c r="K360" i="2"/>
  <c r="L360" i="2" s="1"/>
  <c r="M360" i="2" s="1"/>
  <c r="K361" i="2"/>
  <c r="K362" i="2"/>
  <c r="K363" i="2"/>
  <c r="K364" i="2"/>
  <c r="K365" i="2"/>
  <c r="K366" i="2"/>
  <c r="K367" i="2"/>
  <c r="K368" i="2"/>
  <c r="K369" i="2"/>
  <c r="K370" i="2"/>
  <c r="K371" i="2"/>
  <c r="K372" i="2"/>
  <c r="K373" i="2"/>
  <c r="L373" i="2" s="1"/>
  <c r="M373" i="2" s="1"/>
  <c r="K374" i="2"/>
  <c r="K375" i="2"/>
  <c r="K376" i="2"/>
  <c r="K377" i="2"/>
  <c r="K378" i="2"/>
  <c r="K379" i="2"/>
  <c r="L379" i="2" s="1"/>
  <c r="K380" i="2"/>
  <c r="L380" i="2" s="1"/>
  <c r="M380" i="2" s="1"/>
  <c r="K381" i="2"/>
  <c r="K382" i="2"/>
  <c r="K383" i="2"/>
  <c r="K384" i="2"/>
  <c r="K385" i="2"/>
  <c r="K386" i="2"/>
  <c r="K387" i="2"/>
  <c r="K388" i="2"/>
  <c r="K389" i="2"/>
  <c r="K390" i="2"/>
  <c r="K391" i="2"/>
  <c r="K392" i="2"/>
  <c r="K393" i="2"/>
  <c r="K3" i="2"/>
  <c r="J4" i="2"/>
  <c r="L4" i="2" s="1"/>
  <c r="M4" i="2" s="1"/>
  <c r="J5" i="2"/>
  <c r="L5" i="2" s="1"/>
  <c r="M5" i="2" s="1"/>
  <c r="J6" i="2"/>
  <c r="L6" i="2" s="1"/>
  <c r="M6" i="2" s="1"/>
  <c r="J7" i="2"/>
  <c r="J8" i="2"/>
  <c r="J9" i="2"/>
  <c r="L9" i="2" s="1"/>
  <c r="M9" i="2" s="1"/>
  <c r="J10" i="2"/>
  <c r="J11" i="2"/>
  <c r="J12" i="2"/>
  <c r="J13" i="2"/>
  <c r="J14" i="2"/>
  <c r="L14" i="2" s="1"/>
  <c r="M14" i="2" s="1"/>
  <c r="J15" i="2"/>
  <c r="L15" i="2" s="1"/>
  <c r="M15" i="2" s="1"/>
  <c r="J16" i="2"/>
  <c r="L16" i="2" s="1"/>
  <c r="M16" i="2" s="1"/>
  <c r="J17" i="2"/>
  <c r="L17" i="2" s="1"/>
  <c r="M17" i="2" s="1"/>
  <c r="J18" i="2"/>
  <c r="L18" i="2" s="1"/>
  <c r="M18" i="2" s="1"/>
  <c r="J19" i="2"/>
  <c r="J20" i="2"/>
  <c r="J21" i="2"/>
  <c r="L21" i="2" s="1"/>
  <c r="M21" i="2" s="1"/>
  <c r="J22" i="2"/>
  <c r="J23" i="2"/>
  <c r="J24" i="2"/>
  <c r="J25" i="2"/>
  <c r="L25" i="2" s="1"/>
  <c r="M25" i="2" s="1"/>
  <c r="J26" i="2"/>
  <c r="L26" i="2" s="1"/>
  <c r="M26" i="2" s="1"/>
  <c r="J27" i="2"/>
  <c r="L27" i="2" s="1"/>
  <c r="M27" i="2" s="1"/>
  <c r="J28" i="2"/>
  <c r="L28" i="2" s="1"/>
  <c r="M28" i="2" s="1"/>
  <c r="J29" i="2"/>
  <c r="L29" i="2" s="1"/>
  <c r="M29" i="2" s="1"/>
  <c r="J30" i="2"/>
  <c r="L30" i="2" s="1"/>
  <c r="M30" i="2" s="1"/>
  <c r="J31" i="2"/>
  <c r="J32" i="2"/>
  <c r="J33" i="2"/>
  <c r="L33" i="2" s="1"/>
  <c r="M33" i="2" s="1"/>
  <c r="J34" i="2"/>
  <c r="J35" i="2"/>
  <c r="J36" i="2"/>
  <c r="J37" i="2"/>
  <c r="L37" i="2" s="1"/>
  <c r="M37" i="2" s="1"/>
  <c r="J38" i="2"/>
  <c r="L38" i="2" s="1"/>
  <c r="M38" i="2" s="1"/>
  <c r="J39" i="2"/>
  <c r="J40" i="2"/>
  <c r="J41" i="2"/>
  <c r="L41" i="2" s="1"/>
  <c r="M41" i="2" s="1"/>
  <c r="J42" i="2"/>
  <c r="L42" i="2" s="1"/>
  <c r="M42" i="2" s="1"/>
  <c r="J43" i="2"/>
  <c r="J44" i="2"/>
  <c r="J45" i="2"/>
  <c r="L45" i="2" s="1"/>
  <c r="M45" i="2" s="1"/>
  <c r="J46" i="2"/>
  <c r="J47" i="2"/>
  <c r="J48" i="2"/>
  <c r="J49" i="2"/>
  <c r="J50" i="2"/>
  <c r="J51" i="2"/>
  <c r="J52" i="2"/>
  <c r="L52" i="2" s="1"/>
  <c r="M52" i="2" s="1"/>
  <c r="J53" i="2"/>
  <c r="L53" i="2" s="1"/>
  <c r="M53" i="2" s="1"/>
  <c r="J54" i="2"/>
  <c r="L54" i="2" s="1"/>
  <c r="M54" i="2" s="1"/>
  <c r="J55" i="2"/>
  <c r="J56" i="2"/>
  <c r="J57" i="2"/>
  <c r="L57" i="2" s="1"/>
  <c r="M57" i="2" s="1"/>
  <c r="J58" i="2"/>
  <c r="J59" i="2"/>
  <c r="J60" i="2"/>
  <c r="J61" i="2"/>
  <c r="J62" i="2"/>
  <c r="L62" i="2" s="1"/>
  <c r="M62" i="2" s="1"/>
  <c r="J63" i="2"/>
  <c r="L63" i="2" s="1"/>
  <c r="M63" i="2" s="1"/>
  <c r="J64" i="2"/>
  <c r="L64" i="2" s="1"/>
  <c r="M64" i="2" s="1"/>
  <c r="J65" i="2"/>
  <c r="L65" i="2" s="1"/>
  <c r="M65" i="2" s="1"/>
  <c r="J66" i="2"/>
  <c r="L66" i="2" s="1"/>
  <c r="M66" i="2" s="1"/>
  <c r="J67" i="2"/>
  <c r="J68" i="2"/>
  <c r="J69" i="2"/>
  <c r="L69" i="2" s="1"/>
  <c r="M69" i="2" s="1"/>
  <c r="J70" i="2"/>
  <c r="J71" i="2"/>
  <c r="J72" i="2"/>
  <c r="J73" i="2"/>
  <c r="J74" i="2"/>
  <c r="L74" i="2" s="1"/>
  <c r="M74" i="2" s="1"/>
  <c r="J75" i="2"/>
  <c r="J76" i="2"/>
  <c r="L76" i="2" s="1"/>
  <c r="M76" i="2" s="1"/>
  <c r="J77" i="2"/>
  <c r="L77" i="2" s="1"/>
  <c r="M77" i="2" s="1"/>
  <c r="J78" i="2"/>
  <c r="L78" i="2" s="1"/>
  <c r="M78" i="2" s="1"/>
  <c r="J79" i="2"/>
  <c r="J80" i="2"/>
  <c r="J81" i="2"/>
  <c r="L81" i="2" s="1"/>
  <c r="M81" i="2" s="1"/>
  <c r="J82" i="2"/>
  <c r="J83" i="2"/>
  <c r="J84" i="2"/>
  <c r="J85" i="2"/>
  <c r="L85" i="2" s="1"/>
  <c r="M85" i="2" s="1"/>
  <c r="J86" i="2"/>
  <c r="L86" i="2" s="1"/>
  <c r="M86" i="2" s="1"/>
  <c r="J87" i="2"/>
  <c r="L87" i="2" s="1"/>
  <c r="M87" i="2" s="1"/>
  <c r="J88" i="2"/>
  <c r="L88" i="2" s="1"/>
  <c r="M88" i="2" s="1"/>
  <c r="J89" i="2"/>
  <c r="L89" i="2" s="1"/>
  <c r="M89" i="2" s="1"/>
  <c r="J90" i="2"/>
  <c r="L90" i="2" s="1"/>
  <c r="M90" i="2" s="1"/>
  <c r="J91" i="2"/>
  <c r="J92" i="2"/>
  <c r="J93" i="2"/>
  <c r="L93" i="2" s="1"/>
  <c r="M93" i="2" s="1"/>
  <c r="J94" i="2"/>
  <c r="J95" i="2"/>
  <c r="J96" i="2"/>
  <c r="J97" i="2"/>
  <c r="J98" i="2"/>
  <c r="J99" i="2"/>
  <c r="L99" i="2" s="1"/>
  <c r="M99" i="2" s="1"/>
  <c r="J100" i="2"/>
  <c r="J101" i="2"/>
  <c r="J102" i="2"/>
  <c r="L102" i="2" s="1"/>
  <c r="M102" i="2" s="1"/>
  <c r="J103" i="2"/>
  <c r="J104" i="2"/>
  <c r="J105" i="2"/>
  <c r="L105" i="2" s="1"/>
  <c r="M105" i="2" s="1"/>
  <c r="J106" i="2"/>
  <c r="J107" i="2"/>
  <c r="J108" i="2"/>
  <c r="J109" i="2"/>
  <c r="J110" i="2"/>
  <c r="L110" i="2" s="1"/>
  <c r="M110" i="2" s="1"/>
  <c r="J111" i="2"/>
  <c r="L111" i="2" s="1"/>
  <c r="M111" i="2" s="1"/>
  <c r="J112" i="2"/>
  <c r="L112" i="2" s="1"/>
  <c r="M112" i="2" s="1"/>
  <c r="J113" i="2"/>
  <c r="L113" i="2" s="1"/>
  <c r="M113" i="2" s="1"/>
  <c r="J114" i="2"/>
  <c r="L114" i="2" s="1"/>
  <c r="M114" i="2" s="1"/>
  <c r="J115" i="2"/>
  <c r="J116" i="2"/>
  <c r="J117" i="2"/>
  <c r="L117" i="2" s="1"/>
  <c r="M117" i="2" s="1"/>
  <c r="J118" i="2"/>
  <c r="J119" i="2"/>
  <c r="J120" i="2"/>
  <c r="J121" i="2"/>
  <c r="J122" i="2"/>
  <c r="L122" i="2" s="1"/>
  <c r="M122" i="2" s="1"/>
  <c r="J123" i="2"/>
  <c r="L123" i="2" s="1"/>
  <c r="M123" i="2" s="1"/>
  <c r="J124" i="2"/>
  <c r="L124" i="2" s="1"/>
  <c r="M124" i="2" s="1"/>
  <c r="J125" i="2"/>
  <c r="L125" i="2" s="1"/>
  <c r="M125" i="2" s="1"/>
  <c r="J126" i="2"/>
  <c r="L126" i="2" s="1"/>
  <c r="M126" i="2" s="1"/>
  <c r="J127" i="2"/>
  <c r="J128" i="2"/>
  <c r="J129" i="2"/>
  <c r="L129" i="2" s="1"/>
  <c r="M129" i="2" s="1"/>
  <c r="J130" i="2"/>
  <c r="J131" i="2"/>
  <c r="J132" i="2"/>
  <c r="J133" i="2"/>
  <c r="L133" i="2" s="1"/>
  <c r="M133" i="2" s="1"/>
  <c r="J134" i="2"/>
  <c r="L134" i="2" s="1"/>
  <c r="M134" i="2" s="1"/>
  <c r="J135" i="2"/>
  <c r="L135" i="2" s="1"/>
  <c r="M135" i="2" s="1"/>
  <c r="J136" i="2"/>
  <c r="L136" i="2" s="1"/>
  <c r="M136" i="2" s="1"/>
  <c r="J137" i="2"/>
  <c r="L137" i="2" s="1"/>
  <c r="M137" i="2" s="1"/>
  <c r="J138" i="2"/>
  <c r="L138" i="2" s="1"/>
  <c r="M138" i="2" s="1"/>
  <c r="J139" i="2"/>
  <c r="J140" i="2"/>
  <c r="J141" i="2"/>
  <c r="L141" i="2" s="1"/>
  <c r="M141" i="2" s="1"/>
  <c r="J142" i="2"/>
  <c r="J143" i="2"/>
  <c r="J144" i="2"/>
  <c r="J145" i="2"/>
  <c r="J146" i="2"/>
  <c r="L146" i="2" s="1"/>
  <c r="M146" i="2" s="1"/>
  <c r="J147" i="2"/>
  <c r="J148" i="2"/>
  <c r="J149" i="2"/>
  <c r="L149" i="2" s="1"/>
  <c r="M149" i="2" s="1"/>
  <c r="J150" i="2"/>
  <c r="L150" i="2" s="1"/>
  <c r="M150" i="2" s="1"/>
  <c r="J151" i="2"/>
  <c r="J152" i="2"/>
  <c r="J153" i="2"/>
  <c r="L153" i="2" s="1"/>
  <c r="M153" i="2" s="1"/>
  <c r="J154" i="2"/>
  <c r="J155" i="2"/>
  <c r="J156" i="2"/>
  <c r="J157" i="2"/>
  <c r="J158" i="2"/>
  <c r="L158" i="2" s="1"/>
  <c r="M158" i="2" s="1"/>
  <c r="J159" i="2"/>
  <c r="L159" i="2" s="1"/>
  <c r="J160" i="2"/>
  <c r="L160" i="2" s="1"/>
  <c r="M160" i="2" s="1"/>
  <c r="J161" i="2"/>
  <c r="L161" i="2" s="1"/>
  <c r="M161" i="2" s="1"/>
  <c r="J162" i="2"/>
  <c r="L162" i="2" s="1"/>
  <c r="M162" i="2" s="1"/>
  <c r="J163" i="2"/>
  <c r="J164" i="2"/>
  <c r="J165" i="2"/>
  <c r="L165" i="2" s="1"/>
  <c r="M165" i="2" s="1"/>
  <c r="J166" i="2"/>
  <c r="J167" i="2"/>
  <c r="J168" i="2"/>
  <c r="J169" i="2"/>
  <c r="L169" i="2" s="1"/>
  <c r="M169" i="2" s="1"/>
  <c r="J170" i="2"/>
  <c r="L170" i="2" s="1"/>
  <c r="M170" i="2" s="1"/>
  <c r="J171" i="2"/>
  <c r="J172" i="2"/>
  <c r="L172" i="2" s="1"/>
  <c r="M172" i="2" s="1"/>
  <c r="J173" i="2"/>
  <c r="L173" i="2" s="1"/>
  <c r="M173" i="2" s="1"/>
  <c r="J174" i="2"/>
  <c r="L174" i="2" s="1"/>
  <c r="M174" i="2" s="1"/>
  <c r="J175" i="2"/>
  <c r="J176" i="2"/>
  <c r="J177" i="2"/>
  <c r="L177" i="2" s="1"/>
  <c r="M177" i="2" s="1"/>
  <c r="J178" i="2"/>
  <c r="J179" i="2"/>
  <c r="J180" i="2"/>
  <c r="J181" i="2"/>
  <c r="J182" i="2"/>
  <c r="L182" i="2" s="1"/>
  <c r="M182" i="2" s="1"/>
  <c r="J183" i="2"/>
  <c r="L183" i="2" s="1"/>
  <c r="M183" i="2" s="1"/>
  <c r="J184" i="2"/>
  <c r="L184" i="2" s="1"/>
  <c r="M184" i="2" s="1"/>
  <c r="J185" i="2"/>
  <c r="L185" i="2" s="1"/>
  <c r="M185" i="2" s="1"/>
  <c r="J186" i="2"/>
  <c r="L186" i="2" s="1"/>
  <c r="M186" i="2" s="1"/>
  <c r="J187" i="2"/>
  <c r="J188" i="2"/>
  <c r="J189" i="2"/>
  <c r="L189" i="2" s="1"/>
  <c r="M189" i="2" s="1"/>
  <c r="J190" i="2"/>
  <c r="J191" i="2"/>
  <c r="J192" i="2"/>
  <c r="J193" i="2"/>
  <c r="L193" i="2" s="1"/>
  <c r="M193" i="2" s="1"/>
  <c r="J194" i="2"/>
  <c r="L194" i="2" s="1"/>
  <c r="M194" i="2" s="1"/>
  <c r="J195" i="2"/>
  <c r="L195" i="2" s="1"/>
  <c r="M195" i="2" s="1"/>
  <c r="J196" i="2"/>
  <c r="J197" i="2"/>
  <c r="J198" i="2"/>
  <c r="L198" i="2" s="1"/>
  <c r="M198" i="2" s="1"/>
  <c r="J199" i="2"/>
  <c r="J200" i="2"/>
  <c r="J201" i="2"/>
  <c r="L201" i="2" s="1"/>
  <c r="M201" i="2" s="1"/>
  <c r="J202" i="2"/>
  <c r="J203" i="2"/>
  <c r="J204" i="2"/>
  <c r="J205" i="2"/>
  <c r="J206" i="2"/>
  <c r="L206" i="2" s="1"/>
  <c r="M206" i="2" s="1"/>
  <c r="J207" i="2"/>
  <c r="L207" i="2" s="1"/>
  <c r="M207" i="2" s="1"/>
  <c r="J208" i="2"/>
  <c r="L208" i="2" s="1"/>
  <c r="M208" i="2" s="1"/>
  <c r="J209" i="2"/>
  <c r="L209" i="2" s="1"/>
  <c r="M209" i="2" s="1"/>
  <c r="J210" i="2"/>
  <c r="L210" i="2" s="1"/>
  <c r="M210" i="2" s="1"/>
  <c r="J211" i="2"/>
  <c r="J212" i="2"/>
  <c r="J213" i="2"/>
  <c r="L213" i="2" s="1"/>
  <c r="M213" i="2" s="1"/>
  <c r="J214" i="2"/>
  <c r="J215" i="2"/>
  <c r="J216" i="2"/>
  <c r="J217" i="2"/>
  <c r="L217" i="2" s="1"/>
  <c r="M217" i="2" s="1"/>
  <c r="J218" i="2"/>
  <c r="J219" i="2"/>
  <c r="J220" i="2"/>
  <c r="L220" i="2" s="1"/>
  <c r="M220" i="2" s="1"/>
  <c r="J221" i="2"/>
  <c r="L221" i="2" s="1"/>
  <c r="M221" i="2" s="1"/>
  <c r="J222" i="2"/>
  <c r="L222" i="2" s="1"/>
  <c r="M222" i="2" s="1"/>
  <c r="J223" i="2"/>
  <c r="J224" i="2"/>
  <c r="J225" i="2"/>
  <c r="L225" i="2" s="1"/>
  <c r="M225" i="2" s="1"/>
  <c r="J226" i="2"/>
  <c r="J227" i="2"/>
  <c r="J228" i="2"/>
  <c r="J229" i="2"/>
  <c r="L229" i="2" s="1"/>
  <c r="M229" i="2" s="1"/>
  <c r="J230" i="2"/>
  <c r="L230" i="2" s="1"/>
  <c r="M230" i="2" s="1"/>
  <c r="J231" i="2"/>
  <c r="L231" i="2" s="1"/>
  <c r="M231" i="2" s="1"/>
  <c r="J232" i="2"/>
  <c r="L232" i="2" s="1"/>
  <c r="M232" i="2" s="1"/>
  <c r="J233" i="2"/>
  <c r="L233" i="2" s="1"/>
  <c r="M233" i="2" s="1"/>
  <c r="J234" i="2"/>
  <c r="L234" i="2" s="1"/>
  <c r="M234" i="2" s="1"/>
  <c r="J235" i="2"/>
  <c r="J236" i="2"/>
  <c r="J237" i="2"/>
  <c r="L237" i="2" s="1"/>
  <c r="M237" i="2" s="1"/>
  <c r="J238" i="2"/>
  <c r="J239" i="2"/>
  <c r="J240" i="2"/>
  <c r="J241" i="2"/>
  <c r="L241" i="2" s="1"/>
  <c r="M241" i="2" s="1"/>
  <c r="J242" i="2"/>
  <c r="J243" i="2"/>
  <c r="J244" i="2"/>
  <c r="L244" i="2" s="1"/>
  <c r="M244" i="2" s="1"/>
  <c r="J245" i="2"/>
  <c r="L245" i="2" s="1"/>
  <c r="M245" i="2" s="1"/>
  <c r="J246" i="2"/>
  <c r="L246" i="2" s="1"/>
  <c r="M246" i="2" s="1"/>
  <c r="J247" i="2"/>
  <c r="J248" i="2"/>
  <c r="J249" i="2"/>
  <c r="L249" i="2" s="1"/>
  <c r="M249" i="2" s="1"/>
  <c r="J250" i="2"/>
  <c r="J251" i="2"/>
  <c r="J252" i="2"/>
  <c r="J253" i="2"/>
  <c r="J254" i="2"/>
  <c r="L254" i="2" s="1"/>
  <c r="M254" i="2" s="1"/>
  <c r="J255" i="2"/>
  <c r="L255" i="2" s="1"/>
  <c r="M255" i="2" s="1"/>
  <c r="J256" i="2"/>
  <c r="L256" i="2" s="1"/>
  <c r="M256" i="2" s="1"/>
  <c r="J257" i="2"/>
  <c r="L257" i="2" s="1"/>
  <c r="M257" i="2" s="1"/>
  <c r="J258" i="2"/>
  <c r="L258" i="2" s="1"/>
  <c r="M258" i="2" s="1"/>
  <c r="J259" i="2"/>
  <c r="J260" i="2"/>
  <c r="J261" i="2"/>
  <c r="L261" i="2" s="1"/>
  <c r="M261" i="2" s="1"/>
  <c r="J262" i="2"/>
  <c r="J263" i="2"/>
  <c r="J264" i="2"/>
  <c r="J265" i="2"/>
  <c r="J266" i="2"/>
  <c r="J267" i="2"/>
  <c r="J268" i="2"/>
  <c r="L268" i="2" s="1"/>
  <c r="M268" i="2" s="1"/>
  <c r="J269" i="2"/>
  <c r="L269" i="2" s="1"/>
  <c r="M269" i="2" s="1"/>
  <c r="J270" i="2"/>
  <c r="L270" i="2" s="1"/>
  <c r="M270" i="2" s="1"/>
  <c r="J271" i="2"/>
  <c r="J272" i="2"/>
  <c r="J273" i="2"/>
  <c r="L273" i="2" s="1"/>
  <c r="M273" i="2" s="1"/>
  <c r="J274" i="2"/>
  <c r="J275" i="2"/>
  <c r="J276" i="2"/>
  <c r="J277" i="2"/>
  <c r="L277" i="2" s="1"/>
  <c r="M277" i="2" s="1"/>
  <c r="J278" i="2"/>
  <c r="L278" i="2" s="1"/>
  <c r="M278" i="2" s="1"/>
  <c r="J279" i="2"/>
  <c r="L279" i="2" s="1"/>
  <c r="M279" i="2" s="1"/>
  <c r="J280" i="2"/>
  <c r="L280" i="2" s="1"/>
  <c r="M280" i="2" s="1"/>
  <c r="J281" i="2"/>
  <c r="L281" i="2" s="1"/>
  <c r="M281" i="2" s="1"/>
  <c r="J282" i="2"/>
  <c r="L282" i="2" s="1"/>
  <c r="M282" i="2" s="1"/>
  <c r="J283" i="2"/>
  <c r="J284" i="2"/>
  <c r="J285" i="2"/>
  <c r="L285" i="2" s="1"/>
  <c r="M285" i="2" s="1"/>
  <c r="J286" i="2"/>
  <c r="J287" i="2"/>
  <c r="J288" i="2"/>
  <c r="J289" i="2"/>
  <c r="J290" i="2"/>
  <c r="J291" i="2"/>
  <c r="J292" i="2"/>
  <c r="L292" i="2" s="1"/>
  <c r="M292" i="2" s="1"/>
  <c r="J293" i="2"/>
  <c r="L293" i="2" s="1"/>
  <c r="M293" i="2" s="1"/>
  <c r="J294" i="2"/>
  <c r="L294" i="2" s="1"/>
  <c r="M294" i="2" s="1"/>
  <c r="J295" i="2"/>
  <c r="J296" i="2"/>
  <c r="J297" i="2"/>
  <c r="L297" i="2" s="1"/>
  <c r="M297" i="2" s="1"/>
  <c r="J298" i="2"/>
  <c r="J299" i="2"/>
  <c r="J300" i="2"/>
  <c r="J301" i="2"/>
  <c r="J302" i="2"/>
  <c r="L302" i="2" s="1"/>
  <c r="M302" i="2" s="1"/>
  <c r="J303" i="2"/>
  <c r="L303" i="2" s="1"/>
  <c r="M303" i="2" s="1"/>
  <c r="J304" i="2"/>
  <c r="L304" i="2" s="1"/>
  <c r="M304" i="2" s="1"/>
  <c r="J305" i="2"/>
  <c r="L305" i="2" s="1"/>
  <c r="M305" i="2" s="1"/>
  <c r="J306" i="2"/>
  <c r="L306" i="2" s="1"/>
  <c r="M306" i="2" s="1"/>
  <c r="J307" i="2"/>
  <c r="J308" i="2"/>
  <c r="J309" i="2"/>
  <c r="L309" i="2" s="1"/>
  <c r="M309" i="2" s="1"/>
  <c r="J310" i="2"/>
  <c r="J311" i="2"/>
  <c r="J312" i="2"/>
  <c r="J313" i="2"/>
  <c r="L313" i="2" s="1"/>
  <c r="M313" i="2" s="1"/>
  <c r="J314" i="2"/>
  <c r="L314" i="2" s="1"/>
  <c r="M314" i="2" s="1"/>
  <c r="J315" i="2"/>
  <c r="L315" i="2" s="1"/>
  <c r="M315" i="2" s="1"/>
  <c r="J316" i="2"/>
  <c r="L316" i="2" s="1"/>
  <c r="M316" i="2" s="1"/>
  <c r="J317" i="2"/>
  <c r="L317" i="2" s="1"/>
  <c r="M317" i="2" s="1"/>
  <c r="J318" i="2"/>
  <c r="L318" i="2" s="1"/>
  <c r="M318" i="2" s="1"/>
  <c r="J319" i="2"/>
  <c r="J320" i="2"/>
  <c r="J321" i="2"/>
  <c r="L321" i="2" s="1"/>
  <c r="M321" i="2" s="1"/>
  <c r="J322" i="2"/>
  <c r="J323" i="2"/>
  <c r="J324" i="2"/>
  <c r="J325" i="2"/>
  <c r="L325" i="2" s="1"/>
  <c r="M325" i="2" s="1"/>
  <c r="J326" i="2"/>
  <c r="J327" i="2"/>
  <c r="J328" i="2"/>
  <c r="L328" i="2" s="1"/>
  <c r="M328" i="2" s="1"/>
  <c r="J329" i="2"/>
  <c r="L329" i="2" s="1"/>
  <c r="M329" i="2" s="1"/>
  <c r="J330" i="2"/>
  <c r="L330" i="2" s="1"/>
  <c r="M330" i="2" s="1"/>
  <c r="J331" i="2"/>
  <c r="J332" i="2"/>
  <c r="J333" i="2"/>
  <c r="L333" i="2" s="1"/>
  <c r="M333" i="2" s="1"/>
  <c r="J334" i="2"/>
  <c r="J335" i="2"/>
  <c r="J336" i="2"/>
  <c r="J337" i="2"/>
  <c r="L337" i="2" s="1"/>
  <c r="M337" i="2" s="1"/>
  <c r="J338" i="2"/>
  <c r="L338" i="2" s="1"/>
  <c r="M338" i="2" s="1"/>
  <c r="J339" i="2"/>
  <c r="L339" i="2" s="1"/>
  <c r="M339" i="2" s="1"/>
  <c r="J340" i="2"/>
  <c r="L340" i="2" s="1"/>
  <c r="M340" i="2" s="1"/>
  <c r="J341" i="2"/>
  <c r="L341" i="2" s="1"/>
  <c r="M341" i="2" s="1"/>
  <c r="J342" i="2"/>
  <c r="L342" i="2" s="1"/>
  <c r="M342" i="2" s="1"/>
  <c r="J343" i="2"/>
  <c r="J344" i="2"/>
  <c r="J345" i="2"/>
  <c r="L345" i="2" s="1"/>
  <c r="M345" i="2" s="1"/>
  <c r="J346" i="2"/>
  <c r="J347" i="2"/>
  <c r="J348" i="2"/>
  <c r="J349" i="2"/>
  <c r="J350" i="2"/>
  <c r="L350" i="2" s="1"/>
  <c r="M350" i="2" s="1"/>
  <c r="J351" i="2"/>
  <c r="L351" i="2" s="1"/>
  <c r="M351" i="2" s="1"/>
  <c r="J352" i="2"/>
  <c r="L352" i="2" s="1"/>
  <c r="M352" i="2" s="1"/>
  <c r="J353" i="2"/>
  <c r="L353" i="2" s="1"/>
  <c r="M353" i="2" s="1"/>
  <c r="J354" i="2"/>
  <c r="L354" i="2" s="1"/>
  <c r="M354" i="2" s="1"/>
  <c r="J355" i="2"/>
  <c r="J356" i="2"/>
  <c r="J357" i="2"/>
  <c r="L357" i="2" s="1"/>
  <c r="M357" i="2" s="1"/>
  <c r="J358" i="2"/>
  <c r="J359" i="2"/>
  <c r="J360" i="2"/>
  <c r="J361" i="2"/>
  <c r="L361" i="2" s="1"/>
  <c r="M361" i="2" s="1"/>
  <c r="J362" i="2"/>
  <c r="L362" i="2" s="1"/>
  <c r="M362" i="2" s="1"/>
  <c r="J363" i="2"/>
  <c r="L363" i="2" s="1"/>
  <c r="M363" i="2" s="1"/>
  <c r="J364" i="2"/>
  <c r="L364" i="2" s="1"/>
  <c r="M364" i="2" s="1"/>
  <c r="J365" i="2"/>
  <c r="L365" i="2" s="1"/>
  <c r="M365" i="2" s="1"/>
  <c r="J366" i="2"/>
  <c r="L366" i="2" s="1"/>
  <c r="M366" i="2" s="1"/>
  <c r="J367" i="2"/>
  <c r="J368" i="2"/>
  <c r="J369" i="2"/>
  <c r="L369" i="2" s="1"/>
  <c r="M369" i="2" s="1"/>
  <c r="J370" i="2"/>
  <c r="J371" i="2"/>
  <c r="J372" i="2"/>
  <c r="J373" i="2"/>
  <c r="J374" i="2"/>
  <c r="J375" i="2"/>
  <c r="J376" i="2"/>
  <c r="L376" i="2" s="1"/>
  <c r="M376" i="2" s="1"/>
  <c r="J377" i="2"/>
  <c r="L377" i="2" s="1"/>
  <c r="M377" i="2" s="1"/>
  <c r="J378" i="2"/>
  <c r="L378" i="2" s="1"/>
  <c r="M378" i="2" s="1"/>
  <c r="J379" i="2"/>
  <c r="J380" i="2"/>
  <c r="J381" i="2"/>
  <c r="L381" i="2" s="1"/>
  <c r="M381" i="2" s="1"/>
  <c r="J382" i="2"/>
  <c r="J383" i="2"/>
  <c r="J384" i="2"/>
  <c r="J385" i="2"/>
  <c r="L385" i="2" s="1"/>
  <c r="M385" i="2" s="1"/>
  <c r="J386" i="2"/>
  <c r="L386" i="2" s="1"/>
  <c r="M386" i="2" s="1"/>
  <c r="J387" i="2"/>
  <c r="L387" i="2" s="1"/>
  <c r="M387" i="2" s="1"/>
  <c r="J388" i="2"/>
  <c r="L388" i="2" s="1"/>
  <c r="M388" i="2" s="1"/>
  <c r="J389" i="2"/>
  <c r="L389" i="2" s="1"/>
  <c r="M389" i="2" s="1"/>
  <c r="J390" i="2"/>
  <c r="L390" i="2" s="1"/>
  <c r="M390" i="2" s="1"/>
  <c r="J391" i="2"/>
  <c r="J392" i="2"/>
  <c r="J393" i="2"/>
  <c r="L393" i="2" s="1"/>
  <c r="M393" i="2" s="1"/>
  <c r="J3" i="2"/>
  <c r="O1" i="2"/>
  <c r="M1" i="2"/>
  <c r="J232" i="4" l="1"/>
  <c r="J376" i="4"/>
  <c r="L376" i="4" s="1"/>
  <c r="N376" i="4" s="1"/>
  <c r="J379" i="4"/>
  <c r="K379" i="4" s="1"/>
  <c r="J380" i="4"/>
  <c r="K380" i="4" s="1"/>
  <c r="J7" i="4"/>
  <c r="J385" i="4"/>
  <c r="L385" i="4" s="1"/>
  <c r="N385" i="4" s="1"/>
  <c r="J314" i="4"/>
  <c r="K314" i="4" s="1"/>
  <c r="J356" i="4"/>
  <c r="L356" i="4" s="1"/>
  <c r="N356" i="4" s="1"/>
  <c r="J214" i="4"/>
  <c r="K214" i="4" s="1"/>
  <c r="L214" i="4" s="1"/>
  <c r="N214" i="4" s="1"/>
  <c r="J242" i="4"/>
  <c r="K242" i="4" s="1"/>
  <c r="J250" i="4"/>
  <c r="L250" i="4" s="1"/>
  <c r="N250" i="4" s="1"/>
  <c r="J254" i="4"/>
  <c r="L254" i="4" s="1"/>
  <c r="N254" i="4" s="1"/>
  <c r="J52" i="4"/>
  <c r="J74" i="4"/>
  <c r="J258" i="4"/>
  <c r="J259" i="4"/>
  <c r="J141" i="4"/>
  <c r="J384" i="4"/>
  <c r="J3" i="4"/>
  <c r="L3" i="4" s="1"/>
  <c r="N3" i="4" s="1"/>
  <c r="J211" i="4"/>
  <c r="L211" i="4" s="1"/>
  <c r="N211" i="4" s="1"/>
  <c r="J228" i="4"/>
  <c r="L228" i="4" s="1"/>
  <c r="N228" i="4" s="1"/>
  <c r="J366" i="4"/>
  <c r="K366" i="4" s="1"/>
  <c r="L366" i="4" s="1"/>
  <c r="N366" i="4" s="1"/>
  <c r="J215" i="4"/>
  <c r="K215" i="4" s="1"/>
  <c r="L215" i="4" s="1"/>
  <c r="N215" i="4" s="1"/>
  <c r="J247" i="4"/>
  <c r="L247" i="4" s="1"/>
  <c r="N247" i="4" s="1"/>
  <c r="J28" i="4"/>
  <c r="J57" i="4"/>
  <c r="J61" i="4"/>
  <c r="J76" i="4"/>
  <c r="J99" i="4"/>
  <c r="K99" i="4" s="1"/>
  <c r="J127" i="4"/>
  <c r="K127" i="4" s="1"/>
  <c r="J152" i="4"/>
  <c r="K152" i="4" s="1"/>
  <c r="L152" i="4" s="1"/>
  <c r="N152" i="4" s="1"/>
  <c r="J392" i="4"/>
  <c r="K392" i="4" s="1"/>
  <c r="L392" i="4" s="1"/>
  <c r="N392" i="4" s="1"/>
  <c r="J321" i="4"/>
  <c r="K321" i="4" s="1"/>
  <c r="J339" i="4"/>
  <c r="L339" i="4" s="1"/>
  <c r="N339" i="4" s="1"/>
  <c r="J241" i="4"/>
  <c r="L241" i="4" s="1"/>
  <c r="N241" i="4" s="1"/>
  <c r="J374" i="4"/>
  <c r="L374" i="4" s="1"/>
  <c r="N374" i="4" s="1"/>
  <c r="J378" i="4"/>
  <c r="K378" i="4" s="1"/>
  <c r="J333" i="4"/>
  <c r="J296" i="4"/>
  <c r="K296" i="4" s="1"/>
  <c r="J300" i="4"/>
  <c r="K300" i="4" s="1"/>
  <c r="J305" i="4"/>
  <c r="J308" i="4"/>
  <c r="K308" i="4" s="1"/>
  <c r="J312" i="4"/>
  <c r="J352" i="4"/>
  <c r="L352" i="4" s="1"/>
  <c r="N352" i="4" s="1"/>
  <c r="J227" i="4"/>
  <c r="L227" i="4" s="1"/>
  <c r="N227" i="4" s="1"/>
  <c r="J256" i="4"/>
  <c r="K256" i="4" s="1"/>
  <c r="J29" i="4"/>
  <c r="K29" i="4" s="1"/>
  <c r="L29" i="4" s="1"/>
  <c r="N29" i="4" s="1"/>
  <c r="J38" i="4"/>
  <c r="K38" i="4" s="1"/>
  <c r="L38" i="4" s="1"/>
  <c r="N38" i="4" s="1"/>
  <c r="J50" i="4"/>
  <c r="J54" i="4"/>
  <c r="J139" i="4"/>
  <c r="K139" i="4" s="1"/>
  <c r="J163" i="4"/>
  <c r="K163" i="4" s="1"/>
  <c r="L163" i="4" s="1"/>
  <c r="N163" i="4" s="1"/>
  <c r="J195" i="4"/>
  <c r="J326" i="4"/>
  <c r="J338" i="4"/>
  <c r="K338" i="4" s="1"/>
  <c r="J340" i="4"/>
  <c r="L340" i="4" s="1"/>
  <c r="N340" i="4" s="1"/>
  <c r="J236" i="4"/>
  <c r="K236" i="4" s="1"/>
  <c r="J239" i="4"/>
  <c r="L239" i="4" s="1"/>
  <c r="N239" i="4" s="1"/>
  <c r="J371" i="4"/>
  <c r="K371" i="4" s="1"/>
  <c r="J336" i="4"/>
  <c r="K336" i="4" s="1"/>
  <c r="L336" i="4" s="1"/>
  <c r="N336" i="4" s="1"/>
  <c r="J341" i="4"/>
  <c r="J275" i="4"/>
  <c r="J310" i="4"/>
  <c r="J212" i="4"/>
  <c r="L212" i="4" s="1"/>
  <c r="N212" i="4" s="1"/>
  <c r="J219" i="4"/>
  <c r="J218" i="4"/>
  <c r="J257" i="4"/>
  <c r="J14" i="4"/>
  <c r="K14" i="4" s="1"/>
  <c r="J22" i="4"/>
  <c r="L22" i="4" s="1"/>
  <c r="N22" i="4" s="1"/>
  <c r="J26" i="4"/>
  <c r="K26" i="4" s="1"/>
  <c r="J47" i="4"/>
  <c r="K47" i="4" s="1"/>
  <c r="L47" i="4" s="1"/>
  <c r="N47" i="4" s="1"/>
  <c r="J97" i="4"/>
  <c r="K97" i="4" s="1"/>
  <c r="L97" i="4" s="1"/>
  <c r="N97" i="4" s="1"/>
  <c r="J88" i="4"/>
  <c r="J111" i="4"/>
  <c r="K111" i="4" s="1"/>
  <c r="J284" i="4"/>
  <c r="I6" i="3"/>
  <c r="I10" i="3"/>
  <c r="I18" i="3"/>
  <c r="I30" i="3"/>
  <c r="I42" i="3"/>
  <c r="I54" i="3"/>
  <c r="K54" i="3" s="1"/>
  <c r="M54" i="3" s="1"/>
  <c r="I66" i="3"/>
  <c r="K66" i="3" s="1"/>
  <c r="M66" i="3" s="1"/>
  <c r="I142" i="3"/>
  <c r="I178" i="3"/>
  <c r="J264" i="4"/>
  <c r="L264" i="4" s="1"/>
  <c r="N264" i="4" s="1"/>
  <c r="J234" i="4"/>
  <c r="J162" i="4"/>
  <c r="L28" i="4"/>
  <c r="N28" i="4" s="1"/>
  <c r="K28" i="4"/>
  <c r="K54" i="4"/>
  <c r="L54" i="4" s="1"/>
  <c r="N54" i="4" s="1"/>
  <c r="L371" i="4"/>
  <c r="N371" i="4" s="1"/>
  <c r="L314" i="4"/>
  <c r="N314" i="4" s="1"/>
  <c r="J202" i="4"/>
  <c r="J318" i="4"/>
  <c r="L318" i="4" s="1"/>
  <c r="N318" i="4" s="1"/>
  <c r="J334" i="4"/>
  <c r="J306" i="4"/>
  <c r="K306" i="4" s="1"/>
  <c r="J31" i="4"/>
  <c r="K31" i="4" s="1"/>
  <c r="L31" i="4" s="1"/>
  <c r="N31" i="4" s="1"/>
  <c r="J43" i="4"/>
  <c r="K43" i="4" s="1"/>
  <c r="L43" i="4" s="1"/>
  <c r="N43" i="4" s="1"/>
  <c r="J210" i="4"/>
  <c r="L210" i="4" s="1"/>
  <c r="N210" i="4" s="1"/>
  <c r="J89" i="4"/>
  <c r="K89" i="4" s="1"/>
  <c r="L89" i="4" s="1"/>
  <c r="N89" i="4" s="1"/>
  <c r="J221" i="4"/>
  <c r="L221" i="4" s="1"/>
  <c r="N221" i="4" s="1"/>
  <c r="J60" i="4"/>
  <c r="J121" i="4"/>
  <c r="J19" i="4"/>
  <c r="L19" i="4" s="1"/>
  <c r="N19" i="4" s="1"/>
  <c r="J116" i="4"/>
  <c r="K116" i="4" s="1"/>
  <c r="L116" i="4" s="1"/>
  <c r="N116" i="4" s="1"/>
  <c r="J130" i="4"/>
  <c r="K130" i="4" s="1"/>
  <c r="L130" i="4" s="1"/>
  <c r="N130" i="4" s="1"/>
  <c r="J161" i="4"/>
  <c r="K161" i="4" s="1"/>
  <c r="L161" i="4" s="1"/>
  <c r="N161" i="4" s="1"/>
  <c r="J185" i="4"/>
  <c r="K185" i="4" s="1"/>
  <c r="L185" i="4" s="1"/>
  <c r="N185" i="4" s="1"/>
  <c r="J289" i="4"/>
  <c r="K289" i="4" s="1"/>
  <c r="L289" i="4" s="1"/>
  <c r="N289" i="4" s="1"/>
  <c r="J196" i="4"/>
  <c r="K196" i="4" s="1"/>
  <c r="L196" i="4" s="1"/>
  <c r="N196" i="4" s="1"/>
  <c r="J160" i="4"/>
  <c r="K160" i="4" s="1"/>
  <c r="J298" i="4"/>
  <c r="L298" i="4" s="1"/>
  <c r="N298" i="4" s="1"/>
  <c r="J222" i="4"/>
  <c r="K222" i="4" s="1"/>
  <c r="J304" i="4"/>
  <c r="K304" i="4" s="1"/>
  <c r="J176" i="4"/>
  <c r="K176" i="4" s="1"/>
  <c r="L176" i="4" s="1"/>
  <c r="N176" i="4" s="1"/>
  <c r="J179" i="4"/>
  <c r="J319" i="4"/>
  <c r="K319" i="4" s="1"/>
  <c r="J323" i="4"/>
  <c r="L323" i="4" s="1"/>
  <c r="N323" i="4" s="1"/>
  <c r="J265" i="4"/>
  <c r="K265" i="4" s="1"/>
  <c r="J358" i="4"/>
  <c r="L358" i="4" s="1"/>
  <c r="N358" i="4" s="1"/>
  <c r="J302" i="4"/>
  <c r="L302" i="4" s="1"/>
  <c r="N302" i="4" s="1"/>
  <c r="J231" i="4"/>
  <c r="K231" i="4" s="1"/>
  <c r="J11" i="4"/>
  <c r="K11" i="4" s="1"/>
  <c r="J320" i="4"/>
  <c r="L320" i="4" s="1"/>
  <c r="N320" i="4" s="1"/>
  <c r="J351" i="4"/>
  <c r="J105" i="4"/>
  <c r="J173" i="4"/>
  <c r="K173" i="4" s="1"/>
  <c r="L173" i="4" s="1"/>
  <c r="N173" i="4" s="1"/>
  <c r="J225" i="4"/>
  <c r="J205" i="4"/>
  <c r="K205" i="4" s="1"/>
  <c r="J40" i="4"/>
  <c r="K40" i="4" s="1"/>
  <c r="L40" i="4" s="1"/>
  <c r="N40" i="4" s="1"/>
  <c r="J390" i="4"/>
  <c r="K390" i="4" s="1"/>
  <c r="L390" i="4" s="1"/>
  <c r="N390" i="4" s="1"/>
  <c r="J233" i="4"/>
  <c r="K233" i="4" s="1"/>
  <c r="J382" i="4"/>
  <c r="K382" i="4" s="1"/>
  <c r="L382" i="4" s="1"/>
  <c r="N382" i="4" s="1"/>
  <c r="J216" i="4"/>
  <c r="K216" i="4" s="1"/>
  <c r="L216" i="4" s="1"/>
  <c r="N216" i="4" s="1"/>
  <c r="J12" i="4"/>
  <c r="K12" i="4" s="1"/>
  <c r="J332" i="4"/>
  <c r="L332" i="4" s="1"/>
  <c r="N332" i="4" s="1"/>
  <c r="J295" i="4"/>
  <c r="L295" i="4" s="1"/>
  <c r="N295" i="4" s="1"/>
  <c r="J309" i="4"/>
  <c r="K309" i="4" s="1"/>
  <c r="J220" i="4"/>
  <c r="L220" i="4" s="1"/>
  <c r="N220" i="4" s="1"/>
  <c r="J217" i="4"/>
  <c r="K217" i="4" s="1"/>
  <c r="J313" i="4"/>
  <c r="K313" i="4" s="1"/>
  <c r="J248" i="4"/>
  <c r="L248" i="4" s="1"/>
  <c r="N248" i="4" s="1"/>
  <c r="J48" i="4"/>
  <c r="K48" i="4" s="1"/>
  <c r="L48" i="4" s="1"/>
  <c r="N48" i="4" s="1"/>
  <c r="J73" i="4"/>
  <c r="J68" i="4"/>
  <c r="K68" i="4" s="1"/>
  <c r="J131" i="4"/>
  <c r="K131" i="4" s="1"/>
  <c r="J171" i="4"/>
  <c r="K171" i="4" s="1"/>
  <c r="J107" i="4"/>
  <c r="J328" i="4"/>
  <c r="J266" i="4"/>
  <c r="J330" i="4"/>
  <c r="L330" i="4" s="1"/>
  <c r="N330" i="4" s="1"/>
  <c r="J375" i="4"/>
  <c r="L375" i="4" s="1"/>
  <c r="N375" i="4" s="1"/>
  <c r="J204" i="4"/>
  <c r="L204" i="4" s="1"/>
  <c r="N204" i="4" s="1"/>
  <c r="J226" i="4"/>
  <c r="K226" i="4" s="1"/>
  <c r="L226" i="4" s="1"/>
  <c r="N226" i="4" s="1"/>
  <c r="J229" i="4"/>
  <c r="L229" i="4" s="1"/>
  <c r="N229" i="4" s="1"/>
  <c r="J45" i="4"/>
  <c r="J269" i="4"/>
  <c r="K269" i="4" s="1"/>
  <c r="J273" i="4"/>
  <c r="L273" i="4" s="1"/>
  <c r="N273" i="4" s="1"/>
  <c r="J114" i="4"/>
  <c r="J261" i="4"/>
  <c r="J184" i="4"/>
  <c r="J369" i="4"/>
  <c r="J367" i="4"/>
  <c r="K367" i="4" s="1"/>
  <c r="J4" i="4"/>
  <c r="L4" i="4" s="1"/>
  <c r="N4" i="4" s="1"/>
  <c r="J70" i="4"/>
  <c r="K70" i="4" s="1"/>
  <c r="L70" i="4" s="1"/>
  <c r="N70" i="4" s="1"/>
  <c r="J30" i="4"/>
  <c r="K30" i="4" s="1"/>
  <c r="L30" i="4" s="1"/>
  <c r="N30" i="4" s="1"/>
  <c r="J24" i="4"/>
  <c r="L24" i="4" s="1"/>
  <c r="N24" i="4" s="1"/>
  <c r="J325" i="4"/>
  <c r="L325" i="4" s="1"/>
  <c r="N325" i="4" s="1"/>
  <c r="J238" i="4"/>
  <c r="L238" i="4" s="1"/>
  <c r="N238" i="4" s="1"/>
  <c r="J337" i="4"/>
  <c r="L337" i="4" s="1"/>
  <c r="N337" i="4" s="1"/>
  <c r="R337" i="4" s="1"/>
  <c r="J343" i="4"/>
  <c r="K343" i="4" s="1"/>
  <c r="L343" i="4" s="1"/>
  <c r="N343" i="4" s="1"/>
  <c r="J346" i="4"/>
  <c r="L346" i="4" s="1"/>
  <c r="N346" i="4" s="1"/>
  <c r="J359" i="4"/>
  <c r="K359" i="4" s="1"/>
  <c r="J362" i="4"/>
  <c r="J245" i="4"/>
  <c r="K245" i="4" s="1"/>
  <c r="J249" i="4"/>
  <c r="L249" i="4" s="1"/>
  <c r="N249" i="4" s="1"/>
  <c r="K339" i="4"/>
  <c r="L234" i="4"/>
  <c r="N234" i="4" s="1"/>
  <c r="K234" i="4"/>
  <c r="L296" i="4"/>
  <c r="N296" i="4" s="1"/>
  <c r="L300" i="4"/>
  <c r="N300" i="4" s="1"/>
  <c r="L305" i="4"/>
  <c r="N305" i="4" s="1"/>
  <c r="K305" i="4"/>
  <c r="L369" i="4"/>
  <c r="N369" i="4" s="1"/>
  <c r="K369" i="4"/>
  <c r="K221" i="4"/>
  <c r="L304" i="4"/>
  <c r="N304" i="4" s="1"/>
  <c r="L326" i="4"/>
  <c r="N326" i="4" s="1"/>
  <c r="K326" i="4"/>
  <c r="L242" i="4"/>
  <c r="N242" i="4" s="1"/>
  <c r="K257" i="4"/>
  <c r="L257" i="4" s="1"/>
  <c r="N257" i="4" s="1"/>
  <c r="K50" i="4"/>
  <c r="L50" i="4" s="1"/>
  <c r="N50" i="4" s="1"/>
  <c r="L275" i="4"/>
  <c r="N275" i="4" s="1"/>
  <c r="K275" i="4"/>
  <c r="K310" i="4"/>
  <c r="L310" i="4" s="1"/>
  <c r="N310" i="4" s="1"/>
  <c r="L219" i="4"/>
  <c r="N219" i="4" s="1"/>
  <c r="K219" i="4"/>
  <c r="K218" i="4"/>
  <c r="L218" i="4"/>
  <c r="N218" i="4" s="1"/>
  <c r="K61" i="4"/>
  <c r="L61" i="4" s="1"/>
  <c r="N61" i="4" s="1"/>
  <c r="K334" i="4"/>
  <c r="L334" i="4" s="1"/>
  <c r="N334" i="4" s="1"/>
  <c r="L306" i="4"/>
  <c r="N306" i="4" s="1"/>
  <c r="K384" i="4"/>
  <c r="L384" i="4" s="1"/>
  <c r="N384" i="4" s="1"/>
  <c r="K107" i="4"/>
  <c r="L107" i="4"/>
  <c r="N107" i="4" s="1"/>
  <c r="L232" i="4"/>
  <c r="N232" i="4" s="1"/>
  <c r="K232" i="4"/>
  <c r="L222" i="4"/>
  <c r="N222" i="4" s="1"/>
  <c r="K225" i="4"/>
  <c r="P225" i="4" s="1"/>
  <c r="K105" i="4"/>
  <c r="L105" i="4" s="1"/>
  <c r="N105" i="4" s="1"/>
  <c r="L328" i="4"/>
  <c r="N328" i="4" s="1"/>
  <c r="K328" i="4"/>
  <c r="L266" i="4"/>
  <c r="N266" i="4" s="1"/>
  <c r="K266" i="4"/>
  <c r="L12" i="4"/>
  <c r="N12" i="4" s="1"/>
  <c r="K295" i="4"/>
  <c r="K375" i="4"/>
  <c r="K114" i="4"/>
  <c r="L114" i="4" s="1"/>
  <c r="N114" i="4" s="1"/>
  <c r="K261" i="4"/>
  <c r="L261" i="4" s="1"/>
  <c r="N261" i="4" s="1"/>
  <c r="K184" i="4"/>
  <c r="L184" i="4" s="1"/>
  <c r="N184" i="4" s="1"/>
  <c r="L359" i="4"/>
  <c r="N359" i="4" s="1"/>
  <c r="L245" i="4"/>
  <c r="N245" i="4" s="1"/>
  <c r="J377" i="4"/>
  <c r="J353" i="4"/>
  <c r="J350" i="4"/>
  <c r="J6" i="4"/>
  <c r="J268" i="4"/>
  <c r="J355" i="4"/>
  <c r="J297" i="4"/>
  <c r="J301" i="4"/>
  <c r="J207" i="4"/>
  <c r="J230" i="4"/>
  <c r="J244" i="4"/>
  <c r="J331" i="4"/>
  <c r="J42" i="4"/>
  <c r="J56" i="4"/>
  <c r="J59" i="4"/>
  <c r="J96" i="4"/>
  <c r="J124" i="4"/>
  <c r="J260" i="4"/>
  <c r="J182" i="4"/>
  <c r="J186" i="4"/>
  <c r="J293" i="4"/>
  <c r="L7" i="4"/>
  <c r="N7" i="4" s="1"/>
  <c r="K7" i="4"/>
  <c r="J32" i="4"/>
  <c r="L99" i="4"/>
  <c r="N99" i="4" s="1"/>
  <c r="L127" i="4"/>
  <c r="N127" i="4" s="1"/>
  <c r="K162" i="4"/>
  <c r="L162" i="4" s="1"/>
  <c r="N162" i="4" s="1"/>
  <c r="K385" i="4"/>
  <c r="K333" i="4"/>
  <c r="L333" i="4" s="1"/>
  <c r="N333" i="4" s="1"/>
  <c r="K362" i="4"/>
  <c r="L362" i="4" s="1"/>
  <c r="N362" i="4" s="1"/>
  <c r="K88" i="4"/>
  <c r="L88" i="4" s="1"/>
  <c r="N88" i="4" s="1"/>
  <c r="K121" i="4"/>
  <c r="L121" i="4" s="1"/>
  <c r="N121" i="4" s="1"/>
  <c r="K141" i="4"/>
  <c r="L141" i="4" s="1"/>
  <c r="N141" i="4" s="1"/>
  <c r="L338" i="4"/>
  <c r="N338" i="4" s="1"/>
  <c r="K264" i="4"/>
  <c r="K312" i="4"/>
  <c r="L312" i="4" s="1"/>
  <c r="N312" i="4" s="1"/>
  <c r="L11" i="4"/>
  <c r="N11" i="4" s="1"/>
  <c r="K52" i="4"/>
  <c r="L52" i="4" s="1"/>
  <c r="N52" i="4" s="1"/>
  <c r="K258" i="4"/>
  <c r="K259" i="4"/>
  <c r="L259" i="4" s="1"/>
  <c r="N259" i="4" s="1"/>
  <c r="K179" i="4"/>
  <c r="L179" i="4"/>
  <c r="N179" i="4" s="1"/>
  <c r="K284" i="4"/>
  <c r="L284" i="4" s="1"/>
  <c r="N284" i="4" s="1"/>
  <c r="K195" i="4"/>
  <c r="L195" i="4" s="1"/>
  <c r="N195" i="4" s="1"/>
  <c r="J145" i="4"/>
  <c r="J117" i="4"/>
  <c r="J191" i="4"/>
  <c r="J154" i="4"/>
  <c r="J137" i="4"/>
  <c r="J37" i="4"/>
  <c r="J285" i="4"/>
  <c r="J174" i="4"/>
  <c r="J363" i="4"/>
  <c r="J200" i="4"/>
  <c r="J280" i="4"/>
  <c r="J277" i="4"/>
  <c r="J283" i="4"/>
  <c r="J388" i="4"/>
  <c r="J119" i="4"/>
  <c r="J65" i="4"/>
  <c r="J147" i="4"/>
  <c r="J138" i="4"/>
  <c r="J175" i="4"/>
  <c r="J153" i="4"/>
  <c r="J83" i="4"/>
  <c r="J85" i="4"/>
  <c r="J389" i="4"/>
  <c r="J146" i="4"/>
  <c r="J278" i="4"/>
  <c r="J135" i="4"/>
  <c r="J94" i="4"/>
  <c r="J86" i="4"/>
  <c r="J84" i="4"/>
  <c r="J80" i="4"/>
  <c r="J270" i="4"/>
  <c r="J78" i="4"/>
  <c r="J327" i="4"/>
  <c r="J372" i="4"/>
  <c r="J307" i="4"/>
  <c r="J311" i="4"/>
  <c r="J17" i="4"/>
  <c r="K76" i="4"/>
  <c r="L76" i="4" s="1"/>
  <c r="N76" i="4" s="1"/>
  <c r="L111" i="4"/>
  <c r="N111" i="4" s="1"/>
  <c r="J125" i="4"/>
  <c r="J151" i="4"/>
  <c r="J213" i="4"/>
  <c r="J393" i="4"/>
  <c r="J193" i="4"/>
  <c r="K351" i="4"/>
  <c r="L351" i="4" s="1"/>
  <c r="N351" i="4" s="1"/>
  <c r="L308" i="4"/>
  <c r="N308" i="4" s="1"/>
  <c r="K346" i="4"/>
  <c r="K19" i="4"/>
  <c r="K57" i="4"/>
  <c r="L57" i="4" s="1"/>
  <c r="N57" i="4" s="1"/>
  <c r="K60" i="4"/>
  <c r="L60" i="4" s="1"/>
  <c r="N60" i="4" s="1"/>
  <c r="L139" i="4"/>
  <c r="N139" i="4" s="1"/>
  <c r="J199" i="4"/>
  <c r="J322" i="4"/>
  <c r="J329" i="4"/>
  <c r="J370" i="4"/>
  <c r="K376" i="4"/>
  <c r="L378" i="4"/>
  <c r="N378" i="4" s="1"/>
  <c r="K3" i="4"/>
  <c r="K341" i="4"/>
  <c r="J316" i="4"/>
  <c r="J208" i="4"/>
  <c r="J63" i="4"/>
  <c r="J209" i="4"/>
  <c r="J276" i="4"/>
  <c r="J118" i="4"/>
  <c r="J122" i="4"/>
  <c r="J158" i="4"/>
  <c r="J348" i="4"/>
  <c r="J168" i="4"/>
  <c r="J187" i="4"/>
  <c r="J188" i="4"/>
  <c r="J354" i="4"/>
  <c r="J15" i="4"/>
  <c r="J53" i="4"/>
  <c r="J55" i="4"/>
  <c r="K74" i="4"/>
  <c r="L74" i="4" s="1"/>
  <c r="N74" i="4" s="1"/>
  <c r="J95" i="4"/>
  <c r="J112" i="4"/>
  <c r="J134" i="4"/>
  <c r="J140" i="4"/>
  <c r="J149" i="4"/>
  <c r="J197" i="4"/>
  <c r="J237" i="4"/>
  <c r="J365" i="4"/>
  <c r="J383" i="4"/>
  <c r="J335" i="4"/>
  <c r="J223" i="4"/>
  <c r="J224" i="4"/>
  <c r="J262" i="4"/>
  <c r="J360" i="4"/>
  <c r="J243" i="4"/>
  <c r="J253" i="4"/>
  <c r="J255" i="4"/>
  <c r="J27" i="4"/>
  <c r="J41" i="4"/>
  <c r="J58" i="4"/>
  <c r="J103" i="4"/>
  <c r="J126" i="4"/>
  <c r="J129" i="4"/>
  <c r="J164" i="4"/>
  <c r="J189" i="4"/>
  <c r="J324" i="4"/>
  <c r="J364" i="4"/>
  <c r="J235" i="4"/>
  <c r="J240" i="4"/>
  <c r="J317" i="4"/>
  <c r="J368" i="4"/>
  <c r="J373" i="4"/>
  <c r="J267" i="4"/>
  <c r="J5" i="4"/>
  <c r="J271" i="4"/>
  <c r="J357" i="4"/>
  <c r="J361" i="4"/>
  <c r="J246" i="4"/>
  <c r="J10" i="4"/>
  <c r="J20" i="4"/>
  <c r="J34" i="4"/>
  <c r="J36" i="4"/>
  <c r="J44" i="4"/>
  <c r="J72" i="4"/>
  <c r="J77" i="4"/>
  <c r="J98" i="4"/>
  <c r="J101" i="4"/>
  <c r="J81" i="4"/>
  <c r="J113" i="4"/>
  <c r="J123" i="4"/>
  <c r="J143" i="4"/>
  <c r="J386" i="4"/>
  <c r="J279" i="4"/>
  <c r="J181" i="4"/>
  <c r="J291" i="4"/>
  <c r="J66" i="4"/>
  <c r="J13" i="4"/>
  <c r="J18" i="4"/>
  <c r="J75" i="4"/>
  <c r="J79" i="4"/>
  <c r="J344" i="4"/>
  <c r="J150" i="4"/>
  <c r="J165" i="4"/>
  <c r="J349" i="4"/>
  <c r="J288" i="4"/>
  <c r="J299" i="4"/>
  <c r="J206" i="4"/>
  <c r="J251" i="4"/>
  <c r="J16" i="4"/>
  <c r="J39" i="4"/>
  <c r="J49" i="4"/>
  <c r="J64" i="4"/>
  <c r="J69" i="4"/>
  <c r="J315" i="4"/>
  <c r="J87" i="4"/>
  <c r="J104" i="4"/>
  <c r="J155" i="4"/>
  <c r="J194" i="4"/>
  <c r="J82" i="4"/>
  <c r="J91" i="4"/>
  <c r="J133" i="4"/>
  <c r="J287" i="4"/>
  <c r="J166" i="4"/>
  <c r="J387" i="4"/>
  <c r="J282" i="4"/>
  <c r="J286" i="4"/>
  <c r="J274" i="4"/>
  <c r="J92" i="4"/>
  <c r="J108" i="4"/>
  <c r="J128" i="4"/>
  <c r="J347" i="4"/>
  <c r="J178" i="4"/>
  <c r="J201" i="4"/>
  <c r="J345" i="4"/>
  <c r="J159" i="4"/>
  <c r="J391" i="4"/>
  <c r="J190" i="4"/>
  <c r="J290" i="4"/>
  <c r="J25" i="4"/>
  <c r="J51" i="4"/>
  <c r="J67" i="4"/>
  <c r="J100" i="4"/>
  <c r="J102" i="4"/>
  <c r="J106" i="4"/>
  <c r="J170" i="4"/>
  <c r="J90" i="4"/>
  <c r="J115" i="4"/>
  <c r="J142" i="4"/>
  <c r="J156" i="4"/>
  <c r="J203" i="4"/>
  <c r="J342" i="4"/>
  <c r="J8" i="4"/>
  <c r="J21" i="4"/>
  <c r="J23" i="4"/>
  <c r="J35" i="4"/>
  <c r="J167" i="4"/>
  <c r="J177" i="4"/>
  <c r="J180" i="4"/>
  <c r="J183" i="4"/>
  <c r="J71" i="4"/>
  <c r="J109" i="4"/>
  <c r="J169" i="4"/>
  <c r="J192" i="4"/>
  <c r="J381" i="4"/>
  <c r="J303" i="4"/>
  <c r="J252" i="4"/>
  <c r="J33" i="4"/>
  <c r="J62" i="4"/>
  <c r="J93" i="4"/>
  <c r="J263" i="4"/>
  <c r="J281" i="4"/>
  <c r="J292" i="4"/>
  <c r="J120" i="4"/>
  <c r="J136" i="4"/>
  <c r="J148" i="4"/>
  <c r="J132" i="4"/>
  <c r="J144" i="4"/>
  <c r="J9" i="4"/>
  <c r="J46" i="4"/>
  <c r="J272" i="4"/>
  <c r="J110" i="4"/>
  <c r="J157" i="4"/>
  <c r="J172" i="4"/>
  <c r="J394" i="4"/>
  <c r="J198" i="4"/>
  <c r="I3" i="3"/>
  <c r="J3" i="3" s="1"/>
  <c r="I68" i="3"/>
  <c r="I8" i="3"/>
  <c r="K8" i="3" s="1"/>
  <c r="M8" i="3" s="1"/>
  <c r="I32" i="3"/>
  <c r="I56" i="3"/>
  <c r="I20" i="3"/>
  <c r="I100" i="3"/>
  <c r="K100" i="3" s="1"/>
  <c r="M100" i="3" s="1"/>
  <c r="I180" i="3"/>
  <c r="J180" i="3" s="1"/>
  <c r="K180" i="3" s="1"/>
  <c r="M180" i="3" s="1"/>
  <c r="I25" i="3"/>
  <c r="J25" i="3" s="1"/>
  <c r="I61" i="3"/>
  <c r="J61" i="3" s="1"/>
  <c r="K61" i="3" s="1"/>
  <c r="M61" i="3" s="1"/>
  <c r="I93" i="3"/>
  <c r="J93" i="3" s="1"/>
  <c r="K93" i="3" s="1"/>
  <c r="M93" i="3" s="1"/>
  <c r="I5" i="3"/>
  <c r="J5" i="3" s="1"/>
  <c r="I37" i="3"/>
  <c r="K37" i="3" s="1"/>
  <c r="M37" i="3" s="1"/>
  <c r="I109" i="3"/>
  <c r="I184" i="3"/>
  <c r="J184" i="3" s="1"/>
  <c r="K184" i="3" s="1"/>
  <c r="M184" i="3" s="1"/>
  <c r="I265" i="3"/>
  <c r="I169" i="3"/>
  <c r="I80" i="3"/>
  <c r="J80" i="3" s="1"/>
  <c r="I73" i="3"/>
  <c r="I122" i="3"/>
  <c r="J122" i="3" s="1"/>
  <c r="I130" i="3"/>
  <c r="J130" i="3" s="1"/>
  <c r="K130" i="3" s="1"/>
  <c r="M130" i="3" s="1"/>
  <c r="I182" i="3"/>
  <c r="J182" i="3" s="1"/>
  <c r="K182" i="3" s="1"/>
  <c r="M182" i="3" s="1"/>
  <c r="I242" i="3"/>
  <c r="J242" i="3" s="1"/>
  <c r="K242" i="3" s="1"/>
  <c r="M242" i="3" s="1"/>
  <c r="I280" i="3"/>
  <c r="J280" i="3" s="1"/>
  <c r="K280" i="3" s="1"/>
  <c r="M280" i="3" s="1"/>
  <c r="I11" i="3"/>
  <c r="K11" i="3" s="1"/>
  <c r="M11" i="3" s="1"/>
  <c r="I23" i="3"/>
  <c r="J23" i="3" s="1"/>
  <c r="I47" i="3"/>
  <c r="K47" i="3" s="1"/>
  <c r="M47" i="3" s="1"/>
  <c r="I91" i="3"/>
  <c r="I259" i="3"/>
  <c r="J6" i="3"/>
  <c r="K6" i="3"/>
  <c r="M6" i="3" s="1"/>
  <c r="K10" i="3"/>
  <c r="M10" i="3" s="1"/>
  <c r="J10" i="3"/>
  <c r="K18" i="3"/>
  <c r="M18" i="3" s="1"/>
  <c r="J18" i="3"/>
  <c r="K30" i="3"/>
  <c r="M30" i="3" s="1"/>
  <c r="J30" i="3"/>
  <c r="K42" i="3"/>
  <c r="M42" i="3" s="1"/>
  <c r="J42" i="3"/>
  <c r="J66" i="3"/>
  <c r="K142" i="3"/>
  <c r="M142" i="3" s="1"/>
  <c r="J142" i="3"/>
  <c r="J178" i="3"/>
  <c r="K178" i="3" s="1"/>
  <c r="M178" i="3" s="1"/>
  <c r="K122" i="3"/>
  <c r="M122" i="3" s="1"/>
  <c r="J259" i="3"/>
  <c r="K259" i="3" s="1"/>
  <c r="M259" i="3" s="1"/>
  <c r="K20" i="3"/>
  <c r="M20" i="3" s="1"/>
  <c r="J20" i="3"/>
  <c r="K32" i="3"/>
  <c r="M32" i="3" s="1"/>
  <c r="J32" i="3"/>
  <c r="K56" i="3"/>
  <c r="M56" i="3" s="1"/>
  <c r="J56" i="3"/>
  <c r="K68" i="3"/>
  <c r="M68" i="3" s="1"/>
  <c r="J68" i="3"/>
  <c r="J100" i="3"/>
  <c r="K3" i="3"/>
  <c r="M3" i="3" s="1"/>
  <c r="K80" i="3"/>
  <c r="M80" i="3" s="1"/>
  <c r="K109" i="3"/>
  <c r="M109" i="3" s="1"/>
  <c r="J109" i="3"/>
  <c r="K73" i="3"/>
  <c r="M73" i="3" s="1"/>
  <c r="J73" i="3"/>
  <c r="K169" i="3"/>
  <c r="M169" i="3" s="1"/>
  <c r="J169" i="3"/>
  <c r="J265" i="3"/>
  <c r="K265" i="3" s="1"/>
  <c r="M265" i="3" s="1"/>
  <c r="I55" i="3"/>
  <c r="I148" i="3"/>
  <c r="I13" i="3"/>
  <c r="I39" i="3"/>
  <c r="I49" i="3"/>
  <c r="I98" i="3"/>
  <c r="I101" i="3"/>
  <c r="I104" i="3"/>
  <c r="I132" i="3"/>
  <c r="I144" i="3"/>
  <c r="I174" i="3"/>
  <c r="I192" i="3"/>
  <c r="I199" i="3"/>
  <c r="I225" i="3"/>
  <c r="I362" i="3"/>
  <c r="I329" i="3"/>
  <c r="I393" i="3"/>
  <c r="I340" i="3"/>
  <c r="I275" i="3"/>
  <c r="I304" i="3"/>
  <c r="I392" i="3"/>
  <c r="I377" i="3"/>
  <c r="I358" i="3"/>
  <c r="I356" i="3"/>
  <c r="I268" i="3"/>
  <c r="I385" i="3"/>
  <c r="I383" i="3"/>
  <c r="I378" i="3"/>
  <c r="I376" i="3"/>
  <c r="I357" i="3"/>
  <c r="I355" i="3"/>
  <c r="I353" i="3"/>
  <c r="I313" i="3"/>
  <c r="I311" i="3"/>
  <c r="I294" i="3"/>
  <c r="I290" i="3"/>
  <c r="I250" i="3"/>
  <c r="I202" i="3"/>
  <c r="I200" i="3"/>
  <c r="I158" i="3"/>
  <c r="I359" i="3"/>
  <c r="I288" i="3"/>
  <c r="I328" i="3"/>
  <c r="I322" i="3"/>
  <c r="I185" i="3"/>
  <c r="I296" i="3"/>
  <c r="I108" i="3"/>
  <c r="I347" i="3"/>
  <c r="I168" i="3"/>
  <c r="I166" i="3"/>
  <c r="I129" i="3"/>
  <c r="I17" i="3"/>
  <c r="I284" i="3"/>
  <c r="I113" i="3"/>
  <c r="I391" i="3"/>
  <c r="I320" i="3"/>
  <c r="I326" i="3"/>
  <c r="I173" i="3"/>
  <c r="I165" i="3"/>
  <c r="I150" i="3"/>
  <c r="I146" i="3"/>
  <c r="I128" i="3"/>
  <c r="I114" i="3"/>
  <c r="I105" i="3"/>
  <c r="I96" i="3"/>
  <c r="I9" i="3"/>
  <c r="I16" i="3"/>
  <c r="I34" i="3"/>
  <c r="I44" i="3"/>
  <c r="I52" i="3"/>
  <c r="I70" i="3"/>
  <c r="I76" i="3"/>
  <c r="I84" i="3"/>
  <c r="I87" i="3"/>
  <c r="I124" i="3"/>
  <c r="I153" i="3"/>
  <c r="I160" i="3"/>
  <c r="I206" i="3"/>
  <c r="I253" i="3"/>
  <c r="I330" i="3"/>
  <c r="I24" i="3"/>
  <c r="I29" i="3"/>
  <c r="I60" i="3"/>
  <c r="I65" i="3"/>
  <c r="I82" i="3"/>
  <c r="I90" i="3"/>
  <c r="I107" i="3"/>
  <c r="I110" i="3"/>
  <c r="I116" i="3"/>
  <c r="I119" i="3"/>
  <c r="I139" i="3"/>
  <c r="I157" i="3"/>
  <c r="I186" i="3"/>
  <c r="I193" i="3"/>
  <c r="I203" i="3"/>
  <c r="I209" i="3"/>
  <c r="I213" i="3"/>
  <c r="I216" i="3"/>
  <c r="I222" i="3"/>
  <c r="I229" i="3"/>
  <c r="I261" i="3"/>
  <c r="I276" i="3"/>
  <c r="I299" i="3"/>
  <c r="I45" i="3"/>
  <c r="I50" i="3"/>
  <c r="I79" i="3"/>
  <c r="I85" i="3"/>
  <c r="I133" i="3"/>
  <c r="I190" i="3"/>
  <c r="I187" i="3"/>
  <c r="I210" i="3"/>
  <c r="I240" i="3"/>
  <c r="I254" i="3"/>
  <c r="I269" i="3"/>
  <c r="I22" i="3"/>
  <c r="I40" i="3"/>
  <c r="I58" i="3"/>
  <c r="I88" i="3"/>
  <c r="I117" i="3"/>
  <c r="I172" i="3"/>
  <c r="I175" i="3"/>
  <c r="I207" i="3"/>
  <c r="I223" i="3"/>
  <c r="I292" i="3"/>
  <c r="I19" i="3"/>
  <c r="I63" i="3"/>
  <c r="I99" i="3"/>
  <c r="I236" i="3"/>
  <c r="I12" i="3"/>
  <c r="I35" i="3"/>
  <c r="I48" i="3"/>
  <c r="I53" i="3"/>
  <c r="I71" i="3"/>
  <c r="I74" i="3"/>
  <c r="I77" i="3"/>
  <c r="I111" i="3"/>
  <c r="I134" i="3"/>
  <c r="I137" i="3"/>
  <c r="I151" i="3"/>
  <c r="I161" i="3"/>
  <c r="I194" i="3"/>
  <c r="I197" i="3"/>
  <c r="I204" i="3"/>
  <c r="I214" i="3"/>
  <c r="I220" i="3"/>
  <c r="I277" i="3"/>
  <c r="I324" i="3"/>
  <c r="I332" i="3"/>
  <c r="I364" i="3"/>
  <c r="I33" i="3"/>
  <c r="I38" i="3"/>
  <c r="I43" i="3"/>
  <c r="I69" i="3"/>
  <c r="I83" i="3"/>
  <c r="I97" i="3"/>
  <c r="I103" i="3"/>
  <c r="I120" i="3"/>
  <c r="I131" i="3"/>
  <c r="I140" i="3"/>
  <c r="I155" i="3"/>
  <c r="I176" i="3"/>
  <c r="I191" i="3"/>
  <c r="I201" i="3"/>
  <c r="I227" i="3"/>
  <c r="I237" i="3"/>
  <c r="I244" i="3"/>
  <c r="I251" i="3"/>
  <c r="I27" i="3"/>
  <c r="I102" i="3"/>
  <c r="I125" i="3"/>
  <c r="I15" i="3"/>
  <c r="I51" i="3"/>
  <c r="I86" i="3"/>
  <c r="I123" i="3"/>
  <c r="I167" i="3"/>
  <c r="I188" i="3"/>
  <c r="I208" i="3"/>
  <c r="I211" i="3"/>
  <c r="I234" i="3"/>
  <c r="I248" i="3"/>
  <c r="I263" i="3"/>
  <c r="I278" i="3"/>
  <c r="I14" i="3"/>
  <c r="I28" i="3"/>
  <c r="I46" i="3"/>
  <c r="I64" i="3"/>
  <c r="I112" i="3"/>
  <c r="I115" i="3"/>
  <c r="I159" i="3"/>
  <c r="I170" i="3"/>
  <c r="I224" i="3"/>
  <c r="I274" i="3"/>
  <c r="I7" i="3"/>
  <c r="I36" i="3"/>
  <c r="I41" i="3"/>
  <c r="I59" i="3"/>
  <c r="I72" i="3"/>
  <c r="I75" i="3"/>
  <c r="I89" i="3"/>
  <c r="I92" i="3"/>
  <c r="I95" i="3"/>
  <c r="I135" i="3"/>
  <c r="I152" i="3"/>
  <c r="I156" i="3"/>
  <c r="I177" i="3"/>
  <c r="I205" i="3"/>
  <c r="I218" i="3"/>
  <c r="I221" i="3"/>
  <c r="I238" i="3"/>
  <c r="I245" i="3"/>
  <c r="I301" i="3"/>
  <c r="I305" i="3"/>
  <c r="I349" i="3"/>
  <c r="I389" i="3"/>
  <c r="I4" i="3"/>
  <c r="I21" i="3"/>
  <c r="I26" i="3"/>
  <c r="I31" i="3"/>
  <c r="I57" i="3"/>
  <c r="I62" i="3"/>
  <c r="I67" i="3"/>
  <c r="I78" i="3"/>
  <c r="I81" i="3"/>
  <c r="I121" i="3"/>
  <c r="I141" i="3"/>
  <c r="I189" i="3"/>
  <c r="I212" i="3"/>
  <c r="I215" i="3"/>
  <c r="I232" i="3"/>
  <c r="I260" i="3"/>
  <c r="I286" i="3"/>
  <c r="I136" i="3"/>
  <c r="I239" i="3"/>
  <c r="I256" i="3"/>
  <c r="I283" i="3"/>
  <c r="I307" i="3"/>
  <c r="I310" i="3"/>
  <c r="I335" i="3"/>
  <c r="I342" i="3"/>
  <c r="I360" i="3"/>
  <c r="I387" i="3"/>
  <c r="I370" i="3"/>
  <c r="I339" i="3"/>
  <c r="I346" i="3"/>
  <c r="I380" i="3"/>
  <c r="I317" i="3"/>
  <c r="I367" i="3"/>
  <c r="I384" i="3"/>
  <c r="I388" i="3"/>
  <c r="I295" i="3"/>
  <c r="I308" i="3"/>
  <c r="I314" i="3"/>
  <c r="I321" i="3"/>
  <c r="I343" i="3"/>
  <c r="I352" i="3"/>
  <c r="I371" i="3"/>
  <c r="I106" i="3"/>
  <c r="I127" i="3"/>
  <c r="I147" i="3"/>
  <c r="I149" i="3"/>
  <c r="I164" i="3"/>
  <c r="I195" i="3"/>
  <c r="I257" i="3"/>
  <c r="I272" i="3"/>
  <c r="I281" i="3"/>
  <c r="I287" i="3"/>
  <c r="I333" i="3"/>
  <c r="I145" i="3"/>
  <c r="I162" i="3"/>
  <c r="I230" i="3"/>
  <c r="I249" i="3"/>
  <c r="I318" i="3"/>
  <c r="I368" i="3"/>
  <c r="I381" i="3"/>
  <c r="I183" i="3"/>
  <c r="I252" i="3"/>
  <c r="I337" i="3"/>
  <c r="I344" i="3"/>
  <c r="I350" i="3"/>
  <c r="I143" i="3"/>
  <c r="I181" i="3"/>
  <c r="I258" i="3"/>
  <c r="I282" i="3"/>
  <c r="I285" i="3"/>
  <c r="I303" i="3"/>
  <c r="I312" i="3"/>
  <c r="I94" i="3"/>
  <c r="I179" i="3"/>
  <c r="I198" i="3"/>
  <c r="I228" i="3"/>
  <c r="I233" i="3"/>
  <c r="I247" i="3"/>
  <c r="I255" i="3"/>
  <c r="I306" i="3"/>
  <c r="I319" i="3"/>
  <c r="I369" i="3"/>
  <c r="I382" i="3"/>
  <c r="I386" i="3"/>
  <c r="I154" i="3"/>
  <c r="I196" i="3"/>
  <c r="I241" i="3"/>
  <c r="I270" i="3"/>
  <c r="I297" i="3"/>
  <c r="I341" i="3"/>
  <c r="I345" i="3"/>
  <c r="I118" i="3"/>
  <c r="I126" i="3"/>
  <c r="I163" i="3"/>
  <c r="I171" i="3"/>
  <c r="I231" i="3"/>
  <c r="I316" i="3"/>
  <c r="I323" i="3"/>
  <c r="I331" i="3"/>
  <c r="I348" i="3"/>
  <c r="I366" i="3"/>
  <c r="I373" i="3"/>
  <c r="I334" i="3"/>
  <c r="I372" i="3"/>
  <c r="I235" i="3"/>
  <c r="I243" i="3"/>
  <c r="I291" i="3"/>
  <c r="I293" i="3"/>
  <c r="I354" i="3"/>
  <c r="I375" i="3"/>
  <c r="I379" i="3"/>
  <c r="I264" i="3"/>
  <c r="I266" i="3"/>
  <c r="I289" i="3"/>
  <c r="I390" i="3"/>
  <c r="I279" i="3"/>
  <c r="I327" i="3"/>
  <c r="I226" i="3"/>
  <c r="I262" i="3"/>
  <c r="I300" i="3"/>
  <c r="I302" i="3"/>
  <c r="I325" i="3"/>
  <c r="I273" i="3"/>
  <c r="I315" i="3"/>
  <c r="I363" i="3"/>
  <c r="I365" i="3"/>
  <c r="I138" i="3"/>
  <c r="I217" i="3"/>
  <c r="I219" i="3"/>
  <c r="I298" i="3"/>
  <c r="I336" i="3"/>
  <c r="I338" i="3"/>
  <c r="I361" i="3"/>
  <c r="I246" i="3"/>
  <c r="I267" i="3"/>
  <c r="I271" i="3"/>
  <c r="I309" i="3"/>
  <c r="I351" i="3"/>
  <c r="I374" i="3"/>
  <c r="P394" i="2"/>
  <c r="L13" i="2"/>
  <c r="M13" i="2" s="1"/>
  <c r="L301" i="2"/>
  <c r="M301" i="2" s="1"/>
  <c r="L145" i="2"/>
  <c r="M145" i="2" s="1"/>
  <c r="L109" i="2"/>
  <c r="M109" i="2" s="1"/>
  <c r="L288" i="2"/>
  <c r="M288" i="2" s="1"/>
  <c r="L48" i="2"/>
  <c r="M48" i="2" s="1"/>
  <c r="L253" i="2"/>
  <c r="M253" i="2" s="1"/>
  <c r="L157" i="2"/>
  <c r="M157" i="2" s="1"/>
  <c r="L49" i="2"/>
  <c r="M49" i="2" s="1"/>
  <c r="L336" i="2"/>
  <c r="M336" i="2" s="1"/>
  <c r="L192" i="2"/>
  <c r="M192" i="2" s="1"/>
  <c r="L349" i="2"/>
  <c r="M349" i="2" s="1"/>
  <c r="L205" i="2"/>
  <c r="M205" i="2" s="1"/>
  <c r="L97" i="2"/>
  <c r="M97" i="2" s="1"/>
  <c r="L61" i="2"/>
  <c r="M61" i="2" s="1"/>
  <c r="L384" i="2"/>
  <c r="M384" i="2" s="1"/>
  <c r="L240" i="2"/>
  <c r="M240" i="2" s="1"/>
  <c r="L144" i="2"/>
  <c r="M144" i="2" s="1"/>
  <c r="L96" i="2"/>
  <c r="M96" i="2" s="1"/>
  <c r="L383" i="2"/>
  <c r="M383" i="2" s="1"/>
  <c r="L371" i="2"/>
  <c r="M371" i="2" s="1"/>
  <c r="L359" i="2"/>
  <c r="M359" i="2" s="1"/>
  <c r="L347" i="2"/>
  <c r="M347" i="2" s="1"/>
  <c r="L335" i="2"/>
  <c r="M335" i="2" s="1"/>
  <c r="L323" i="2"/>
  <c r="M323" i="2" s="1"/>
  <c r="L311" i="2"/>
  <c r="M311" i="2" s="1"/>
  <c r="L299" i="2"/>
  <c r="M299" i="2" s="1"/>
  <c r="L287" i="2"/>
  <c r="M287" i="2" s="1"/>
  <c r="L275" i="2"/>
  <c r="M275" i="2" s="1"/>
  <c r="L263" i="2"/>
  <c r="M263" i="2" s="1"/>
  <c r="L251" i="2"/>
  <c r="M251" i="2" s="1"/>
  <c r="L239" i="2"/>
  <c r="M239" i="2" s="1"/>
  <c r="L227" i="2"/>
  <c r="M227" i="2" s="1"/>
  <c r="L215" i="2"/>
  <c r="M215" i="2" s="1"/>
  <c r="L203" i="2"/>
  <c r="M203" i="2" s="1"/>
  <c r="L191" i="2"/>
  <c r="M191" i="2" s="1"/>
  <c r="L179" i="2"/>
  <c r="M179" i="2" s="1"/>
  <c r="L167" i="2"/>
  <c r="M167" i="2" s="1"/>
  <c r="L155" i="2"/>
  <c r="M155" i="2" s="1"/>
  <c r="L143" i="2"/>
  <c r="M143" i="2" s="1"/>
  <c r="L131" i="2"/>
  <c r="M131" i="2" s="1"/>
  <c r="L119" i="2"/>
  <c r="M119" i="2" s="1"/>
  <c r="L107" i="2"/>
  <c r="M107" i="2" s="1"/>
  <c r="L95" i="2"/>
  <c r="M95" i="2" s="1"/>
  <c r="L83" i="2"/>
  <c r="M83" i="2" s="1"/>
  <c r="L71" i="2"/>
  <c r="M71" i="2" s="1"/>
  <c r="L59" i="2"/>
  <c r="M59" i="2" s="1"/>
  <c r="L47" i="2"/>
  <c r="M47" i="2" s="1"/>
  <c r="L35" i="2"/>
  <c r="M35" i="2" s="1"/>
  <c r="L23" i="2"/>
  <c r="M23" i="2" s="1"/>
  <c r="L11" i="2"/>
  <c r="M11" i="2" s="1"/>
  <c r="L3" i="2"/>
  <c r="M3" i="2" s="1"/>
  <c r="L382" i="2"/>
  <c r="M382" i="2" s="1"/>
  <c r="L370" i="2"/>
  <c r="M370" i="2" s="1"/>
  <c r="L358" i="2"/>
  <c r="M358" i="2" s="1"/>
  <c r="L346" i="2"/>
  <c r="M346" i="2" s="1"/>
  <c r="L334" i="2"/>
  <c r="M334" i="2" s="1"/>
  <c r="L322" i="2"/>
  <c r="M322" i="2" s="1"/>
  <c r="L310" i="2"/>
  <c r="M310" i="2" s="1"/>
  <c r="L298" i="2"/>
  <c r="M298" i="2" s="1"/>
  <c r="L286" i="2"/>
  <c r="M286" i="2" s="1"/>
  <c r="L274" i="2"/>
  <c r="M274" i="2" s="1"/>
  <c r="L262" i="2"/>
  <c r="M262" i="2" s="1"/>
  <c r="L250" i="2"/>
  <c r="M250" i="2" s="1"/>
  <c r="L238" i="2"/>
  <c r="M238" i="2" s="1"/>
  <c r="L226" i="2"/>
  <c r="M226" i="2" s="1"/>
  <c r="L214" i="2"/>
  <c r="M214" i="2" s="1"/>
  <c r="L202" i="2"/>
  <c r="M202" i="2" s="1"/>
  <c r="L190" i="2"/>
  <c r="M190" i="2" s="1"/>
  <c r="L178" i="2"/>
  <c r="M178" i="2" s="1"/>
  <c r="L166" i="2"/>
  <c r="M166" i="2" s="1"/>
  <c r="L154" i="2"/>
  <c r="M154" i="2" s="1"/>
  <c r="L142" i="2"/>
  <c r="M142" i="2" s="1"/>
  <c r="L130" i="2"/>
  <c r="M130" i="2" s="1"/>
  <c r="L118" i="2"/>
  <c r="M118" i="2" s="1"/>
  <c r="L106" i="2"/>
  <c r="M106" i="2" s="1"/>
  <c r="L94" i="2"/>
  <c r="M94" i="2" s="1"/>
  <c r="L82" i="2"/>
  <c r="M82" i="2" s="1"/>
  <c r="L70" i="2"/>
  <c r="M70" i="2" s="1"/>
  <c r="L58" i="2"/>
  <c r="M58" i="2" s="1"/>
  <c r="L46" i="2"/>
  <c r="M46" i="2" s="1"/>
  <c r="L34" i="2"/>
  <c r="M34" i="2" s="1"/>
  <c r="L22" i="2"/>
  <c r="M22" i="2" s="1"/>
  <c r="L10" i="2"/>
  <c r="M10" i="2" s="1"/>
  <c r="K254" i="4" l="1"/>
  <c r="K247" i="4"/>
  <c r="L380" i="4"/>
  <c r="N380" i="4" s="1"/>
  <c r="L319" i="4"/>
  <c r="N319" i="4" s="1"/>
  <c r="L379" i="4"/>
  <c r="N379" i="4" s="1"/>
  <c r="K227" i="4"/>
  <c r="K330" i="4"/>
  <c r="K212" i="4"/>
  <c r="L321" i="4"/>
  <c r="N321" i="4" s="1"/>
  <c r="K220" i="4"/>
  <c r="L236" i="4"/>
  <c r="N236" i="4" s="1"/>
  <c r="K202" i="4"/>
  <c r="L202" i="4" s="1"/>
  <c r="N202" i="4" s="1"/>
  <c r="K318" i="4"/>
  <c r="K249" i="4"/>
  <c r="L309" i="4"/>
  <c r="N309" i="4" s="1"/>
  <c r="L367" i="4"/>
  <c r="N367" i="4" s="1"/>
  <c r="L14" i="4"/>
  <c r="N14" i="4" s="1"/>
  <c r="K211" i="4"/>
  <c r="U61" i="4"/>
  <c r="L256" i="4"/>
  <c r="N256" i="4" s="1"/>
  <c r="L26" i="4"/>
  <c r="N26" i="4" s="1"/>
  <c r="K352" i="4"/>
  <c r="K228" i="4"/>
  <c r="K22" i="4"/>
  <c r="K241" i="4"/>
  <c r="K374" i="4"/>
  <c r="K340" i="4"/>
  <c r="Q340" i="4" s="1"/>
  <c r="K356" i="4"/>
  <c r="L231" i="4"/>
  <c r="N231" i="4" s="1"/>
  <c r="K239" i="4"/>
  <c r="K250" i="4"/>
  <c r="J47" i="3"/>
  <c r="J37" i="3"/>
  <c r="K25" i="3"/>
  <c r="M25" i="3" s="1"/>
  <c r="J8" i="3"/>
  <c r="J54" i="3"/>
  <c r="K91" i="3"/>
  <c r="M91" i="3" s="1"/>
  <c r="P313" i="4"/>
  <c r="L258" i="4"/>
  <c r="N258" i="4" s="1"/>
  <c r="L341" i="4"/>
  <c r="N341" i="4" s="1"/>
  <c r="K248" i="4"/>
  <c r="K4" i="4"/>
  <c r="L205" i="4"/>
  <c r="N205" i="4" s="1"/>
  <c r="R340" i="4"/>
  <c r="L217" i="4"/>
  <c r="N217" i="4" s="1"/>
  <c r="K302" i="4"/>
  <c r="K273" i="4"/>
  <c r="L265" i="4"/>
  <c r="N265" i="4" s="1"/>
  <c r="K323" i="4"/>
  <c r="K337" i="4"/>
  <c r="Q337" i="4" s="1"/>
  <c r="K73" i="4"/>
  <c r="L73" i="4" s="1"/>
  <c r="N73" i="4" s="1"/>
  <c r="L233" i="4"/>
  <c r="N233" i="4" s="1"/>
  <c r="L160" i="4"/>
  <c r="N160" i="4" s="1"/>
  <c r="K45" i="4"/>
  <c r="L45" i="4" s="1"/>
  <c r="N45" i="4" s="1"/>
  <c r="L171" i="4"/>
  <c r="N171" i="4" s="1"/>
  <c r="L131" i="4"/>
  <c r="N131" i="4" s="1"/>
  <c r="K298" i="4"/>
  <c r="L269" i="4"/>
  <c r="N269" i="4" s="1"/>
  <c r="K229" i="4"/>
  <c r="K332" i="4"/>
  <c r="L225" i="4"/>
  <c r="N225" i="4" s="1"/>
  <c r="K238" i="4"/>
  <c r="K358" i="4"/>
  <c r="K210" i="4"/>
  <c r="K325" i="4"/>
  <c r="K204" i="4"/>
  <c r="L313" i="4"/>
  <c r="N313" i="4" s="1"/>
  <c r="K24" i="4"/>
  <c r="K320" i="4"/>
  <c r="L68" i="4"/>
  <c r="N68" i="4" s="1"/>
  <c r="K104" i="4"/>
  <c r="L104" i="4" s="1"/>
  <c r="N104" i="4" s="1"/>
  <c r="L27" i="4"/>
  <c r="N27" i="4" s="1"/>
  <c r="K27" i="4"/>
  <c r="K200" i="4"/>
  <c r="L200" i="4" s="1"/>
  <c r="N200" i="4" s="1"/>
  <c r="K59" i="4"/>
  <c r="L59" i="4" s="1"/>
  <c r="N59" i="4" s="1"/>
  <c r="L316" i="4"/>
  <c r="N316" i="4" s="1"/>
  <c r="K316" i="4"/>
  <c r="K136" i="4"/>
  <c r="L136" i="4"/>
  <c r="N136" i="4" s="1"/>
  <c r="K386" i="4"/>
  <c r="L386" i="4" s="1"/>
  <c r="N386" i="4" s="1"/>
  <c r="K187" i="4"/>
  <c r="L187" i="4" s="1"/>
  <c r="N187" i="4" s="1"/>
  <c r="K42" i="4"/>
  <c r="L42" i="4"/>
  <c r="N42" i="4" s="1"/>
  <c r="K144" i="4"/>
  <c r="L144" i="4" s="1"/>
  <c r="N144" i="4" s="1"/>
  <c r="L303" i="4"/>
  <c r="N303" i="4" s="1"/>
  <c r="K303" i="4"/>
  <c r="L21" i="4"/>
  <c r="N21" i="4" s="1"/>
  <c r="K21" i="4"/>
  <c r="K67" i="4"/>
  <c r="L67" i="4" s="1"/>
  <c r="N67" i="4" s="1"/>
  <c r="K108" i="4"/>
  <c r="L108" i="4" s="1"/>
  <c r="N108" i="4" s="1"/>
  <c r="L155" i="4"/>
  <c r="N155" i="4" s="1"/>
  <c r="K155" i="4"/>
  <c r="K288" i="4"/>
  <c r="L288" i="4" s="1"/>
  <c r="N288" i="4" s="1"/>
  <c r="K291" i="4"/>
  <c r="L291" i="4" s="1"/>
  <c r="N291" i="4" s="1"/>
  <c r="K44" i="4"/>
  <c r="L44" i="4" s="1"/>
  <c r="N44" i="4" s="1"/>
  <c r="L368" i="4"/>
  <c r="N368" i="4" s="1"/>
  <c r="K368" i="4"/>
  <c r="K41" i="4"/>
  <c r="L41" i="4" s="1"/>
  <c r="N41" i="4" s="1"/>
  <c r="K237" i="4"/>
  <c r="L237" i="4"/>
  <c r="N237" i="4" s="1"/>
  <c r="K63" i="4"/>
  <c r="L307" i="4"/>
  <c r="N307" i="4" s="1"/>
  <c r="K307" i="4"/>
  <c r="K389" i="4"/>
  <c r="L389" i="4" s="1"/>
  <c r="N389" i="4" s="1"/>
  <c r="K280" i="4"/>
  <c r="L280" i="4" s="1"/>
  <c r="N280" i="4" s="1"/>
  <c r="K96" i="4"/>
  <c r="L96" i="4" s="1"/>
  <c r="N96" i="4" s="1"/>
  <c r="K6" i="4"/>
  <c r="L6" i="4"/>
  <c r="N6" i="4" s="1"/>
  <c r="K285" i="4"/>
  <c r="L285" i="4" s="1"/>
  <c r="N285" i="4" s="1"/>
  <c r="K331" i="4"/>
  <c r="K51" i="4"/>
  <c r="L51" i="4" s="1"/>
  <c r="N51" i="4" s="1"/>
  <c r="K192" i="4"/>
  <c r="L192" i="4" s="1"/>
  <c r="N192" i="4" s="1"/>
  <c r="K87" i="4"/>
  <c r="L87" i="4" s="1"/>
  <c r="N87" i="4" s="1"/>
  <c r="L240" i="4"/>
  <c r="N240" i="4" s="1"/>
  <c r="K240" i="4"/>
  <c r="K150" i="4"/>
  <c r="L150" i="4" s="1"/>
  <c r="N150" i="4" s="1"/>
  <c r="K198" i="4"/>
  <c r="L198" i="4" s="1"/>
  <c r="N198" i="4" s="1"/>
  <c r="K190" i="4"/>
  <c r="L190" i="4" s="1"/>
  <c r="N190" i="4" s="1"/>
  <c r="K143" i="4"/>
  <c r="L143" i="4" s="1"/>
  <c r="N143" i="4" s="1"/>
  <c r="K134" i="4"/>
  <c r="L134" i="4" s="1"/>
  <c r="N134" i="4" s="1"/>
  <c r="K393" i="4"/>
  <c r="L393" i="4" s="1"/>
  <c r="N393" i="4" s="1"/>
  <c r="K394" i="4"/>
  <c r="K292" i="4"/>
  <c r="L292" i="4" s="1"/>
  <c r="N292" i="4" s="1"/>
  <c r="K71" i="4"/>
  <c r="L71" i="4" s="1"/>
  <c r="N71" i="4" s="1"/>
  <c r="K142" i="4"/>
  <c r="L142" i="4" s="1"/>
  <c r="N142" i="4" s="1"/>
  <c r="K391" i="4"/>
  <c r="L391" i="4" s="1"/>
  <c r="N391" i="4" s="1"/>
  <c r="K387" i="4"/>
  <c r="L387" i="4" s="1"/>
  <c r="N387" i="4" s="1"/>
  <c r="K64" i="4"/>
  <c r="L64" i="4" s="1"/>
  <c r="N64" i="4" s="1"/>
  <c r="K79" i="4"/>
  <c r="L79" i="4" s="1"/>
  <c r="N79" i="4" s="1"/>
  <c r="K123" i="4"/>
  <c r="L123" i="4" s="1"/>
  <c r="N123" i="4" s="1"/>
  <c r="K246" i="4"/>
  <c r="L246" i="4"/>
  <c r="N246" i="4" s="1"/>
  <c r="L324" i="4"/>
  <c r="N324" i="4" s="1"/>
  <c r="K324" i="4"/>
  <c r="K360" i="4"/>
  <c r="L360" i="4" s="1"/>
  <c r="N360" i="4" s="1"/>
  <c r="K112" i="4"/>
  <c r="L112" i="4" s="1"/>
  <c r="N112" i="4" s="1"/>
  <c r="K348" i="4"/>
  <c r="L348" i="4" s="1"/>
  <c r="N348" i="4" s="1"/>
  <c r="K213" i="4"/>
  <c r="L213" i="4" s="1"/>
  <c r="N213" i="4" s="1"/>
  <c r="K80" i="4"/>
  <c r="L80" i="4"/>
  <c r="N80" i="4" s="1"/>
  <c r="K138" i="4"/>
  <c r="L138" i="4" s="1"/>
  <c r="N138" i="4" s="1"/>
  <c r="K37" i="4"/>
  <c r="L37" i="4" s="1"/>
  <c r="N37" i="4" s="1"/>
  <c r="L244" i="4"/>
  <c r="N244" i="4" s="1"/>
  <c r="K244" i="4"/>
  <c r="K85" i="4"/>
  <c r="L85" i="4" s="1"/>
  <c r="N85" i="4" s="1"/>
  <c r="L342" i="4"/>
  <c r="N342" i="4" s="1"/>
  <c r="K342" i="4"/>
  <c r="K165" i="4"/>
  <c r="L165" i="4" s="1"/>
  <c r="N165" i="4" s="1"/>
  <c r="K188" i="4"/>
  <c r="L188" i="4" s="1"/>
  <c r="N188" i="4" s="1"/>
  <c r="K353" i="4"/>
  <c r="L353" i="4"/>
  <c r="N353" i="4" s="1"/>
  <c r="K315" i="4"/>
  <c r="Q316" i="4" s="1"/>
  <c r="L315" i="4"/>
  <c r="N315" i="4" s="1"/>
  <c r="L156" i="4"/>
  <c r="N156" i="4" s="1"/>
  <c r="K156" i="4"/>
  <c r="K69" i="4"/>
  <c r="L69" i="4" s="1"/>
  <c r="N69" i="4" s="1"/>
  <c r="L243" i="4"/>
  <c r="N243" i="4" s="1"/>
  <c r="K243" i="4"/>
  <c r="L270" i="4"/>
  <c r="N270" i="4" s="1"/>
  <c r="K270" i="4"/>
  <c r="K172" i="4"/>
  <c r="L172" i="4" s="1"/>
  <c r="N172" i="4" s="1"/>
  <c r="K281" i="4"/>
  <c r="L281" i="4"/>
  <c r="N281" i="4" s="1"/>
  <c r="K183" i="4"/>
  <c r="L183" i="4" s="1"/>
  <c r="N183" i="4" s="1"/>
  <c r="K115" i="4"/>
  <c r="L115" i="4" s="1"/>
  <c r="N115" i="4" s="1"/>
  <c r="K159" i="4"/>
  <c r="L159" i="4" s="1"/>
  <c r="N159" i="4" s="1"/>
  <c r="K166" i="4"/>
  <c r="L166" i="4" s="1"/>
  <c r="N166" i="4" s="1"/>
  <c r="K49" i="4"/>
  <c r="L49" i="4" s="1"/>
  <c r="N49" i="4" s="1"/>
  <c r="K75" i="4"/>
  <c r="L75" i="4" s="1"/>
  <c r="N75" i="4" s="1"/>
  <c r="K113" i="4"/>
  <c r="L113" i="4" s="1"/>
  <c r="N113" i="4" s="1"/>
  <c r="K361" i="4"/>
  <c r="L361" i="4" s="1"/>
  <c r="N361" i="4" s="1"/>
  <c r="K189" i="4"/>
  <c r="L189" i="4" s="1"/>
  <c r="N189" i="4" s="1"/>
  <c r="K262" i="4"/>
  <c r="P262" i="4" s="1"/>
  <c r="K95" i="4"/>
  <c r="L95" i="4" s="1"/>
  <c r="N95" i="4" s="1"/>
  <c r="K158" i="4"/>
  <c r="P158" i="4" s="1"/>
  <c r="L151" i="4"/>
  <c r="N151" i="4" s="1"/>
  <c r="K151" i="4"/>
  <c r="K84" i="4"/>
  <c r="L84" i="4" s="1"/>
  <c r="N84" i="4" s="1"/>
  <c r="K147" i="4"/>
  <c r="L147" i="4" s="1"/>
  <c r="N147" i="4" s="1"/>
  <c r="K137" i="4"/>
  <c r="L137" i="4" s="1"/>
  <c r="N137" i="4" s="1"/>
  <c r="L230" i="4"/>
  <c r="N230" i="4" s="1"/>
  <c r="R231" i="4" s="1"/>
  <c r="K230" i="4"/>
  <c r="K92" i="4"/>
  <c r="L92" i="4"/>
  <c r="N92" i="4" s="1"/>
  <c r="K274" i="4"/>
  <c r="L274" i="4" s="1"/>
  <c r="N274" i="4" s="1"/>
  <c r="K34" i="4"/>
  <c r="L34" i="4" s="1"/>
  <c r="N34" i="4" s="1"/>
  <c r="L20" i="4"/>
  <c r="N20" i="4" s="1"/>
  <c r="K20" i="4"/>
  <c r="K109" i="4"/>
  <c r="L109" i="4"/>
  <c r="N109" i="4" s="1"/>
  <c r="L344" i="4"/>
  <c r="N344" i="4" s="1"/>
  <c r="K344" i="4"/>
  <c r="L364" i="4"/>
  <c r="N364" i="4" s="1"/>
  <c r="R364" i="4" s="1"/>
  <c r="K364" i="4"/>
  <c r="Q364" i="4" s="1"/>
  <c r="K175" i="4"/>
  <c r="L175" i="4" s="1"/>
  <c r="N175" i="4" s="1"/>
  <c r="K157" i="4"/>
  <c r="L157" i="4" s="1"/>
  <c r="N157" i="4" s="1"/>
  <c r="K263" i="4"/>
  <c r="K180" i="4"/>
  <c r="L180" i="4" s="1"/>
  <c r="N180" i="4" s="1"/>
  <c r="K90" i="4"/>
  <c r="L90" i="4" s="1"/>
  <c r="N90" i="4" s="1"/>
  <c r="K345" i="4"/>
  <c r="L345" i="4" s="1"/>
  <c r="N345" i="4" s="1"/>
  <c r="K287" i="4"/>
  <c r="K39" i="4"/>
  <c r="L39" i="4" s="1"/>
  <c r="N39" i="4" s="1"/>
  <c r="K18" i="4"/>
  <c r="L18" i="4"/>
  <c r="N18" i="4" s="1"/>
  <c r="K81" i="4"/>
  <c r="L81" i="4" s="1"/>
  <c r="N81" i="4" s="1"/>
  <c r="L357" i="4"/>
  <c r="N357" i="4" s="1"/>
  <c r="K357" i="4"/>
  <c r="K164" i="4"/>
  <c r="L164" i="4" s="1"/>
  <c r="N164" i="4" s="1"/>
  <c r="K224" i="4"/>
  <c r="L224" i="4" s="1"/>
  <c r="N224" i="4" s="1"/>
  <c r="K122" i="4"/>
  <c r="L122" i="4" s="1"/>
  <c r="N122" i="4" s="1"/>
  <c r="K125" i="4"/>
  <c r="L125" i="4" s="1"/>
  <c r="N125" i="4" s="1"/>
  <c r="K86" i="4"/>
  <c r="L86" i="4" s="1"/>
  <c r="N86" i="4" s="1"/>
  <c r="K65" i="4"/>
  <c r="L65" i="4" s="1"/>
  <c r="N65" i="4" s="1"/>
  <c r="L154" i="4"/>
  <c r="N154" i="4" s="1"/>
  <c r="K154" i="4"/>
  <c r="K293" i="4"/>
  <c r="L293" i="4" s="1"/>
  <c r="N293" i="4" s="1"/>
  <c r="L207" i="4"/>
  <c r="N207" i="4" s="1"/>
  <c r="K207" i="4"/>
  <c r="K381" i="4"/>
  <c r="L381" i="4" s="1"/>
  <c r="N381" i="4" s="1"/>
  <c r="L25" i="4"/>
  <c r="N25" i="4" s="1"/>
  <c r="K25" i="4"/>
  <c r="K279" i="4"/>
  <c r="L279" i="4" s="1"/>
  <c r="N279" i="4" s="1"/>
  <c r="K149" i="4"/>
  <c r="L149" i="4" s="1"/>
  <c r="N149" i="4" s="1"/>
  <c r="K327" i="4"/>
  <c r="L327" i="4"/>
  <c r="N327" i="4" s="1"/>
  <c r="K56" i="4"/>
  <c r="L56" i="4" s="1"/>
  <c r="N56" i="4" s="1"/>
  <c r="K169" i="4"/>
  <c r="L169" i="4" s="1"/>
  <c r="N169" i="4" s="1"/>
  <c r="K78" i="4"/>
  <c r="L78" i="4" s="1"/>
  <c r="N78" i="4" s="1"/>
  <c r="K120" i="4"/>
  <c r="L120" i="4" s="1"/>
  <c r="N120" i="4" s="1"/>
  <c r="K282" i="4"/>
  <c r="L282" i="4" s="1"/>
  <c r="N282" i="4" s="1"/>
  <c r="L10" i="4"/>
  <c r="N10" i="4" s="1"/>
  <c r="K10" i="4"/>
  <c r="K168" i="4"/>
  <c r="L168" i="4" s="1"/>
  <c r="N168" i="4" s="1"/>
  <c r="K110" i="4"/>
  <c r="L110" i="4" s="1"/>
  <c r="N110" i="4" s="1"/>
  <c r="K93" i="4"/>
  <c r="L93" i="4" s="1"/>
  <c r="N93" i="4" s="1"/>
  <c r="K177" i="4"/>
  <c r="L177" i="4" s="1"/>
  <c r="N177" i="4" s="1"/>
  <c r="K170" i="4"/>
  <c r="L170" i="4" s="1"/>
  <c r="N170" i="4" s="1"/>
  <c r="K201" i="4"/>
  <c r="L201" i="4" s="1"/>
  <c r="N201" i="4" s="1"/>
  <c r="K133" i="4"/>
  <c r="L133" i="4" s="1"/>
  <c r="N133" i="4" s="1"/>
  <c r="L16" i="4"/>
  <c r="N16" i="4" s="1"/>
  <c r="K16" i="4"/>
  <c r="K13" i="4"/>
  <c r="L13" i="4"/>
  <c r="N13" i="4" s="1"/>
  <c r="K101" i="4"/>
  <c r="L101" i="4" s="1"/>
  <c r="N101" i="4" s="1"/>
  <c r="K271" i="4"/>
  <c r="L271" i="4" s="1"/>
  <c r="N271" i="4" s="1"/>
  <c r="K129" i="4"/>
  <c r="L129" i="4" s="1"/>
  <c r="N129" i="4" s="1"/>
  <c r="L223" i="4"/>
  <c r="N223" i="4" s="1"/>
  <c r="K223" i="4"/>
  <c r="Q226" i="4" s="1"/>
  <c r="K118" i="4"/>
  <c r="L118" i="4" s="1"/>
  <c r="N118" i="4" s="1"/>
  <c r="L370" i="4"/>
  <c r="N370" i="4" s="1"/>
  <c r="K370" i="4"/>
  <c r="K94" i="4"/>
  <c r="L94" i="4" s="1"/>
  <c r="N94" i="4" s="1"/>
  <c r="K119" i="4"/>
  <c r="L119" i="4" s="1"/>
  <c r="N119" i="4" s="1"/>
  <c r="K191" i="4"/>
  <c r="L191" i="4" s="1"/>
  <c r="N191" i="4" s="1"/>
  <c r="K32" i="4"/>
  <c r="L32" i="4" s="1"/>
  <c r="N32" i="4" s="1"/>
  <c r="K186" i="4"/>
  <c r="L186" i="4" s="1"/>
  <c r="N186" i="4" s="1"/>
  <c r="L301" i="4"/>
  <c r="N301" i="4" s="1"/>
  <c r="K301" i="4"/>
  <c r="K132" i="4"/>
  <c r="L132" i="4" s="1"/>
  <c r="N132" i="4" s="1"/>
  <c r="K181" i="4"/>
  <c r="L181" i="4" s="1"/>
  <c r="N181" i="4" s="1"/>
  <c r="K197" i="4"/>
  <c r="L197" i="4" s="1"/>
  <c r="N197" i="4" s="1"/>
  <c r="K372" i="4"/>
  <c r="L372" i="4"/>
  <c r="N372" i="4" s="1"/>
  <c r="K83" i="4"/>
  <c r="L83" i="4" s="1"/>
  <c r="N83" i="4" s="1"/>
  <c r="K203" i="4"/>
  <c r="L203" i="4" s="1"/>
  <c r="N203" i="4" s="1"/>
  <c r="L235" i="4"/>
  <c r="N235" i="4" s="1"/>
  <c r="K235" i="4"/>
  <c r="K174" i="4"/>
  <c r="L174" i="4" s="1"/>
  <c r="N174" i="4" s="1"/>
  <c r="K167" i="4"/>
  <c r="L167" i="4" s="1"/>
  <c r="N167" i="4" s="1"/>
  <c r="K106" i="4"/>
  <c r="L106" i="4" s="1"/>
  <c r="N106" i="4" s="1"/>
  <c r="K178" i="4"/>
  <c r="L178" i="4" s="1"/>
  <c r="N178" i="4" s="1"/>
  <c r="K91" i="4"/>
  <c r="L91" i="4" s="1"/>
  <c r="N91" i="4" s="1"/>
  <c r="L251" i="4"/>
  <c r="N251" i="4" s="1"/>
  <c r="K251" i="4"/>
  <c r="K66" i="4"/>
  <c r="L66" i="4" s="1"/>
  <c r="N66" i="4" s="1"/>
  <c r="K98" i="4"/>
  <c r="L98" i="4" s="1"/>
  <c r="N98" i="4" s="1"/>
  <c r="L5" i="4"/>
  <c r="N5" i="4" s="1"/>
  <c r="K5" i="4"/>
  <c r="K126" i="4"/>
  <c r="L126" i="4" s="1"/>
  <c r="N126" i="4" s="1"/>
  <c r="K335" i="4"/>
  <c r="L335" i="4" s="1"/>
  <c r="N335" i="4" s="1"/>
  <c r="R336" i="4" s="1"/>
  <c r="K55" i="4"/>
  <c r="L55" i="4" s="1"/>
  <c r="N55" i="4" s="1"/>
  <c r="L329" i="4"/>
  <c r="N329" i="4" s="1"/>
  <c r="K329" i="4"/>
  <c r="K135" i="4"/>
  <c r="L135" i="4" s="1"/>
  <c r="N135" i="4" s="1"/>
  <c r="K388" i="4"/>
  <c r="L388" i="4" s="1"/>
  <c r="N388" i="4" s="1"/>
  <c r="K117" i="4"/>
  <c r="L117" i="4" s="1"/>
  <c r="N117" i="4" s="1"/>
  <c r="K182" i="4"/>
  <c r="L182" i="4" s="1"/>
  <c r="N182" i="4" s="1"/>
  <c r="L297" i="4"/>
  <c r="N297" i="4" s="1"/>
  <c r="K297" i="4"/>
  <c r="K349" i="4"/>
  <c r="L349" i="4" s="1"/>
  <c r="N349" i="4" s="1"/>
  <c r="K317" i="4"/>
  <c r="Q319" i="4" s="1"/>
  <c r="L317" i="4"/>
  <c r="N317" i="4" s="1"/>
  <c r="R319" i="4" s="1"/>
  <c r="K208" i="4"/>
  <c r="L208" i="4"/>
  <c r="N208" i="4" s="1"/>
  <c r="K350" i="4"/>
  <c r="L350" i="4" s="1"/>
  <c r="N350" i="4" s="1"/>
  <c r="K255" i="4"/>
  <c r="L255" i="4"/>
  <c r="N255" i="4" s="1"/>
  <c r="K286" i="4"/>
  <c r="L286" i="4" s="1"/>
  <c r="N286" i="4" s="1"/>
  <c r="K253" i="4"/>
  <c r="L253" i="4"/>
  <c r="N253" i="4" s="1"/>
  <c r="K193" i="4"/>
  <c r="L193" i="4" s="1"/>
  <c r="N193" i="4" s="1"/>
  <c r="L377" i="4"/>
  <c r="N377" i="4" s="1"/>
  <c r="K377" i="4"/>
  <c r="K62" i="4"/>
  <c r="L62" i="4" s="1"/>
  <c r="N62" i="4" s="1"/>
  <c r="K46" i="4"/>
  <c r="L46" i="4" s="1"/>
  <c r="N46" i="4" s="1"/>
  <c r="K33" i="4"/>
  <c r="L33" i="4" s="1"/>
  <c r="N33" i="4" s="1"/>
  <c r="K35" i="4"/>
  <c r="L35" i="4" s="1"/>
  <c r="N35" i="4" s="1"/>
  <c r="K102" i="4"/>
  <c r="L102" i="4" s="1"/>
  <c r="N102" i="4" s="1"/>
  <c r="K347" i="4"/>
  <c r="L347" i="4" s="1"/>
  <c r="N347" i="4" s="1"/>
  <c r="K82" i="4"/>
  <c r="L82" i="4" s="1"/>
  <c r="N82" i="4" s="1"/>
  <c r="L206" i="4"/>
  <c r="N206" i="4" s="1"/>
  <c r="K206" i="4"/>
  <c r="K77" i="4"/>
  <c r="L77" i="4" s="1"/>
  <c r="N77" i="4" s="1"/>
  <c r="L267" i="4"/>
  <c r="N267" i="4" s="1"/>
  <c r="K267" i="4"/>
  <c r="K103" i="4"/>
  <c r="L103" i="4" s="1"/>
  <c r="N103" i="4" s="1"/>
  <c r="K383" i="4"/>
  <c r="L383" i="4" s="1"/>
  <c r="N383" i="4" s="1"/>
  <c r="K53" i="4"/>
  <c r="L53" i="4" s="1"/>
  <c r="N53" i="4" s="1"/>
  <c r="K276" i="4"/>
  <c r="L276" i="4" s="1"/>
  <c r="N276" i="4" s="1"/>
  <c r="L322" i="4"/>
  <c r="N322" i="4" s="1"/>
  <c r="K322" i="4"/>
  <c r="K17" i="4"/>
  <c r="L17" i="4"/>
  <c r="N17" i="4" s="1"/>
  <c r="K278" i="4"/>
  <c r="L278" i="4"/>
  <c r="N278" i="4" s="1"/>
  <c r="K283" i="4"/>
  <c r="L283" i="4" s="1"/>
  <c r="N283" i="4" s="1"/>
  <c r="K145" i="4"/>
  <c r="L145" i="4" s="1"/>
  <c r="N145" i="4" s="1"/>
  <c r="K260" i="4"/>
  <c r="L260" i="4" s="1"/>
  <c r="N260" i="4" s="1"/>
  <c r="L355" i="4"/>
  <c r="N355" i="4" s="1"/>
  <c r="K355" i="4"/>
  <c r="L8" i="4"/>
  <c r="N8" i="4" s="1"/>
  <c r="K8" i="4"/>
  <c r="K36" i="4"/>
  <c r="L36" i="4" s="1"/>
  <c r="N36" i="4" s="1"/>
  <c r="K354" i="4"/>
  <c r="L354" i="4"/>
  <c r="N354" i="4" s="1"/>
  <c r="K148" i="4"/>
  <c r="L148" i="4" s="1"/>
  <c r="N148" i="4" s="1"/>
  <c r="K363" i="4"/>
  <c r="L363" i="4" s="1"/>
  <c r="N363" i="4" s="1"/>
  <c r="K290" i="4"/>
  <c r="L290" i="4" s="1"/>
  <c r="N290" i="4" s="1"/>
  <c r="K140" i="4"/>
  <c r="L140" i="4" s="1"/>
  <c r="N140" i="4" s="1"/>
  <c r="K153" i="4"/>
  <c r="L153" i="4" s="1"/>
  <c r="N153" i="4" s="1"/>
  <c r="K272" i="4"/>
  <c r="L272" i="4"/>
  <c r="N272" i="4" s="1"/>
  <c r="L9" i="4"/>
  <c r="N9" i="4" s="1"/>
  <c r="K9" i="4"/>
  <c r="L252" i="4"/>
  <c r="N252" i="4" s="1"/>
  <c r="K252" i="4"/>
  <c r="L23" i="4"/>
  <c r="N23" i="4" s="1"/>
  <c r="K23" i="4"/>
  <c r="K100" i="4"/>
  <c r="L100" i="4" s="1"/>
  <c r="N100" i="4" s="1"/>
  <c r="K128" i="4"/>
  <c r="L128" i="4" s="1"/>
  <c r="N128" i="4" s="1"/>
  <c r="K194" i="4"/>
  <c r="L194" i="4" s="1"/>
  <c r="N194" i="4" s="1"/>
  <c r="L299" i="4"/>
  <c r="N299" i="4" s="1"/>
  <c r="K299" i="4"/>
  <c r="K72" i="4"/>
  <c r="L72" i="4" s="1"/>
  <c r="N72" i="4" s="1"/>
  <c r="K373" i="4"/>
  <c r="L373" i="4"/>
  <c r="N373" i="4" s="1"/>
  <c r="K58" i="4"/>
  <c r="L58" i="4" s="1"/>
  <c r="N58" i="4" s="1"/>
  <c r="L365" i="4"/>
  <c r="N365" i="4" s="1"/>
  <c r="R366" i="4" s="1"/>
  <c r="K365" i="4"/>
  <c r="Q366" i="4" s="1"/>
  <c r="L15" i="4"/>
  <c r="N15" i="4" s="1"/>
  <c r="K15" i="4"/>
  <c r="K209" i="4"/>
  <c r="L209" i="4" s="1"/>
  <c r="N209" i="4" s="1"/>
  <c r="K199" i="4"/>
  <c r="L199" i="4" s="1"/>
  <c r="N199" i="4" s="1"/>
  <c r="K311" i="4"/>
  <c r="L311" i="4" s="1"/>
  <c r="N311" i="4" s="1"/>
  <c r="K146" i="4"/>
  <c r="L146" i="4" s="1"/>
  <c r="N146" i="4" s="1"/>
  <c r="K277" i="4"/>
  <c r="L277" i="4" s="1"/>
  <c r="N277" i="4" s="1"/>
  <c r="K124" i="4"/>
  <c r="L124" i="4" s="1"/>
  <c r="N124" i="4" s="1"/>
  <c r="L268" i="4"/>
  <c r="N268" i="4" s="1"/>
  <c r="K268" i="4"/>
  <c r="K5" i="3"/>
  <c r="M5" i="3" s="1"/>
  <c r="J11" i="3"/>
  <c r="K23" i="3"/>
  <c r="M23" i="3" s="1"/>
  <c r="J219" i="3"/>
  <c r="K219" i="3" s="1"/>
  <c r="M219" i="3" s="1"/>
  <c r="K147" i="3"/>
  <c r="M147" i="3" s="1"/>
  <c r="J147" i="3"/>
  <c r="K167" i="3"/>
  <c r="M167" i="3" s="1"/>
  <c r="J167" i="3"/>
  <c r="J299" i="3"/>
  <c r="K299" i="3" s="1"/>
  <c r="M299" i="3" s="1"/>
  <c r="K16" i="3"/>
  <c r="M16" i="3" s="1"/>
  <c r="J16" i="3"/>
  <c r="K101" i="3"/>
  <c r="M101" i="3" s="1"/>
  <c r="J127" i="3"/>
  <c r="K127" i="3" s="1"/>
  <c r="M127" i="3" s="1"/>
  <c r="J63" i="3"/>
  <c r="K63" i="3" s="1"/>
  <c r="M63" i="3" s="1"/>
  <c r="J340" i="3"/>
  <c r="K340" i="3" s="1"/>
  <c r="M340" i="3" s="1"/>
  <c r="K298" i="3"/>
  <c r="M298" i="3" s="1"/>
  <c r="J298" i="3"/>
  <c r="J226" i="3"/>
  <c r="K226" i="3" s="1"/>
  <c r="M226" i="3" s="1"/>
  <c r="J243" i="3"/>
  <c r="K243" i="3" s="1"/>
  <c r="M243" i="3" s="1"/>
  <c r="K163" i="3"/>
  <c r="M163" i="3" s="1"/>
  <c r="J163" i="3"/>
  <c r="J369" i="3"/>
  <c r="K369" i="3" s="1"/>
  <c r="M369" i="3" s="1"/>
  <c r="J285" i="3"/>
  <c r="K285" i="3" s="1"/>
  <c r="M285" i="3" s="1"/>
  <c r="J318" i="3"/>
  <c r="K318" i="3"/>
  <c r="M318" i="3" s="1"/>
  <c r="J149" i="3"/>
  <c r="K149" i="3" s="1"/>
  <c r="M149" i="3" s="1"/>
  <c r="J384" i="3"/>
  <c r="K384" i="3" s="1"/>
  <c r="M384" i="3" s="1"/>
  <c r="J307" i="3"/>
  <c r="K307" i="3" s="1"/>
  <c r="M307" i="3" s="1"/>
  <c r="K121" i="3"/>
  <c r="M121" i="3" s="1"/>
  <c r="J121" i="3"/>
  <c r="J305" i="3"/>
  <c r="K305" i="3" s="1"/>
  <c r="M305" i="3" s="1"/>
  <c r="K92" i="3"/>
  <c r="M92" i="3" s="1"/>
  <c r="K115" i="3"/>
  <c r="M115" i="3" s="1"/>
  <c r="J115" i="3"/>
  <c r="J188" i="3"/>
  <c r="K188" i="3" s="1"/>
  <c r="M188" i="3" s="1"/>
  <c r="J227" i="3"/>
  <c r="K227" i="3" s="1"/>
  <c r="M227" i="3" s="1"/>
  <c r="K43" i="3"/>
  <c r="M43" i="3" s="1"/>
  <c r="J43" i="3"/>
  <c r="K161" i="3"/>
  <c r="M161" i="3" s="1"/>
  <c r="J161" i="3"/>
  <c r="J236" i="3"/>
  <c r="K236" i="3" s="1"/>
  <c r="M236" i="3" s="1"/>
  <c r="K40" i="3"/>
  <c r="M40" i="3" s="1"/>
  <c r="J40" i="3"/>
  <c r="K45" i="3"/>
  <c r="M45" i="3" s="1"/>
  <c r="J45" i="3"/>
  <c r="K157" i="3"/>
  <c r="M157" i="3" s="1"/>
  <c r="J157" i="3"/>
  <c r="J330" i="3"/>
  <c r="K330" i="3" s="1"/>
  <c r="M330" i="3" s="1"/>
  <c r="K34" i="3"/>
  <c r="M34" i="3" s="1"/>
  <c r="J34" i="3"/>
  <c r="J320" i="3"/>
  <c r="J322" i="3"/>
  <c r="K322" i="3" s="1"/>
  <c r="M322" i="3" s="1"/>
  <c r="J353" i="3"/>
  <c r="K353" i="3" s="1"/>
  <c r="M353" i="3" s="1"/>
  <c r="J304" i="3"/>
  <c r="K304" i="3" s="1"/>
  <c r="M304" i="3" s="1"/>
  <c r="K104" i="3"/>
  <c r="M104" i="3" s="1"/>
  <c r="K96" i="3"/>
  <c r="M96" i="3" s="1"/>
  <c r="J96" i="3"/>
  <c r="J378" i="3"/>
  <c r="K378" i="3" s="1"/>
  <c r="M378" i="3" s="1"/>
  <c r="J126" i="3"/>
  <c r="K126" i="3" s="1"/>
  <c r="M126" i="3" s="1"/>
  <c r="J89" i="3"/>
  <c r="K89" i="3"/>
  <c r="M89" i="3" s="1"/>
  <c r="K139" i="3"/>
  <c r="M139" i="3" s="1"/>
  <c r="J139" i="3"/>
  <c r="J275" i="3"/>
  <c r="K275" i="3" s="1"/>
  <c r="M275" i="3" s="1"/>
  <c r="J217" i="3"/>
  <c r="K217" i="3" s="1"/>
  <c r="M217" i="3" s="1"/>
  <c r="J317" i="3"/>
  <c r="K317" i="3" s="1"/>
  <c r="M317" i="3" s="1"/>
  <c r="J191" i="3"/>
  <c r="K191" i="3" s="1"/>
  <c r="M191" i="3" s="1"/>
  <c r="J206" i="3"/>
  <c r="K206" i="3" s="1"/>
  <c r="M206" i="3" s="1"/>
  <c r="J357" i="3"/>
  <c r="K357" i="3" s="1"/>
  <c r="M357" i="3" s="1"/>
  <c r="J181" i="3"/>
  <c r="K181" i="3" s="1"/>
  <c r="M181" i="3" s="1"/>
  <c r="K176" i="3"/>
  <c r="J341" i="3"/>
  <c r="K341" i="3" s="1"/>
  <c r="M341" i="3" s="1"/>
  <c r="J346" i="3"/>
  <c r="K346" i="3" s="1"/>
  <c r="M346" i="3" s="1"/>
  <c r="J155" i="3"/>
  <c r="K155" i="3" s="1"/>
  <c r="M155" i="3" s="1"/>
  <c r="J292" i="3"/>
  <c r="K292" i="3"/>
  <c r="M292" i="3" s="1"/>
  <c r="J110" i="3"/>
  <c r="K110" i="3"/>
  <c r="M110" i="3" s="1"/>
  <c r="K158" i="3"/>
  <c r="M158" i="3" s="1"/>
  <c r="J158" i="3"/>
  <c r="J329" i="3"/>
  <c r="K329" i="3" s="1"/>
  <c r="M329" i="3" s="1"/>
  <c r="J309" i="3"/>
  <c r="K309" i="3"/>
  <c r="M309" i="3" s="1"/>
  <c r="J363" i="3"/>
  <c r="K363" i="3" s="1"/>
  <c r="M363" i="3" s="1"/>
  <c r="J266" i="3"/>
  <c r="K266" i="3" s="1"/>
  <c r="M266" i="3" s="1"/>
  <c r="J366" i="3"/>
  <c r="K366" i="3" s="1"/>
  <c r="M366" i="3" s="1"/>
  <c r="J297" i="3"/>
  <c r="K297" i="3" s="1"/>
  <c r="M297" i="3" s="1"/>
  <c r="J233" i="3"/>
  <c r="K233" i="3" s="1"/>
  <c r="M233" i="3" s="1"/>
  <c r="J350" i="3"/>
  <c r="K350" i="3" s="1"/>
  <c r="M350" i="3" s="1"/>
  <c r="J333" i="3"/>
  <c r="K333" i="3" s="1"/>
  <c r="M333" i="3" s="1"/>
  <c r="J352" i="3"/>
  <c r="K352" i="3" s="1"/>
  <c r="M352" i="3" s="1"/>
  <c r="J339" i="3"/>
  <c r="K339" i="3" s="1"/>
  <c r="M339" i="3" s="1"/>
  <c r="J286" i="3"/>
  <c r="K286" i="3" s="1"/>
  <c r="M286" i="3" s="1"/>
  <c r="J57" i="3"/>
  <c r="K57" i="3" s="1"/>
  <c r="M57" i="3" s="1"/>
  <c r="J218" i="3"/>
  <c r="K218" i="3" s="1"/>
  <c r="M218" i="3" s="1"/>
  <c r="K41" i="3"/>
  <c r="M41" i="3" s="1"/>
  <c r="J41" i="3"/>
  <c r="J14" i="3"/>
  <c r="K14" i="3"/>
  <c r="M14" i="3" s="1"/>
  <c r="K15" i="3"/>
  <c r="M15" i="3" s="1"/>
  <c r="J15" i="3"/>
  <c r="K140" i="3"/>
  <c r="M140" i="3" s="1"/>
  <c r="J140" i="3"/>
  <c r="J324" i="3"/>
  <c r="K324" i="3" s="1"/>
  <c r="M324" i="3" s="1"/>
  <c r="J77" i="3"/>
  <c r="K77" i="3" s="1"/>
  <c r="M77" i="3" s="1"/>
  <c r="J223" i="3"/>
  <c r="K223" i="3"/>
  <c r="M223" i="3" s="1"/>
  <c r="J210" i="3"/>
  <c r="K210" i="3" s="1"/>
  <c r="M210" i="3" s="1"/>
  <c r="J222" i="3"/>
  <c r="K222" i="3" s="1"/>
  <c r="M222" i="3" s="1"/>
  <c r="K107" i="3"/>
  <c r="M107" i="3" s="1"/>
  <c r="J107" i="3"/>
  <c r="J124" i="3"/>
  <c r="K114" i="3"/>
  <c r="M114" i="3" s="1"/>
  <c r="J114" i="3"/>
  <c r="J129" i="3"/>
  <c r="K129" i="3" s="1"/>
  <c r="M129" i="3" s="1"/>
  <c r="J200" i="3"/>
  <c r="K200" i="3" s="1"/>
  <c r="M200" i="3" s="1"/>
  <c r="J383" i="3"/>
  <c r="K383" i="3" s="1"/>
  <c r="M383" i="3" s="1"/>
  <c r="J362" i="3"/>
  <c r="K362" i="3" s="1"/>
  <c r="M362" i="3" s="1"/>
  <c r="K13" i="3"/>
  <c r="M13" i="3" s="1"/>
  <c r="J13" i="3"/>
  <c r="J235" i="3"/>
  <c r="K235" i="3" s="1"/>
  <c r="M235" i="3" s="1"/>
  <c r="J201" i="3"/>
  <c r="K201" i="3" s="1"/>
  <c r="M201" i="3" s="1"/>
  <c r="K230" i="3"/>
  <c r="M230" i="3" s="1"/>
  <c r="J230" i="3"/>
  <c r="J245" i="3"/>
  <c r="K245" i="3" s="1"/>
  <c r="M245" i="3" s="1"/>
  <c r="K137" i="3"/>
  <c r="M137" i="3" s="1"/>
  <c r="J137" i="3"/>
  <c r="K113" i="3"/>
  <c r="M113" i="3" s="1"/>
  <c r="J113" i="3"/>
  <c r="J138" i="3"/>
  <c r="K138" i="3"/>
  <c r="M138" i="3" s="1"/>
  <c r="J239" i="3"/>
  <c r="K239" i="3" s="1"/>
  <c r="M239" i="3" s="1"/>
  <c r="J254" i="3"/>
  <c r="K254" i="3" s="1"/>
  <c r="M254" i="3" s="1"/>
  <c r="J247" i="3"/>
  <c r="K247" i="3" s="1"/>
  <c r="M247" i="3" s="1"/>
  <c r="J371" i="3"/>
  <c r="K371" i="3" s="1"/>
  <c r="M371" i="3" s="1"/>
  <c r="J51" i="3"/>
  <c r="K51" i="3" s="1"/>
  <c r="M51" i="3" s="1"/>
  <c r="J240" i="3"/>
  <c r="K240" i="3" s="1"/>
  <c r="M240" i="3" s="1"/>
  <c r="K105" i="3"/>
  <c r="M105" i="3" s="1"/>
  <c r="J105" i="3"/>
  <c r="K39" i="3"/>
  <c r="M39" i="3" s="1"/>
  <c r="J39" i="3"/>
  <c r="J271" i="3"/>
  <c r="K271" i="3" s="1"/>
  <c r="M271" i="3" s="1"/>
  <c r="J270" i="3"/>
  <c r="K270" i="3" s="1"/>
  <c r="M270" i="3" s="1"/>
  <c r="J343" i="3"/>
  <c r="K343" i="3" s="1"/>
  <c r="M343" i="3" s="1"/>
  <c r="J370" i="3"/>
  <c r="K370" i="3" s="1"/>
  <c r="M370" i="3" s="1"/>
  <c r="J260" i="3"/>
  <c r="K260" i="3"/>
  <c r="M260" i="3" s="1"/>
  <c r="K31" i="3"/>
  <c r="M31" i="3" s="1"/>
  <c r="J31" i="3"/>
  <c r="J205" i="3"/>
  <c r="K205" i="3" s="1"/>
  <c r="M205" i="3" s="1"/>
  <c r="K36" i="3"/>
  <c r="M36" i="3" s="1"/>
  <c r="J36" i="3"/>
  <c r="J278" i="3"/>
  <c r="K278" i="3" s="1"/>
  <c r="M278" i="3" s="1"/>
  <c r="J125" i="3"/>
  <c r="K125" i="3" s="1"/>
  <c r="M125" i="3" s="1"/>
  <c r="J131" i="3"/>
  <c r="K131" i="3" s="1"/>
  <c r="M131" i="3" s="1"/>
  <c r="J277" i="3"/>
  <c r="K277" i="3" s="1"/>
  <c r="M277" i="3" s="1"/>
  <c r="J74" i="3"/>
  <c r="K74" i="3"/>
  <c r="M74" i="3" s="1"/>
  <c r="J207" i="3"/>
  <c r="K207" i="3" s="1"/>
  <c r="M207" i="3" s="1"/>
  <c r="J187" i="3"/>
  <c r="K187" i="3" s="1"/>
  <c r="M187" i="3" s="1"/>
  <c r="J216" i="3"/>
  <c r="K216" i="3" s="1"/>
  <c r="M216" i="3" s="1"/>
  <c r="K90" i="3"/>
  <c r="M90" i="3" s="1"/>
  <c r="J90" i="3"/>
  <c r="J87" i="3"/>
  <c r="K87" i="3"/>
  <c r="M87" i="3" s="1"/>
  <c r="J128" i="3"/>
  <c r="K128" i="3" s="1"/>
  <c r="M128" i="3" s="1"/>
  <c r="J166" i="3"/>
  <c r="K166" i="3" s="1"/>
  <c r="M166" i="3" s="1"/>
  <c r="J202" i="3"/>
  <c r="K202" i="3"/>
  <c r="M202" i="3" s="1"/>
  <c r="K385" i="3"/>
  <c r="J225" i="3"/>
  <c r="K225" i="3" s="1"/>
  <c r="M225" i="3" s="1"/>
  <c r="J148" i="3"/>
  <c r="K148" i="3" s="1"/>
  <c r="M148" i="3" s="1"/>
  <c r="J249" i="3"/>
  <c r="K249" i="3" s="1"/>
  <c r="M249" i="3" s="1"/>
  <c r="J38" i="3"/>
  <c r="K38" i="3"/>
  <c r="M38" i="3" s="1"/>
  <c r="J258" i="3"/>
  <c r="K258" i="3" s="1"/>
  <c r="M258" i="3" s="1"/>
  <c r="J75" i="3"/>
  <c r="K75" i="3"/>
  <c r="M75" i="3" s="1"/>
  <c r="J269" i="3"/>
  <c r="K269" i="3" s="1"/>
  <c r="M269" i="3" s="1"/>
  <c r="K9" i="3"/>
  <c r="M9" i="3" s="1"/>
  <c r="J9" i="3"/>
  <c r="K98" i="3"/>
  <c r="M98" i="3" s="1"/>
  <c r="J98" i="3"/>
  <c r="J374" i="3"/>
  <c r="K374" i="3" s="1"/>
  <c r="M374" i="3" s="1"/>
  <c r="J380" i="3"/>
  <c r="K380" i="3"/>
  <c r="M380" i="3" s="1"/>
  <c r="J134" i="3"/>
  <c r="K134" i="3"/>
  <c r="M134" i="3" s="1"/>
  <c r="K393" i="3"/>
  <c r="M393" i="3" s="1"/>
  <c r="J393" i="3"/>
  <c r="J365" i="3"/>
  <c r="K365" i="3" s="1"/>
  <c r="M365" i="3" s="1"/>
  <c r="J143" i="3"/>
  <c r="K143" i="3"/>
  <c r="M143" i="3" s="1"/>
  <c r="J59" i="3"/>
  <c r="K59" i="3"/>
  <c r="M59" i="3" s="1"/>
  <c r="J111" i="3"/>
  <c r="J153" i="3"/>
  <c r="K153" i="3" s="1"/>
  <c r="M153" i="3" s="1"/>
  <c r="J331" i="3"/>
  <c r="K331" i="3" s="1"/>
  <c r="M331" i="3" s="1"/>
  <c r="J198" i="3"/>
  <c r="K198" i="3" s="1"/>
  <c r="M198" i="3" s="1"/>
  <c r="K321" i="3"/>
  <c r="M321" i="3" s="1"/>
  <c r="K387" i="3"/>
  <c r="M387" i="3" s="1"/>
  <c r="J232" i="3"/>
  <c r="K232" i="3" s="1"/>
  <c r="M232" i="3" s="1"/>
  <c r="J26" i="3"/>
  <c r="K26" i="3"/>
  <c r="M26" i="3" s="1"/>
  <c r="J177" i="3"/>
  <c r="K177" i="3" s="1"/>
  <c r="M177" i="3" s="1"/>
  <c r="K7" i="3"/>
  <c r="M7" i="3" s="1"/>
  <c r="J7" i="3"/>
  <c r="J263" i="3"/>
  <c r="K263" i="3" s="1"/>
  <c r="M263" i="3" s="1"/>
  <c r="J102" i="3"/>
  <c r="K120" i="3"/>
  <c r="M120" i="3" s="1"/>
  <c r="J120" i="3"/>
  <c r="J220" i="3"/>
  <c r="K220" i="3" s="1"/>
  <c r="M220" i="3" s="1"/>
  <c r="K71" i="3"/>
  <c r="M71" i="3" s="1"/>
  <c r="J71" i="3"/>
  <c r="J175" i="3"/>
  <c r="K175" i="3" s="1"/>
  <c r="M175" i="3" s="1"/>
  <c r="J190" i="3"/>
  <c r="K190" i="3" s="1"/>
  <c r="M190" i="3" s="1"/>
  <c r="J213" i="3"/>
  <c r="K213" i="3" s="1"/>
  <c r="M213" i="3" s="1"/>
  <c r="J82" i="3"/>
  <c r="K82" i="3"/>
  <c r="M82" i="3" s="1"/>
  <c r="K84" i="3"/>
  <c r="M84" i="3" s="1"/>
  <c r="J84" i="3"/>
  <c r="K146" i="3"/>
  <c r="M146" i="3" s="1"/>
  <c r="J146" i="3"/>
  <c r="J168" i="3"/>
  <c r="K168" i="3" s="1"/>
  <c r="M168" i="3" s="1"/>
  <c r="J250" i="3"/>
  <c r="K250" i="3" s="1"/>
  <c r="M250" i="3" s="1"/>
  <c r="J268" i="3"/>
  <c r="K268" i="3" s="1"/>
  <c r="M268" i="3" s="1"/>
  <c r="J199" i="3"/>
  <c r="K199" i="3" s="1"/>
  <c r="M199" i="3" s="1"/>
  <c r="J55" i="3"/>
  <c r="K55" i="3" s="1"/>
  <c r="M55" i="3" s="1"/>
  <c r="J301" i="3"/>
  <c r="K301" i="3" s="1"/>
  <c r="M301" i="3" s="1"/>
  <c r="K306" i="3"/>
  <c r="M306" i="3" s="1"/>
  <c r="J306" i="3"/>
  <c r="J78" i="3"/>
  <c r="K78" i="3" s="1"/>
  <c r="M78" i="3" s="1"/>
  <c r="K33" i="3"/>
  <c r="M33" i="3" s="1"/>
  <c r="J33" i="3"/>
  <c r="J119" i="3"/>
  <c r="K119" i="3"/>
  <c r="M119" i="3" s="1"/>
  <c r="J288" i="3"/>
  <c r="K288" i="3" s="1"/>
  <c r="M288" i="3" s="1"/>
  <c r="J255" i="3"/>
  <c r="K255" i="3" s="1"/>
  <c r="M255" i="3" s="1"/>
  <c r="J72" i="3"/>
  <c r="K72" i="3" s="1"/>
  <c r="M72" i="3" s="1"/>
  <c r="K19" i="3"/>
  <c r="M19" i="3" s="1"/>
  <c r="J19" i="3"/>
  <c r="K49" i="3"/>
  <c r="M49" i="3" s="1"/>
  <c r="J49" i="3"/>
  <c r="J289" i="3"/>
  <c r="K289" i="3" s="1"/>
  <c r="M289" i="3" s="1"/>
  <c r="K145" i="3"/>
  <c r="M145" i="3" s="1"/>
  <c r="J145" i="3"/>
  <c r="J221" i="3"/>
  <c r="K221" i="3" s="1"/>
  <c r="M221" i="3" s="1"/>
  <c r="J332" i="3"/>
  <c r="K332" i="3" s="1"/>
  <c r="M332" i="3" s="1"/>
  <c r="K229" i="3"/>
  <c r="M229" i="3" s="1"/>
  <c r="J229" i="3"/>
  <c r="K17" i="3"/>
  <c r="M17" i="3" s="1"/>
  <c r="J17" i="3"/>
  <c r="J246" i="3"/>
  <c r="K246" i="3"/>
  <c r="M246" i="3" s="1"/>
  <c r="J314" i="3"/>
  <c r="K314" i="3" s="1"/>
  <c r="M314" i="3" s="1"/>
  <c r="K156" i="3"/>
  <c r="M156" i="3" s="1"/>
  <c r="J156" i="3"/>
  <c r="J248" i="3"/>
  <c r="K248" i="3" s="1"/>
  <c r="M248" i="3" s="1"/>
  <c r="K27" i="3"/>
  <c r="M27" i="3" s="1"/>
  <c r="J27" i="3"/>
  <c r="K103" i="3"/>
  <c r="J214" i="3"/>
  <c r="K214" i="3" s="1"/>
  <c r="M214" i="3" s="1"/>
  <c r="J53" i="3"/>
  <c r="K53" i="3" s="1"/>
  <c r="M53" i="3" s="1"/>
  <c r="J172" i="3"/>
  <c r="K172" i="3"/>
  <c r="M172" i="3" s="1"/>
  <c r="K133" i="3"/>
  <c r="M133" i="3" s="1"/>
  <c r="J209" i="3"/>
  <c r="K209" i="3" s="1"/>
  <c r="M209" i="3" s="1"/>
  <c r="K65" i="3"/>
  <c r="M65" i="3" s="1"/>
  <c r="J65" i="3"/>
  <c r="J76" i="3"/>
  <c r="K76" i="3"/>
  <c r="M76" i="3" s="1"/>
  <c r="J150" i="3"/>
  <c r="K150" i="3" s="1"/>
  <c r="M150" i="3" s="1"/>
  <c r="J347" i="3"/>
  <c r="K347" i="3" s="1"/>
  <c r="M347" i="3" s="1"/>
  <c r="J290" i="3"/>
  <c r="K290" i="3" s="1"/>
  <c r="M290" i="3" s="1"/>
  <c r="J356" i="3"/>
  <c r="K356" i="3" s="1"/>
  <c r="M356" i="3" s="1"/>
  <c r="J192" i="3"/>
  <c r="K192" i="3" s="1"/>
  <c r="M192" i="3" s="1"/>
  <c r="J327" i="3"/>
  <c r="K327" i="3" s="1"/>
  <c r="M327" i="3" s="1"/>
  <c r="K81" i="3"/>
  <c r="M81" i="3" s="1"/>
  <c r="J81" i="3"/>
  <c r="J99" i="3"/>
  <c r="K99" i="3"/>
  <c r="M99" i="3" s="1"/>
  <c r="J328" i="3"/>
  <c r="K328" i="3" s="1"/>
  <c r="M328" i="3" s="1"/>
  <c r="J372" i="3"/>
  <c r="K372" i="3" s="1"/>
  <c r="M372" i="3" s="1"/>
  <c r="K64" i="3"/>
  <c r="M64" i="3" s="1"/>
  <c r="J64" i="3"/>
  <c r="K390" i="3"/>
  <c r="J162" i="3"/>
  <c r="K162" i="3"/>
  <c r="M162" i="3" s="1"/>
  <c r="J238" i="3"/>
  <c r="K238" i="3" s="1"/>
  <c r="M238" i="3" s="1"/>
  <c r="J364" i="3"/>
  <c r="K364" i="3" s="1"/>
  <c r="M364" i="3" s="1"/>
  <c r="K160" i="3"/>
  <c r="M160" i="3" s="1"/>
  <c r="J160" i="3"/>
  <c r="J359" i="3"/>
  <c r="K359" i="3" s="1"/>
  <c r="M359" i="3" s="1"/>
  <c r="J373" i="3"/>
  <c r="K373" i="3" s="1"/>
  <c r="M373" i="3" s="1"/>
  <c r="K28" i="3"/>
  <c r="M28" i="3" s="1"/>
  <c r="J28" i="3"/>
  <c r="J264" i="3"/>
  <c r="K264" i="3"/>
  <c r="M264" i="3" s="1"/>
  <c r="J228" i="3"/>
  <c r="K228" i="3"/>
  <c r="M228" i="3" s="1"/>
  <c r="J273" i="3"/>
  <c r="K273" i="3" s="1"/>
  <c r="M273" i="3" s="1"/>
  <c r="J281" i="3"/>
  <c r="K281" i="3" s="1"/>
  <c r="M281" i="3" s="1"/>
  <c r="J375" i="3"/>
  <c r="K375" i="3" s="1"/>
  <c r="M375" i="3" s="1"/>
  <c r="J179" i="3"/>
  <c r="K179" i="3" s="1"/>
  <c r="M179" i="3" s="1"/>
  <c r="J215" i="3"/>
  <c r="K215" i="3" s="1"/>
  <c r="M215" i="3" s="1"/>
  <c r="J302" i="3"/>
  <c r="K302" i="3" s="1"/>
  <c r="M302" i="3" s="1"/>
  <c r="K316" i="3"/>
  <c r="M316" i="3" s="1"/>
  <c r="J316" i="3"/>
  <c r="J94" i="3"/>
  <c r="K94" i="3" s="1"/>
  <c r="M94" i="3" s="1"/>
  <c r="J183" i="3"/>
  <c r="K183" i="3" s="1"/>
  <c r="M183" i="3" s="1"/>
  <c r="J257" i="3"/>
  <c r="K257" i="3" s="1"/>
  <c r="M257" i="3" s="1"/>
  <c r="J308" i="3"/>
  <c r="K308" i="3" s="1"/>
  <c r="M308" i="3" s="1"/>
  <c r="J342" i="3"/>
  <c r="K342" i="3"/>
  <c r="M342" i="3" s="1"/>
  <c r="J212" i="3"/>
  <c r="K212" i="3" s="1"/>
  <c r="M212" i="3" s="1"/>
  <c r="K4" i="3"/>
  <c r="M4" i="3" s="1"/>
  <c r="J4" i="3"/>
  <c r="J152" i="3"/>
  <c r="K152" i="3" s="1"/>
  <c r="M152" i="3" s="1"/>
  <c r="J224" i="3"/>
  <c r="K224" i="3" s="1"/>
  <c r="M224" i="3" s="1"/>
  <c r="J234" i="3"/>
  <c r="K234" i="3" s="1"/>
  <c r="M234" i="3" s="1"/>
  <c r="J251" i="3"/>
  <c r="K251" i="3" s="1"/>
  <c r="M251" i="3" s="1"/>
  <c r="K97" i="3"/>
  <c r="M97" i="3" s="1"/>
  <c r="J97" i="3"/>
  <c r="J204" i="3"/>
  <c r="K204" i="3"/>
  <c r="M204" i="3" s="1"/>
  <c r="K48" i="3"/>
  <c r="M48" i="3" s="1"/>
  <c r="J48" i="3"/>
  <c r="K117" i="3"/>
  <c r="M117" i="3" s="1"/>
  <c r="J117" i="3"/>
  <c r="J85" i="3"/>
  <c r="K85" i="3"/>
  <c r="M85" i="3" s="1"/>
  <c r="J203" i="3"/>
  <c r="K203" i="3" s="1"/>
  <c r="M203" i="3" s="1"/>
  <c r="J60" i="3"/>
  <c r="K60" i="3" s="1"/>
  <c r="M60" i="3" s="1"/>
  <c r="K70" i="3"/>
  <c r="M70" i="3" s="1"/>
  <c r="J70" i="3"/>
  <c r="J165" i="3"/>
  <c r="K165" i="3"/>
  <c r="M165" i="3" s="1"/>
  <c r="K108" i="3"/>
  <c r="M108" i="3" s="1"/>
  <c r="J108" i="3"/>
  <c r="J294" i="3"/>
  <c r="K294" i="3" s="1"/>
  <c r="M294" i="3" s="1"/>
  <c r="J358" i="3"/>
  <c r="K358" i="3" s="1"/>
  <c r="M358" i="3" s="1"/>
  <c r="K174" i="3"/>
  <c r="M174" i="3" s="1"/>
  <c r="J174" i="3"/>
  <c r="K319" i="3"/>
  <c r="M319" i="3" s="1"/>
  <c r="J367" i="3"/>
  <c r="K367" i="3" s="1"/>
  <c r="M367" i="3" s="1"/>
  <c r="J112" i="3"/>
  <c r="K112" i="3"/>
  <c r="M112" i="3" s="1"/>
  <c r="K22" i="3"/>
  <c r="M22" i="3" s="1"/>
  <c r="J22" i="3"/>
  <c r="K391" i="3"/>
  <c r="J279" i="3"/>
  <c r="K279" i="3" s="1"/>
  <c r="M279" i="3" s="1"/>
  <c r="J256" i="3"/>
  <c r="K256" i="3" s="1"/>
  <c r="M256" i="3" s="1"/>
  <c r="J276" i="3"/>
  <c r="K276" i="3" s="1"/>
  <c r="M276" i="3" s="1"/>
  <c r="J345" i="3"/>
  <c r="K345" i="3" s="1"/>
  <c r="M345" i="3" s="1"/>
  <c r="K67" i="3"/>
  <c r="M67" i="3" s="1"/>
  <c r="J67" i="3"/>
  <c r="K46" i="3"/>
  <c r="M46" i="3" s="1"/>
  <c r="J46" i="3"/>
  <c r="J261" i="3"/>
  <c r="K261" i="3" s="1"/>
  <c r="M261" i="3" s="1"/>
  <c r="J284" i="3"/>
  <c r="K284" i="3" s="1"/>
  <c r="M284" i="3" s="1"/>
  <c r="J351" i="3"/>
  <c r="K351" i="3" s="1"/>
  <c r="M351" i="3" s="1"/>
  <c r="K136" i="3"/>
  <c r="M136" i="3" s="1"/>
  <c r="J136" i="3"/>
  <c r="J348" i="3"/>
  <c r="K348" i="3" s="1"/>
  <c r="M348" i="3" s="1"/>
  <c r="J287" i="3"/>
  <c r="K287" i="3" s="1"/>
  <c r="M287" i="3" s="1"/>
  <c r="J267" i="3"/>
  <c r="K267" i="3" s="1"/>
  <c r="M267" i="3" s="1"/>
  <c r="J241" i="3"/>
  <c r="K241" i="3" s="1"/>
  <c r="M241" i="3" s="1"/>
  <c r="J325" i="3"/>
  <c r="K325" i="3" s="1"/>
  <c r="M325" i="3" s="1"/>
  <c r="J323" i="3"/>
  <c r="K323" i="3" s="1"/>
  <c r="M323" i="3" s="1"/>
  <c r="J252" i="3"/>
  <c r="K252" i="3" s="1"/>
  <c r="M252" i="3" s="1"/>
  <c r="J274" i="3"/>
  <c r="K274" i="3" s="1"/>
  <c r="M274" i="3" s="1"/>
  <c r="J354" i="3"/>
  <c r="K354" i="3" s="1"/>
  <c r="M354" i="3" s="1"/>
  <c r="J154" i="3"/>
  <c r="K154" i="3"/>
  <c r="M154" i="3" s="1"/>
  <c r="J338" i="3"/>
  <c r="K338" i="3" s="1"/>
  <c r="M338" i="3" s="1"/>
  <c r="J300" i="3"/>
  <c r="K300" i="3" s="1"/>
  <c r="M300" i="3" s="1"/>
  <c r="J293" i="3"/>
  <c r="K293" i="3" s="1"/>
  <c r="M293" i="3" s="1"/>
  <c r="K231" i="3"/>
  <c r="M231" i="3" s="1"/>
  <c r="J231" i="3"/>
  <c r="K386" i="3"/>
  <c r="M386" i="3" s="1"/>
  <c r="J312" i="3"/>
  <c r="K312" i="3" s="1"/>
  <c r="M312" i="3" s="1"/>
  <c r="J381" i="3"/>
  <c r="K381" i="3"/>
  <c r="M381" i="3" s="1"/>
  <c r="J195" i="3"/>
  <c r="K195" i="3" s="1"/>
  <c r="M195" i="3" s="1"/>
  <c r="J295" i="3"/>
  <c r="K295" i="3" s="1"/>
  <c r="M295" i="3" s="1"/>
  <c r="J335" i="3"/>
  <c r="K335" i="3" s="1"/>
  <c r="M335" i="3" s="1"/>
  <c r="J189" i="3"/>
  <c r="K189" i="3" s="1"/>
  <c r="M189" i="3" s="1"/>
  <c r="K389" i="3"/>
  <c r="M389" i="3" s="1"/>
  <c r="K135" i="3"/>
  <c r="M135" i="3" s="1"/>
  <c r="J135" i="3"/>
  <c r="J170" i="3"/>
  <c r="K170" i="3" s="1"/>
  <c r="M170" i="3" s="1"/>
  <c r="J211" i="3"/>
  <c r="K211" i="3"/>
  <c r="M211" i="3" s="1"/>
  <c r="J244" i="3"/>
  <c r="K244" i="3" s="1"/>
  <c r="M244" i="3" s="1"/>
  <c r="K83" i="3"/>
  <c r="M83" i="3" s="1"/>
  <c r="J83" i="3"/>
  <c r="J197" i="3"/>
  <c r="K197" i="3" s="1"/>
  <c r="M197" i="3" s="1"/>
  <c r="K35" i="3"/>
  <c r="M35" i="3" s="1"/>
  <c r="J35" i="3"/>
  <c r="K88" i="3"/>
  <c r="M88" i="3" s="1"/>
  <c r="J88" i="3"/>
  <c r="K79" i="3"/>
  <c r="M79" i="3" s="1"/>
  <c r="J79" i="3"/>
  <c r="J193" i="3"/>
  <c r="K193" i="3" s="1"/>
  <c r="M193" i="3" s="1"/>
  <c r="K29" i="3"/>
  <c r="M29" i="3" s="1"/>
  <c r="J29" i="3"/>
  <c r="J52" i="3"/>
  <c r="K52" i="3" s="1"/>
  <c r="M52" i="3" s="1"/>
  <c r="J173" i="3"/>
  <c r="K173" i="3" s="1"/>
  <c r="M173" i="3" s="1"/>
  <c r="J296" i="3"/>
  <c r="K296" i="3" s="1"/>
  <c r="M296" i="3" s="1"/>
  <c r="J311" i="3"/>
  <c r="K311" i="3" s="1"/>
  <c r="M311" i="3" s="1"/>
  <c r="J377" i="3"/>
  <c r="K377" i="3" s="1"/>
  <c r="M377" i="3" s="1"/>
  <c r="K144" i="3"/>
  <c r="M144" i="3" s="1"/>
  <c r="J144" i="3"/>
  <c r="J282" i="3"/>
  <c r="K282" i="3" s="1"/>
  <c r="M282" i="3" s="1"/>
  <c r="J283" i="3"/>
  <c r="K283" i="3" s="1"/>
  <c r="M283" i="3" s="1"/>
  <c r="J151" i="3"/>
  <c r="K151" i="3" s="1"/>
  <c r="M151" i="3" s="1"/>
  <c r="J253" i="3"/>
  <c r="K253" i="3" s="1"/>
  <c r="M253" i="3" s="1"/>
  <c r="J355" i="3"/>
  <c r="K355" i="3" s="1"/>
  <c r="M355" i="3" s="1"/>
  <c r="K118" i="3"/>
  <c r="M118" i="3" s="1"/>
  <c r="J118" i="3"/>
  <c r="K123" i="3"/>
  <c r="M123" i="3" s="1"/>
  <c r="J123" i="3"/>
  <c r="J334" i="3"/>
  <c r="K334" i="3" s="1"/>
  <c r="M334" i="3" s="1"/>
  <c r="K106" i="3"/>
  <c r="M106" i="3" s="1"/>
  <c r="J106" i="3"/>
  <c r="K86" i="3"/>
  <c r="M86" i="3" s="1"/>
  <c r="J86" i="3"/>
  <c r="K116" i="3"/>
  <c r="M116" i="3" s="1"/>
  <c r="J116" i="3"/>
  <c r="J376" i="3"/>
  <c r="K376" i="3" s="1"/>
  <c r="M376" i="3" s="1"/>
  <c r="J62" i="3"/>
  <c r="K62" i="3" s="1"/>
  <c r="M62" i="3" s="1"/>
  <c r="J315" i="3"/>
  <c r="K315" i="3" s="1"/>
  <c r="M315" i="3" s="1"/>
  <c r="J344" i="3"/>
  <c r="K344" i="3" s="1"/>
  <c r="M344" i="3" s="1"/>
  <c r="J379" i="3"/>
  <c r="K379" i="3" s="1"/>
  <c r="M379" i="3" s="1"/>
  <c r="J337" i="3"/>
  <c r="K337" i="3" s="1"/>
  <c r="M337" i="3" s="1"/>
  <c r="J196" i="3"/>
  <c r="K196" i="3" s="1"/>
  <c r="M196" i="3" s="1"/>
  <c r="J272" i="3"/>
  <c r="K272" i="3"/>
  <c r="M272" i="3" s="1"/>
  <c r="J360" i="3"/>
  <c r="K360" i="3" s="1"/>
  <c r="M360" i="3" s="1"/>
  <c r="K21" i="3"/>
  <c r="M21" i="3" s="1"/>
  <c r="J21" i="3"/>
  <c r="J361" i="3"/>
  <c r="K361" i="3" s="1"/>
  <c r="M361" i="3" s="1"/>
  <c r="J336" i="3"/>
  <c r="K336" i="3" s="1"/>
  <c r="M336" i="3" s="1"/>
  <c r="J262" i="3"/>
  <c r="K262" i="3" s="1"/>
  <c r="M262" i="3" s="1"/>
  <c r="J291" i="3"/>
  <c r="K291" i="3" s="1"/>
  <c r="M291" i="3" s="1"/>
  <c r="K171" i="3"/>
  <c r="M171" i="3" s="1"/>
  <c r="J171" i="3"/>
  <c r="J382" i="3"/>
  <c r="K382" i="3"/>
  <c r="M382" i="3" s="1"/>
  <c r="J303" i="3"/>
  <c r="K303" i="3" s="1"/>
  <c r="M303" i="3" s="1"/>
  <c r="J368" i="3"/>
  <c r="K368" i="3" s="1"/>
  <c r="M368" i="3" s="1"/>
  <c r="J164" i="3"/>
  <c r="K164" i="3"/>
  <c r="M164" i="3" s="1"/>
  <c r="K388" i="3"/>
  <c r="M388" i="3" s="1"/>
  <c r="J310" i="3"/>
  <c r="K310" i="3" s="1"/>
  <c r="M310" i="3" s="1"/>
  <c r="K141" i="3"/>
  <c r="M141" i="3" s="1"/>
  <c r="J141" i="3"/>
  <c r="J349" i="3"/>
  <c r="K349" i="3" s="1"/>
  <c r="M349" i="3" s="1"/>
  <c r="K95" i="3"/>
  <c r="M95" i="3" s="1"/>
  <c r="J95" i="3"/>
  <c r="K159" i="3"/>
  <c r="M159" i="3" s="1"/>
  <c r="J159" i="3"/>
  <c r="J208" i="3"/>
  <c r="K208" i="3" s="1"/>
  <c r="M208" i="3" s="1"/>
  <c r="J237" i="3"/>
  <c r="K237" i="3" s="1"/>
  <c r="M237" i="3" s="1"/>
  <c r="J69" i="3"/>
  <c r="K69" i="3" s="1"/>
  <c r="M69" i="3" s="1"/>
  <c r="J194" i="3"/>
  <c r="K194" i="3" s="1"/>
  <c r="M194" i="3" s="1"/>
  <c r="K12" i="3"/>
  <c r="M12" i="3" s="1"/>
  <c r="J12" i="3"/>
  <c r="K58" i="3"/>
  <c r="M58" i="3" s="1"/>
  <c r="J58" i="3"/>
  <c r="J50" i="3"/>
  <c r="K50" i="3"/>
  <c r="M50" i="3" s="1"/>
  <c r="J186" i="3"/>
  <c r="K186" i="3" s="1"/>
  <c r="M186" i="3" s="1"/>
  <c r="K24" i="3"/>
  <c r="M24" i="3" s="1"/>
  <c r="J24" i="3"/>
  <c r="K44" i="3"/>
  <c r="M44" i="3" s="1"/>
  <c r="J44" i="3"/>
  <c r="J326" i="3"/>
  <c r="K326" i="3" s="1"/>
  <c r="M326" i="3" s="1"/>
  <c r="J185" i="3"/>
  <c r="K185" i="3" s="1"/>
  <c r="M185" i="3" s="1"/>
  <c r="J313" i="3"/>
  <c r="K313" i="3" s="1"/>
  <c r="M313" i="3" s="1"/>
  <c r="K392" i="3"/>
  <c r="K132" i="3"/>
  <c r="R363" i="4" l="1"/>
  <c r="Q231" i="4"/>
  <c r="R330" i="4"/>
  <c r="R241" i="4"/>
  <c r="Q393" i="4"/>
  <c r="R393" i="4"/>
  <c r="R257" i="4"/>
  <c r="Q363" i="4"/>
  <c r="R216" i="4"/>
  <c r="Q286" i="4"/>
  <c r="Q241" i="4"/>
  <c r="L63" i="4"/>
  <c r="V61" i="4"/>
  <c r="Q7" i="4"/>
  <c r="Q312" i="4"/>
  <c r="R7" i="4"/>
  <c r="Q351" i="4"/>
  <c r="R312" i="4"/>
  <c r="Q257" i="4"/>
  <c r="R286" i="4"/>
  <c r="Q336" i="4"/>
  <c r="Q330" i="4"/>
  <c r="L263" i="4"/>
  <c r="N263" i="4" s="1"/>
  <c r="R263" i="4" s="1"/>
  <c r="Q263" i="4"/>
  <c r="L287" i="4"/>
  <c r="N287" i="4" s="1"/>
  <c r="R293" i="4" s="1"/>
  <c r="Q293" i="4"/>
  <c r="R316" i="4"/>
  <c r="R226" i="4"/>
  <c r="Q216" i="4"/>
  <c r="R351" i="4"/>
  <c r="Q203" i="4"/>
  <c r="L331" i="4"/>
  <c r="N331" i="4" s="1"/>
  <c r="R331" i="4" s="1"/>
  <c r="Q331" i="4"/>
  <c r="Q262" i="4"/>
  <c r="L394" i="4"/>
  <c r="N394" i="4" s="1"/>
  <c r="R394" i="4" s="1"/>
  <c r="Q394" i="4"/>
  <c r="P395" i="4"/>
  <c r="L158" i="4"/>
  <c r="N158" i="4" s="1"/>
  <c r="K395" i="4"/>
  <c r="L262" i="4"/>
  <c r="N262" i="4" s="1"/>
  <c r="R262" i="4" s="1"/>
  <c r="K124" i="3"/>
  <c r="M124" i="3" s="1"/>
  <c r="O124" i="3"/>
  <c r="K102" i="3"/>
  <c r="M102" i="3" s="1"/>
  <c r="O102" i="3"/>
  <c r="K320" i="3"/>
  <c r="M320" i="3" s="1"/>
  <c r="O320" i="3"/>
  <c r="K111" i="3"/>
  <c r="M111" i="3" s="1"/>
  <c r="O111" i="3"/>
  <c r="J394" i="3"/>
  <c r="M394" i="3"/>
  <c r="N63" i="4" l="1"/>
  <c r="Y61" i="4" s="1"/>
  <c r="W61" i="4"/>
  <c r="Q395" i="4"/>
  <c r="Q396" i="4" s="1"/>
  <c r="R203" i="4"/>
  <c r="R395" i="4" s="1"/>
  <c r="S395" i="4" s="1"/>
  <c r="N395" i="4"/>
  <c r="O394" i="3"/>
  <c r="G397" i="7" l="1"/>
  <c r="G397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Connie Lea Allen, PE</author>
  </authors>
  <commentList>
    <comment ref="J394" authorId="0" shapeId="0" xr:uid="{08858E0E-CC43-454C-84BC-50572F473215}">
      <text>
        <r>
          <rPr>
            <i/>
            <sz val="10"/>
            <color rgb="FF0070C0"/>
            <rFont val="Avenir Next"/>
            <family val="34"/>
          </rPr>
          <t xml:space="preserve">Connie Lea Allen, PE:
</t>
        </r>
        <r>
          <rPr>
            <i/>
            <sz val="10"/>
            <color rgb="FF0070C0"/>
            <rFont val="Avenir Next"/>
            <family val="34"/>
          </rPr>
          <t>Audit has $1,712,604 for "depreciation and amortization"--and, amortization (of leased vehicles)  is 43,876, so Auditor's depreciation is 1,663,302, with a JE of 5,426; my spreadsheet calculates based on 30 June 2023, rather than the Auditor's "to-the-month" calculations, especially of the new assets. I adjusted the entries with notes to reflect partial years because my spreadsheet is not that sophisticated.  I have to use my spreadsheet b/c I have to change the SL of pipe to match PSC requirements</t>
        </r>
      </text>
    </comment>
    <comment ref="O394" authorId="0" shapeId="0" xr:uid="{5C9E3F85-ED22-E14F-B796-C67F87F4FD0A}">
      <text>
        <r>
          <rPr>
            <i/>
            <sz val="10"/>
            <color rgb="FF0070C0"/>
            <rFont val="Avenir Next"/>
            <family val="34"/>
          </rPr>
          <t xml:space="preserve">Connie Lea Allen, PE:
</t>
        </r>
        <r>
          <rPr>
            <i/>
            <sz val="10"/>
            <color rgb="FF0070C0"/>
            <rFont val="Avenir Next"/>
            <family val="34"/>
          </rPr>
          <t>this number is compared to 1,663,302, which is # prior to JE of 5,426--these are Auditor's numbers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Connie Lea Allen, PE</author>
  </authors>
  <commentList>
    <comment ref="K395" authorId="0" shapeId="0" xr:uid="{73A65E68-0199-F141-AFDB-3385461D96F8}">
      <text>
        <r>
          <rPr>
            <i/>
            <sz val="10"/>
            <color rgb="FF0070C0"/>
            <rFont val="Avenir Next"/>
            <family val="34"/>
          </rPr>
          <t xml:space="preserve">Connie Lea Allen, PE:
</t>
        </r>
        <r>
          <rPr>
            <i/>
            <sz val="10"/>
            <color rgb="FF0070C0"/>
            <rFont val="Avenir Next"/>
            <family val="34"/>
          </rPr>
          <t>Audit has $1,712,604 for "depreciation and amortization"--and, amortization (of leased vehicles)  is 43,876, so Auditor's depreciation is 1,663,302, with a JE of 5,426; my spreadsheet calculates based on 30 June 2023, rather than the Auditor's "to-the-month" calculations, especially of the new assets.  I have to use my spreadsheet b/c I have to change the SL of pipe to match PSC requirements</t>
        </r>
      </text>
    </comment>
    <comment ref="P395" authorId="0" shapeId="0" xr:uid="{1FBE5E4D-AF98-5242-9DD9-F7B862D915BF}">
      <text>
        <r>
          <rPr>
            <i/>
            <sz val="10"/>
            <color rgb="FF0070C0"/>
            <rFont val="Avenir Next"/>
            <family val="34"/>
          </rPr>
          <t xml:space="preserve">Connie Lea Allen, PE:
</t>
        </r>
        <r>
          <rPr>
            <i/>
            <sz val="10"/>
            <color rgb="FF0070C0"/>
            <rFont val="Avenir Next"/>
            <family val="34"/>
          </rPr>
          <t>this number is compared to 1,663,302, which is # prior to JE of 5,426--these are Auditor's numbers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Connie Lea Allen, PE</author>
  </authors>
  <commentList>
    <comment ref="K395" authorId="0" shapeId="0" xr:uid="{8070770B-30E9-C34C-A3EC-9E9FE7257D56}">
      <text>
        <r>
          <rPr>
            <i/>
            <sz val="10"/>
            <color rgb="FF0070C0"/>
            <rFont val="Avenir Next"/>
            <family val="34"/>
          </rPr>
          <t xml:space="preserve">Connie Lea Allen, PE:
</t>
        </r>
        <r>
          <rPr>
            <i/>
            <sz val="10"/>
            <color rgb="FF0070C0"/>
            <rFont val="Avenir Next"/>
            <family val="34"/>
          </rPr>
          <t>Audit has $1,712,604 for "depreciation and amortization"--and, amortization (of leased vehicles)  is 43,876, so Auditor's depreciation is 1,663,302, with a JE of 5,426; my spreadsheet calculates based on 30 June 2023, rather than the Auditor's "to-the-month" calculations, especially of the new assets.  I have to use my spreadsheet b/c I have to change the SL of pipe to match PSC requirements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Connie Lea Allen, PE</author>
  </authors>
  <commentList>
    <comment ref="N3" authorId="0" shapeId="0" xr:uid="{C12AE7C1-14E3-6D40-BA50-625DFD33FA6B}">
      <text>
        <r>
          <rPr>
            <i/>
            <sz val="9"/>
            <color rgb="FF0070C0"/>
            <rFont val="Avenir Next"/>
            <family val="34"/>
          </rPr>
          <t xml:space="preserve">Connie Lea Allen, PE:
</t>
        </r>
        <r>
          <rPr>
            <i/>
            <sz val="9"/>
            <color rgb="FF0070C0"/>
            <rFont val="Avenir Next"/>
            <family val="34"/>
          </rPr>
          <t>per JF, this is residential</t>
        </r>
      </text>
    </comment>
    <comment ref="K5" authorId="0" shapeId="0" xr:uid="{5132BC3D-A2D4-4C48-A051-EE4F23F03E7E}">
      <text>
        <r>
          <rPr>
            <i/>
            <sz val="9"/>
            <color rgb="FF0070C0"/>
            <rFont val="Avenir Next"/>
            <family val="34"/>
          </rPr>
          <t xml:space="preserve">Connie Lea Allen, PE:
</t>
        </r>
        <r>
          <rPr>
            <i/>
            <sz val="9"/>
            <color rgb="FF0070C0"/>
            <rFont val="Avenir Next"/>
            <family val="34"/>
          </rPr>
          <t>after the test year, mine will match the auditor's</t>
        </r>
      </text>
    </comment>
    <comment ref="K6" authorId="0" shapeId="0" xr:uid="{E3A1A6AF-3A00-2643-B60F-99057C6FFC7A}">
      <text>
        <r>
          <rPr>
            <i/>
            <sz val="9"/>
            <color rgb="FF0070C0"/>
            <rFont val="Avenir Next"/>
            <family val="34"/>
          </rPr>
          <t xml:space="preserve">Connie Lea Allen, PE:
</t>
        </r>
        <r>
          <rPr>
            <i/>
            <sz val="9"/>
            <color rgb="FF0070C0"/>
            <rFont val="Avenir Next"/>
            <family val="34"/>
          </rPr>
          <t>after the test year, mine will match the auditor's</t>
        </r>
      </text>
    </comment>
    <comment ref="N6" authorId="0" shapeId="0" xr:uid="{8EED9607-69A7-814E-AF1B-689B02E1D433}">
      <text>
        <r>
          <rPr>
            <i/>
            <sz val="9"/>
            <color rgb="FF0070C0"/>
            <rFont val="Avenir Next"/>
            <family val="34"/>
          </rPr>
          <t xml:space="preserve">Connie Lea Allen, PE:
</t>
        </r>
        <r>
          <rPr>
            <i/>
            <sz val="9"/>
            <color rgb="FF0070C0"/>
            <rFont val="Avenir Next"/>
            <family val="34"/>
          </rPr>
          <t xml:space="preserve">per JF, this is residential, or at least 98% residenital
</t>
        </r>
      </text>
    </comment>
    <comment ref="K8" authorId="0" shapeId="0" xr:uid="{52E5B2DA-7638-B349-95CB-79D9908C88E0}">
      <text>
        <r>
          <rPr>
            <i/>
            <sz val="9"/>
            <color rgb="FF0070C0"/>
            <rFont val="Avenir Next"/>
            <family val="34"/>
          </rPr>
          <t xml:space="preserve">Connie Lea Allen, PE:
</t>
        </r>
        <r>
          <rPr>
            <i/>
            <sz val="9"/>
            <color rgb="FF0070C0"/>
            <rFont val="Avenir Next"/>
            <family val="34"/>
          </rPr>
          <t>after the test year, mine will match the auditor's</t>
        </r>
      </text>
    </comment>
    <comment ref="N9" authorId="0" shapeId="0" xr:uid="{C175DEB8-7D6D-9A40-B99B-8CF2C86B4633}">
      <text>
        <r>
          <rPr>
            <i/>
            <sz val="9"/>
            <color rgb="FF0070C0"/>
            <rFont val="Avenir Next"/>
            <family val="34"/>
          </rPr>
          <t xml:space="preserve">Connie Lea Allen, PE:
</t>
        </r>
        <r>
          <rPr>
            <i/>
            <sz val="9"/>
            <color rgb="FF0070C0"/>
            <rFont val="Avenir Next"/>
            <family val="34"/>
          </rPr>
          <t>Jessica says only 10% industrial-remainder non-owner residential--from email 6 August</t>
        </r>
      </text>
    </comment>
    <comment ref="N22" authorId="0" shapeId="0" xr:uid="{6120EE2D-0D21-244F-9B62-5627F0B92F6A}">
      <text>
        <r>
          <rPr>
            <i/>
            <sz val="9"/>
            <color rgb="FF0070C0"/>
            <rFont val="Avenir Next"/>
            <family val="34"/>
          </rPr>
          <t xml:space="preserve">Connie Lea Allen, PE:
</t>
        </r>
        <r>
          <rPr>
            <i/>
            <sz val="9"/>
            <color rgb="FF0070C0"/>
            <rFont val="Avenir Next"/>
            <family val="34"/>
          </rPr>
          <t>as per JF, 50/50 wholesale to non-owner residential</t>
        </r>
      </text>
    </comment>
    <comment ref="N23" authorId="0" shapeId="0" xr:uid="{7C4AFE02-2763-F245-88D9-75B8FCCD9D20}">
      <text>
        <r>
          <rPr>
            <i/>
            <sz val="9"/>
            <color rgb="FF0070C0"/>
            <rFont val="Avenir Next"/>
            <family val="34"/>
          </rPr>
          <t xml:space="preserve">Connie Lea Allen, PE:
</t>
        </r>
        <r>
          <rPr>
            <i/>
            <sz val="9"/>
            <color rgb="FF0070C0"/>
            <rFont val="Avenir Next"/>
            <family val="34"/>
          </rPr>
          <t>as per JF, 50/50 wholesale to non-owner residential</t>
        </r>
      </text>
    </comment>
    <comment ref="F29" authorId="0" shapeId="0" xr:uid="{99EBAD06-0538-8F43-8B48-586756181503}">
      <text>
        <r>
          <rPr>
            <i/>
            <sz val="9"/>
            <color rgb="FF0070C0"/>
            <rFont val="Avenir Next"/>
            <family val="34"/>
          </rPr>
          <t xml:space="preserve">Connie Lea Allen, PE:
</t>
        </r>
        <r>
          <rPr>
            <i/>
            <sz val="9"/>
            <color rgb="FF0070C0"/>
            <rFont val="Avenir Next"/>
            <family val="34"/>
          </rPr>
          <t>reallocated as per JF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Connie Lea Allen, PE</author>
  </authors>
  <commentList>
    <comment ref="N4" authorId="0" shapeId="0" xr:uid="{353A0476-B5CC-8440-9AFE-E3BB74350853}">
      <text>
        <r>
          <rPr>
            <i/>
            <sz val="9"/>
            <color rgb="FF0070C0"/>
            <rFont val="Avenir Next"/>
            <family val="34"/>
          </rPr>
          <t xml:space="preserve">Connie Lea Allen, PE:
</t>
        </r>
        <r>
          <rPr>
            <i/>
            <sz val="9"/>
            <color rgb="FF0070C0"/>
            <rFont val="Avenir Next"/>
            <family val="34"/>
          </rPr>
          <t>per JF, this is residential</t>
        </r>
      </text>
    </comment>
    <comment ref="K6" authorId="0" shapeId="0" xr:uid="{4AA6671A-88F2-FC4C-A841-A47B54243E96}">
      <text>
        <r>
          <rPr>
            <i/>
            <sz val="9"/>
            <color rgb="FF0070C0"/>
            <rFont val="Avenir Next"/>
            <family val="34"/>
          </rPr>
          <t xml:space="preserve">Connie Lea Allen, PE:
</t>
        </r>
        <r>
          <rPr>
            <i/>
            <sz val="9"/>
            <color rgb="FF0070C0"/>
            <rFont val="Avenir Next"/>
            <family val="34"/>
          </rPr>
          <t>after the test year, mine will match the auditor's</t>
        </r>
      </text>
    </comment>
    <comment ref="G8" authorId="0" shapeId="0" xr:uid="{26F4989A-5564-9749-BAC2-48577A26A047}">
      <text>
        <r>
          <rPr>
            <i/>
            <sz val="9"/>
            <color rgb="FF0070C0"/>
            <rFont val="Avenir Next"/>
            <family val="34"/>
          </rPr>
          <t xml:space="preserve">Connie Lea Allen, PE:
</t>
        </r>
        <r>
          <rPr>
            <i/>
            <sz val="9"/>
            <color rgb="FF0070C0"/>
            <rFont val="Avenir Next"/>
            <family val="34"/>
          </rPr>
          <t>was $66,345 on test year depreciation schedule; difference in test year "used and useful" and installed cost is reflected in pro forma changes</t>
        </r>
      </text>
    </comment>
    <comment ref="K8" authorId="0" shapeId="0" xr:uid="{53B82DEB-6C63-C04E-B5C9-AE90508F54D8}">
      <text>
        <r>
          <rPr>
            <i/>
            <sz val="9"/>
            <color rgb="FF0070C0"/>
            <rFont val="Avenir Next"/>
            <family val="34"/>
          </rPr>
          <t xml:space="preserve">Connie Lea Allen, PE:
</t>
        </r>
        <r>
          <rPr>
            <i/>
            <sz val="9"/>
            <color rgb="FF0070C0"/>
            <rFont val="Avenir Next"/>
            <family val="34"/>
          </rPr>
          <t>after the test year, mine will match the auditor's</t>
        </r>
      </text>
    </comment>
    <comment ref="N15" authorId="0" shapeId="0" xr:uid="{EAF1E14E-869F-E246-B47D-50D79049A40F}">
      <text>
        <r>
          <rPr>
            <i/>
            <sz val="9"/>
            <color rgb="FF0070C0"/>
            <rFont val="Avenir Next"/>
            <family val="34"/>
          </rPr>
          <t xml:space="preserve">Connie Lea Allen, PE:
</t>
        </r>
        <r>
          <rPr>
            <i/>
            <sz val="9"/>
            <color rgb="FF0070C0"/>
            <rFont val="Avenir Next"/>
            <family val="34"/>
          </rPr>
          <t>as per JF, 50/50 wholesale to non-owner residential</t>
        </r>
      </text>
    </comment>
    <comment ref="N16" authorId="0" shapeId="0" xr:uid="{E8112590-BDA0-D848-B2D0-DC448EC51851}">
      <text>
        <r>
          <rPr>
            <i/>
            <sz val="9"/>
            <color rgb="FF0070C0"/>
            <rFont val="Avenir Next"/>
            <family val="34"/>
          </rPr>
          <t xml:space="preserve">Connie Lea Allen, PE:
</t>
        </r>
        <r>
          <rPr>
            <i/>
            <sz val="9"/>
            <color rgb="FF0070C0"/>
            <rFont val="Avenir Next"/>
            <family val="34"/>
          </rPr>
          <t>as per JF, 50/50 wholesale to non-owner residential</t>
        </r>
      </text>
    </comment>
    <comment ref="F74" authorId="0" shapeId="0" xr:uid="{3F919E4C-361C-2247-8789-239FF8119648}">
      <text>
        <r>
          <rPr>
            <i/>
            <sz val="9"/>
            <color rgb="FF0070C0"/>
            <rFont val="Avenir Next"/>
            <family val="34"/>
          </rPr>
          <t xml:space="preserve">Connie Lea Allen, PE:
</t>
        </r>
        <r>
          <rPr>
            <i/>
            <sz val="9"/>
            <color rgb="FF0070C0"/>
            <rFont val="Avenir Next"/>
            <family val="34"/>
          </rPr>
          <t>the remaining depreciation will have to be allocated to all as NNWD no longer buys water from Bardstown</t>
        </r>
      </text>
    </comment>
    <comment ref="N75" authorId="0" shapeId="0" xr:uid="{4CDAB399-F45A-4F43-BDAC-7E7D1942AAD8}">
      <text>
        <r>
          <rPr>
            <i/>
            <sz val="9"/>
            <color rgb="FF0070C0"/>
            <rFont val="Avenir Next"/>
            <family val="34"/>
          </rPr>
          <t xml:space="preserve">Connie Lea Allen, PE:
</t>
        </r>
        <r>
          <rPr>
            <i/>
            <sz val="9"/>
            <color rgb="FF0070C0"/>
            <rFont val="Avenir Next"/>
            <family val="34"/>
          </rPr>
          <t>split--thirds--per JF in meeting 6 June 2025; however, in 16 June email, she added Bloomfield in the mix, so I'm doing 25% for the 4 of them</t>
        </r>
      </text>
    </comment>
  </commentList>
</comments>
</file>

<file path=xl/sharedStrings.xml><?xml version="1.0" encoding="utf-8"?>
<sst xmlns="http://schemas.openxmlformats.org/spreadsheetml/2006/main" count="6552" uniqueCount="703">
  <si>
    <t>install date</t>
  </si>
  <si>
    <t>6/30/2023</t>
  </si>
  <si>
    <t>6/30/2022</t>
  </si>
  <si>
    <t>G/L Asset Acct No = 42-0100-1702</t>
  </si>
  <si>
    <t>Lake Site - Hutchins</t>
  </si>
  <si>
    <t>N</t>
  </si>
  <si>
    <t>12/1/1960</t>
  </si>
  <si>
    <t>Lake Site - Soprel</t>
  </si>
  <si>
    <t>Lake Site - Dickers</t>
  </si>
  <si>
    <t>Lake Site - Dickerson</t>
  </si>
  <si>
    <t>12/1/1961</t>
  </si>
  <si>
    <t>Lake Site</t>
  </si>
  <si>
    <t>12/1/1962</t>
  </si>
  <si>
    <t>12/1/1963</t>
  </si>
  <si>
    <t>Lake Site - Derrenger</t>
  </si>
  <si>
    <t>Lake Site - Kelly</t>
  </si>
  <si>
    <t>Lake Site Keene</t>
  </si>
  <si>
    <t>6/1/1969</t>
  </si>
  <si>
    <t>Nazareth Water Tank</t>
  </si>
  <si>
    <t>12/1/1979</t>
  </si>
  <si>
    <t>Pump Station</t>
  </si>
  <si>
    <t>8/12/1988</t>
  </si>
  <si>
    <t>Raw Water Easement</t>
  </si>
  <si>
    <t>3/1/1995</t>
  </si>
  <si>
    <t>Water Tank site</t>
  </si>
  <si>
    <t>4/8/1999</t>
  </si>
  <si>
    <t>7/21/1999</t>
  </si>
  <si>
    <t>Water Pump Station</t>
  </si>
  <si>
    <t>5/18/1998</t>
  </si>
  <si>
    <t>Land for Water Pump Station-Culvertown</t>
  </si>
  <si>
    <t>4/24/2003</t>
  </si>
  <si>
    <t>WTP Clearwell Expansion (Caudill)</t>
  </si>
  <si>
    <t>1/16/2008</t>
  </si>
  <si>
    <t>Easements on Pin Oak for NIP Water Line</t>
  </si>
  <si>
    <t>6/15/2011</t>
  </si>
  <si>
    <t>Easement - Early Times Lot 28 for NIP Water Line</t>
  </si>
  <si>
    <t>Easement adjacent to KU transmission line easement for NIP water line</t>
  </si>
  <si>
    <t>Easement - 258 Spencer Mattingly for NIP Water Line</t>
  </si>
  <si>
    <t>6/6/2011</t>
  </si>
  <si>
    <t>Easements for NIP Water Line</t>
  </si>
  <si>
    <t>7/13/2011</t>
  </si>
  <si>
    <t>FY14 Easements</t>
  </si>
  <si>
    <t>1/9/2014</t>
  </si>
  <si>
    <t>5.9 Acres Behind Kroger, Beside Public Works Shop</t>
  </si>
  <si>
    <t>5/3/2018</t>
  </si>
  <si>
    <t>EASEMENTS FOR US 150 WATER LOOPED LINE</t>
  </si>
  <si>
    <t>6/30/2021</t>
  </si>
  <si>
    <t>G/L Asset Acct No = 42-0100-1706</t>
  </si>
  <si>
    <t>Water Tower NA</t>
  </si>
  <si>
    <t>D</t>
  </si>
  <si>
    <t>12/1/1980</t>
  </si>
  <si>
    <t>Cemetery Water Tank</t>
  </si>
  <si>
    <t>12/1/1969</t>
  </si>
  <si>
    <t>Intake Structure</t>
  </si>
  <si>
    <t>Water Treatment</t>
  </si>
  <si>
    <t>Water Treatment Plant Additions</t>
  </si>
  <si>
    <t>12/1/1964</t>
  </si>
  <si>
    <t>Water Treatment Plant additions</t>
  </si>
  <si>
    <t>12/1/1965</t>
  </si>
  <si>
    <t>12/1/1971</t>
  </si>
  <si>
    <t>12/1/1972</t>
  </si>
  <si>
    <t>12/1/1973</t>
  </si>
  <si>
    <t>12/1/1974</t>
  </si>
  <si>
    <t>12/1/1975</t>
  </si>
  <si>
    <t>6/1/1982</t>
  </si>
  <si>
    <t>6/1/1985</t>
  </si>
  <si>
    <t>6/1/1986</t>
  </si>
  <si>
    <t>Boston Water Plant</t>
  </si>
  <si>
    <t>10/1/1988</t>
  </si>
  <si>
    <t>Water Tower</t>
  </si>
  <si>
    <t>Clearwell Renovation</t>
  </si>
  <si>
    <t>1/1/1996</t>
  </si>
  <si>
    <t>Sludge Handling</t>
  </si>
  <si>
    <t>Shop Building Renovations</t>
  </si>
  <si>
    <t>10/27/2000</t>
  </si>
  <si>
    <t>Shop Construction</t>
  </si>
  <si>
    <t>11/17/2000</t>
  </si>
  <si>
    <t>Water Plant Improvements</t>
  </si>
  <si>
    <t>11/26/1997</t>
  </si>
  <si>
    <t>Water Plant upgrade</t>
  </si>
  <si>
    <t>5/19/1998</t>
  </si>
  <si>
    <t>4/21/1999</t>
  </si>
  <si>
    <t>6/28/2000</t>
  </si>
  <si>
    <t>Pole Building</t>
  </si>
  <si>
    <t>2/1/2002</t>
  </si>
  <si>
    <t>Actiflo Treatment System</t>
  </si>
  <si>
    <t>1/1/2002</t>
  </si>
  <si>
    <t>Sewer pump station at Water Plant</t>
  </si>
  <si>
    <t>2/10/2005</t>
  </si>
  <si>
    <t>New office at Water Treatment Plant</t>
  </si>
  <si>
    <t>6/30/2006</t>
  </si>
  <si>
    <t>Sandblast &amp; Paint #4 Filter Unit</t>
  </si>
  <si>
    <t>3/21/2006</t>
  </si>
  <si>
    <t>MODEL 600 Insulated Enclosure</t>
  </si>
  <si>
    <t>3/2/2011</t>
  </si>
  <si>
    <t>Public Works Wash Bay</t>
  </si>
  <si>
    <t>5/10/2016</t>
  </si>
  <si>
    <t>PW SHOP CONSTRUCTION</t>
  </si>
  <si>
    <t>3/31/2022</t>
  </si>
  <si>
    <t>WTP ROOF REPLACEMENT</t>
  </si>
  <si>
    <t>9/30/2021</t>
  </si>
  <si>
    <t>CHEMICAL ROOM ROLLUP DOOR</t>
  </si>
  <si>
    <t>2/28/2023</t>
  </si>
  <si>
    <t>G/L Asset Acct No = 42-0100-1710</t>
  </si>
  <si>
    <t>Bloomfield Valve</t>
  </si>
  <si>
    <t>4/1/1982</t>
  </si>
  <si>
    <t>Sympson Lake</t>
  </si>
  <si>
    <t>Sympson Lake Dam</t>
  </si>
  <si>
    <t>Shop Fence</t>
  </si>
  <si>
    <t>6/22/1999</t>
  </si>
  <si>
    <t>Floodwall Improvements</t>
  </si>
  <si>
    <t>3/22/1999</t>
  </si>
  <si>
    <t>Water Tank renovation</t>
  </si>
  <si>
    <t>6/14/2002</t>
  </si>
  <si>
    <t>Public Works Parking Lot</t>
  </si>
  <si>
    <t>10/3/2002</t>
  </si>
  <si>
    <t>Fence around Culvertown Tank</t>
  </si>
  <si>
    <t>9/15/2003</t>
  </si>
  <si>
    <t>Painted Boston Water Tank</t>
  </si>
  <si>
    <t>7/14/2004</t>
  </si>
  <si>
    <t>Control Panel Upgrade</t>
  </si>
  <si>
    <t>10/12/2005</t>
  </si>
  <si>
    <t>Control Panel Upgrade - High Svc Pump 1</t>
  </si>
  <si>
    <t>10/31/2006</t>
  </si>
  <si>
    <t>SOLAR POWERED LAKE LEVEL TRANSMITTER Solar Powered Lake Level Transmitter</t>
  </si>
  <si>
    <t>3/22/2011</t>
  </si>
  <si>
    <t>CHAINLINK FENCE CITY SHOP, 999 KELLY DR</t>
  </si>
  <si>
    <t>1/8/2019</t>
  </si>
  <si>
    <t>PW SHOP LAND IMPROVEMENTS FY20</t>
  </si>
  <si>
    <t>5/31/2020</t>
  </si>
  <si>
    <t>G/L Asset Acct No = 42-0100-1714</t>
  </si>
  <si>
    <t>1996 Ford F250</t>
  </si>
  <si>
    <t>2/24/1996</t>
  </si>
  <si>
    <t>1998 Ford 800D</t>
  </si>
  <si>
    <t>2/21/1998</t>
  </si>
  <si>
    <t>2004 Chevy Extended Cab</t>
  </si>
  <si>
    <t>5/27/2004</t>
  </si>
  <si>
    <t>2005 CHEVROLET PICKUP</t>
  </si>
  <si>
    <t>12/22/2004</t>
  </si>
  <si>
    <t>2006 Chevy Silverado</t>
  </si>
  <si>
    <t>3/7/2006</t>
  </si>
  <si>
    <t>2008 Chevy Silverado Heavy Duty 4WD 3/4 Ton w/ utility bed</t>
  </si>
  <si>
    <t>1/8/2008</t>
  </si>
  <si>
    <t>2010 Chevy Silverado</t>
  </si>
  <si>
    <t>4/18/2011</t>
  </si>
  <si>
    <t>2012 Chevy Silverado w/ Service Body</t>
  </si>
  <si>
    <t>8/7/2012</t>
  </si>
  <si>
    <t>2014 Ford F250</t>
  </si>
  <si>
    <t>9/5/2013</t>
  </si>
  <si>
    <t>2014 Chevy Silverado</t>
  </si>
  <si>
    <t>9/10/2013</t>
  </si>
  <si>
    <t>2015 Chevy Silverado</t>
  </si>
  <si>
    <t>9/18/2014</t>
  </si>
  <si>
    <t>2015 Ford  F150 Supercab 4WD XL</t>
  </si>
  <si>
    <t>11/9/2015</t>
  </si>
  <si>
    <t>2015 Chevy Silv25</t>
  </si>
  <si>
    <t>8/6/2015</t>
  </si>
  <si>
    <t>2018 F150 4X4 Crew Cab Short Bed</t>
  </si>
  <si>
    <t>12/28/2018</t>
  </si>
  <si>
    <t>2022 SILVERADO 2500 REG CAB 4WD</t>
  </si>
  <si>
    <t>G/L Asset Acct No = 42-0100-1718</t>
  </si>
  <si>
    <t>Volvo Backhoe Loader</t>
  </si>
  <si>
    <t>12/16/2004</t>
  </si>
  <si>
    <t>580M Loader Backhoe</t>
  </si>
  <si>
    <t>9/20/2007</t>
  </si>
  <si>
    <t>185 CFM Air Compressor</t>
  </si>
  <si>
    <t>5/22/2008</t>
  </si>
  <si>
    <t>Caterpillar Backhoe Loader 416E</t>
  </si>
  <si>
    <t>2/28/2010</t>
  </si>
  <si>
    <t>2012 Caterpillar 303.5E CR Mini hyd excavator</t>
  </si>
  <si>
    <t>8/8/2012</t>
  </si>
  <si>
    <t>2013 Chevy Silverado</t>
  </si>
  <si>
    <t>7/24/2013</t>
  </si>
  <si>
    <t>Galion Contractor Body for 1998 Ford 800D, Asset 1206</t>
  </si>
  <si>
    <t>8/13/2015</t>
  </si>
  <si>
    <t>2017 Vactron LP573SGT Vacuum Excavator</t>
  </si>
  <si>
    <t>6/30/2017</t>
  </si>
  <si>
    <t>CAT 308 EXCAVATOR</t>
  </si>
  <si>
    <t>12/31/2022</t>
  </si>
  <si>
    <t>CUB CADET PRO Z 972</t>
  </si>
  <si>
    <t>G/L Asset Acct No = 42-0100-1722</t>
  </si>
  <si>
    <t>Generator</t>
  </si>
  <si>
    <t>Air Compressor</t>
  </si>
  <si>
    <t>11/14/2000</t>
  </si>
  <si>
    <t>Boring Machine</t>
  </si>
  <si>
    <t>6/16/1999</t>
  </si>
  <si>
    <t>3/20/2001</t>
  </si>
  <si>
    <t>Caterpillar Mod Generator</t>
  </si>
  <si>
    <t>6/16/2000</t>
  </si>
  <si>
    <t>LeRoy Air Compressor</t>
  </si>
  <si>
    <t>9/18/2001</t>
  </si>
  <si>
    <t>BUOYS</t>
  </si>
  <si>
    <t>10/23/2001</t>
  </si>
  <si>
    <t>Carbon Plumbing</t>
  </si>
  <si>
    <t>11/20/2001</t>
  </si>
  <si>
    <t>Leroi/Comair 185 CFM Air Compressor</t>
  </si>
  <si>
    <t>Sea Ark 2072 P Boat w/Trailer</t>
  </si>
  <si>
    <t>2/14/2003</t>
  </si>
  <si>
    <t>7.5 HP Air Compressor</t>
  </si>
  <si>
    <t>3/10/2006</t>
  </si>
  <si>
    <t>GeoSync Mapping Software</t>
  </si>
  <si>
    <t>3/20/2007</t>
  </si>
  <si>
    <t>Software Solutions Utility Software</t>
  </si>
  <si>
    <t>12/31/2007</t>
  </si>
  <si>
    <t>PC2400D Particle Counter</t>
  </si>
  <si>
    <t>6/10/2008</t>
  </si>
  <si>
    <t>GPS Pathfinder Data Software</t>
  </si>
  <si>
    <t>12/19/2007</t>
  </si>
  <si>
    <t>Canon IPF 720 36" Printer</t>
  </si>
  <si>
    <t>7/31/2008</t>
  </si>
  <si>
    <t>5 ton Heat Pump System &amp;  Air Handler</t>
  </si>
  <si>
    <t>7/1/2008</t>
  </si>
  <si>
    <t>Backpressure Metering Pump - liquid phosphate to dry</t>
  </si>
  <si>
    <t>4/28/2010</t>
  </si>
  <si>
    <t>Automatic Updating Software for mapping system</t>
  </si>
  <si>
    <t>3/19/2010</t>
  </si>
  <si>
    <t>VFD's for Woodlawn Water Pump Station</t>
  </si>
  <si>
    <t>3/26/2015</t>
  </si>
  <si>
    <t>GE 250HP Frame 3 Phase Motor</t>
  </si>
  <si>
    <t>6/30/2016</t>
  </si>
  <si>
    <t>dd B3500 115v 0-25mg 2 Stream + Manual</t>
  </si>
  <si>
    <t>6/28/2017</t>
  </si>
  <si>
    <t>Sludge Pit Pump - Flygt Model NP-3202</t>
  </si>
  <si>
    <t>3/20/2019</t>
  </si>
  <si>
    <t>WTP CHECK VALVE #1</t>
  </si>
  <si>
    <t>3/19/2021</t>
  </si>
  <si>
    <t>WTP CHECK VALVE #2</t>
  </si>
  <si>
    <t>5/11/2021</t>
  </si>
  <si>
    <t>RADIO NETWORK</t>
  </si>
  <si>
    <t>10/31/2021</t>
  </si>
  <si>
    <t>PLC CONTROLS</t>
  </si>
  <si>
    <t>1/31/2022</t>
  </si>
  <si>
    <t>SCADA SYSTEM UPGRADES</t>
  </si>
  <si>
    <t>ACID/CAUSTIC FEED SKIDS</t>
  </si>
  <si>
    <t>G/L Asset Acct No = 42-0100-1726</t>
  </si>
  <si>
    <t>Water Meters</t>
  </si>
  <si>
    <t>6/25/1999</t>
  </si>
  <si>
    <t>7/20/1999</t>
  </si>
  <si>
    <t>8/18/1999</t>
  </si>
  <si>
    <t>9/17/1999</t>
  </si>
  <si>
    <t>10/21/1999</t>
  </si>
  <si>
    <t>11/30/1999</t>
  </si>
  <si>
    <t>12/9/1999</t>
  </si>
  <si>
    <t>1/24/2000</t>
  </si>
  <si>
    <t>3/14/2000</t>
  </si>
  <si>
    <t>4/19/2000</t>
  </si>
  <si>
    <t>5/8/2000</t>
  </si>
  <si>
    <t>6/14/2000</t>
  </si>
  <si>
    <t>Meters</t>
  </si>
  <si>
    <t>1/2/2001</t>
  </si>
  <si>
    <t>1/1/2004</t>
  </si>
  <si>
    <t>Water Meter Project</t>
  </si>
  <si>
    <t>6/30/2013</t>
  </si>
  <si>
    <t>G/L Asset Acct No = 42-0100-1730</t>
  </si>
  <si>
    <t>Contributed water lines</t>
  </si>
  <si>
    <t>1/1/1997</t>
  </si>
  <si>
    <t>Contributed Water Lines</t>
  </si>
  <si>
    <t>1/1/1998</t>
  </si>
  <si>
    <t>Raw Water System</t>
  </si>
  <si>
    <t>6/1/1997</t>
  </si>
  <si>
    <t>Waterline to HE</t>
  </si>
  <si>
    <t>12/1/1948</t>
  </si>
  <si>
    <t>Waterline South</t>
  </si>
  <si>
    <t>Water lines</t>
  </si>
  <si>
    <t>Water Lines</t>
  </si>
  <si>
    <t>2/1/1949</t>
  </si>
  <si>
    <t>12/1/1950</t>
  </si>
  <si>
    <t>12/1/1956</t>
  </si>
  <si>
    <t>12/1/1957</t>
  </si>
  <si>
    <t>12/1/1958</t>
  </si>
  <si>
    <t>12/1/1966</t>
  </si>
  <si>
    <t>12/1/1967</t>
  </si>
  <si>
    <t>12/1/1968</t>
  </si>
  <si>
    <t>12/1/1970</t>
  </si>
  <si>
    <t>12/1/1976</t>
  </si>
  <si>
    <t>12/1/1977</t>
  </si>
  <si>
    <t>12/1/1978</t>
  </si>
  <si>
    <t>2/1/1980</t>
  </si>
  <si>
    <t>7/1/1981</t>
  </si>
  <si>
    <t>1/1/1983</t>
  </si>
  <si>
    <t>6/1/1983</t>
  </si>
  <si>
    <t>10/1/1984</t>
  </si>
  <si>
    <t>Water Lines - American Greetings</t>
  </si>
  <si>
    <t>7/1/1985</t>
  </si>
  <si>
    <t>1/1/1986</t>
  </si>
  <si>
    <t>6/1/1987</t>
  </si>
  <si>
    <t>6/1/1988</t>
  </si>
  <si>
    <t>6/1/1989</t>
  </si>
  <si>
    <t>1/1/1990</t>
  </si>
  <si>
    <t>1/1/1991</t>
  </si>
  <si>
    <t>1/1/1992</t>
  </si>
  <si>
    <t>1/1/1993</t>
  </si>
  <si>
    <t>Boston Water Lines</t>
  </si>
  <si>
    <t>10/1/1993</t>
  </si>
  <si>
    <t>1/1/1994</t>
  </si>
  <si>
    <t>Chris's Creation</t>
  </si>
  <si>
    <t>11/15/1994</t>
  </si>
  <si>
    <t>1/1/1995</t>
  </si>
  <si>
    <t>Bellwood Road Water Line</t>
  </si>
  <si>
    <t>10/28/1998</t>
  </si>
  <si>
    <t>11/6/1998</t>
  </si>
  <si>
    <t>12/17/1998</t>
  </si>
  <si>
    <t>2/12/1999</t>
  </si>
  <si>
    <t>7/15/1997</t>
  </si>
  <si>
    <t>9/11/1997</t>
  </si>
  <si>
    <t>11/7/1997</t>
  </si>
  <si>
    <t>12/23/1999</t>
  </si>
  <si>
    <t>New Haven Water line</t>
  </si>
  <si>
    <t>1/31/2001</t>
  </si>
  <si>
    <t>Water line improvements</t>
  </si>
  <si>
    <t>Balltown line &amp; pump station</t>
  </si>
  <si>
    <t>1/1/2003</t>
  </si>
  <si>
    <t>Transmission Lines - Ultrasonic Flow Transmitter</t>
  </si>
  <si>
    <t>5/19/2003</t>
  </si>
  <si>
    <t>New Haven Water Lines</t>
  </si>
  <si>
    <t>1 Mil Gal Downtown Tank Study</t>
  </si>
  <si>
    <t>5/22/2003</t>
  </si>
  <si>
    <t>Woodlawn Water Tank</t>
  </si>
  <si>
    <t>6/30/2004</t>
  </si>
  <si>
    <t>Paint Exterior-Boston Water Tank</t>
  </si>
  <si>
    <t>6/24/2004</t>
  </si>
  <si>
    <t>Paint WTP Water Tanks</t>
  </si>
  <si>
    <t>Withrow Ct Water Tank-Paint Improvements</t>
  </si>
  <si>
    <t>8/21/2003</t>
  </si>
  <si>
    <t>Remote sensing units for telemetry</t>
  </si>
  <si>
    <t>10/20/2004</t>
  </si>
  <si>
    <t>Woodlawn Water Lines</t>
  </si>
  <si>
    <t>11/19/2004</t>
  </si>
  <si>
    <t>River Pump</t>
  </si>
  <si>
    <t>11/11/2004</t>
  </si>
  <si>
    <t>Culvertown Pump Station</t>
  </si>
  <si>
    <t>6/30/2005</t>
  </si>
  <si>
    <t>1 MIL GAL TANK</t>
  </si>
  <si>
    <t>1/1/2005</t>
  </si>
  <si>
    <t>Salem Hill Phase XI - Contributed Capital</t>
  </si>
  <si>
    <t>Old Kentucky Home Middle School - Contributed Capital</t>
  </si>
  <si>
    <t>Big Springs Estate Phase III - Contributed Capital</t>
  </si>
  <si>
    <t>Cottage Grove Estates Phase VIIB - Contributed Capital</t>
  </si>
  <si>
    <t>Woodlawn Springs Phase VIIB - Contributed Capital</t>
  </si>
  <si>
    <t>Woodlawn Springs Phase IX - Contributed Capital</t>
  </si>
  <si>
    <t>Woodlawn Springs Phase 9A - Contributed Capital</t>
  </si>
  <si>
    <t>Tebco Inc Ky 245 @Keystone Cinemas -0203 Contributed Capital</t>
  </si>
  <si>
    <t>6/30/2003</t>
  </si>
  <si>
    <t>Windsor Gardens - Contributed Capital 02/03</t>
  </si>
  <si>
    <t>Copper Fields - Contributed Capital 03/04</t>
  </si>
  <si>
    <t>Filiatreau Lane - Contributed Capital 03/04</t>
  </si>
  <si>
    <t>Pottershop Road Parts 1&amp;2 - Contributed Capital 03/04</t>
  </si>
  <si>
    <t>C &amp; C Venture II - Contributed Capital 03/04</t>
  </si>
  <si>
    <t>Greenwich Village - Contributed Capital 03/04</t>
  </si>
  <si>
    <t>Early Times Development - Contributed Capital 03/04</t>
  </si>
  <si>
    <t>Schuler Industrial Park - Contributed Capital 03/04</t>
  </si>
  <si>
    <t>Hunters Ridge - Contributed Capital 03/04</t>
  </si>
  <si>
    <t>Kentucky Home Village - Contributed Capital 03/04</t>
  </si>
  <si>
    <t>Maywood Farms - Contributed Capital 03/04</t>
  </si>
  <si>
    <t>Bear Creek Way - Contributed Capital 03/04</t>
  </si>
  <si>
    <t>6/3/2004</t>
  </si>
  <si>
    <t>Wilson Creek Rd (KY 733) - Contributed Capital 03/04</t>
  </si>
  <si>
    <t>05/06 Water Line Construction</t>
  </si>
  <si>
    <t>1/1/2006</t>
  </si>
  <si>
    <t>Woodlawn Townhomes Water Lines (contributed)</t>
  </si>
  <si>
    <t>Tullamore Estates Phase I Water Lines (contributed)</t>
  </si>
  <si>
    <t>Joe Buckman Townhomes Water Lines (contributed)</t>
  </si>
  <si>
    <t>Castle Cove Water Lines (contributed)</t>
  </si>
  <si>
    <t>Misc Roads WL Extension Jim Clark/Bennett Ln (contributed)</t>
  </si>
  <si>
    <t>Misc Roads WL Extension Ritchie Ln/New Vittitow Rd (contributed)</t>
  </si>
  <si>
    <t>Ryan Estates Water Lines (contributed)</t>
  </si>
  <si>
    <t>Schuler Industrial Park Phase III Water Lines (contributed)</t>
  </si>
  <si>
    <t>Big Springs Estates Phase IIIB Water Lines (contributed)</t>
  </si>
  <si>
    <t>Maywood Golf &amp; Residential Comm Water Lines (contributed)</t>
  </si>
  <si>
    <t>Woodlawn Springs Subd Phase XI Water Lines (contributed)</t>
  </si>
  <si>
    <t>Culpeper VIII Water Plan (contributed lines)</t>
  </si>
  <si>
    <t>Lowes Water Lines (contributed)</t>
  </si>
  <si>
    <t>Bedrock Developers Water Lines (contributed)</t>
  </si>
  <si>
    <t>245 Water Lines - Bedrock Manor</t>
  </si>
  <si>
    <t>8/31/2006</t>
  </si>
  <si>
    <t>Nelson Industrial Park Water Tank</t>
  </si>
  <si>
    <t>6/30/2007</t>
  </si>
  <si>
    <t>US 62 water lines from WTP to Bellwood Rd</t>
  </si>
  <si>
    <t>6/13/2007</t>
  </si>
  <si>
    <t>Beechfork Estates 8" water lines (contributed)</t>
  </si>
  <si>
    <t>12/31/2006</t>
  </si>
  <si>
    <t>Hunters Ridge Phase IV 6" water lines  (contributed)</t>
  </si>
  <si>
    <t>Beechfork Estates Phase II 6 &amp; 8" water lines (contributed)</t>
  </si>
  <si>
    <t>Tullamore Estates Phase II 6" &amp; 8" water lines (contributed)</t>
  </si>
  <si>
    <t>Cottage Grove Phase IX 6" water lines (contributed)</t>
  </si>
  <si>
    <t>Pembrooke Place Subdivision Phase I 8" water lines (contributed)</t>
  </si>
  <si>
    <t>Poplar Wood Subdivision 8" water lines (contributed)</t>
  </si>
  <si>
    <t>Water Line for Gary Harned Div / Ky 733</t>
  </si>
  <si>
    <t>Maywood Golf &amp; Residential Comm Phase IX 6" &amp; 8" water lines (contributed)</t>
  </si>
  <si>
    <t>Culpeper St Extension 8" water lines (contributed)</t>
  </si>
  <si>
    <t>Stinky Bottom Farms 6" water lines (contributed)</t>
  </si>
  <si>
    <t>Nelson Industrial Park Water Pump Station</t>
  </si>
  <si>
    <t>Nelson Industrial Park water lines</t>
  </si>
  <si>
    <t>Water line construction 06/07</t>
  </si>
  <si>
    <t>WTP Clearwell</t>
  </si>
  <si>
    <t>6/30/2008</t>
  </si>
  <si>
    <t>Water Line Construction 07/08</t>
  </si>
  <si>
    <t>Parkway Village water lines 8" (contributed)</t>
  </si>
  <si>
    <t>2/28/2008</t>
  </si>
  <si>
    <t>Bridgepoint Phase I 8" water lines (contributed)</t>
  </si>
  <si>
    <t>Planeview Estates 8" water lines (contributed)</t>
  </si>
  <si>
    <t>Reserve at Woodlawn 6" water lines (contributed)</t>
  </si>
  <si>
    <t>Crepps Rentals Withrow Ridge 6" water lines (contributed)</t>
  </si>
  <si>
    <t>WL Summers Division 6" water lines (contributed)</t>
  </si>
  <si>
    <t>Culpepper VII Tracts 1&amp;2 Filiatreau Ln 8" water lines (contributed)</t>
  </si>
  <si>
    <t>Paint Filter Unit @ WTP</t>
  </si>
  <si>
    <t>5/1/2008</t>
  </si>
  <si>
    <t>Mago Booster Pump Station</t>
  </si>
  <si>
    <t>12/31/2009</t>
  </si>
  <si>
    <t>WTP Clearwell Expansion</t>
  </si>
  <si>
    <t>East Bardstown Hydraulic Model &amp; System Repair Study</t>
  </si>
  <si>
    <t>10/31/2009</t>
  </si>
  <si>
    <t>Cees &amp; Dees Phase I 6" water lines (contributed)</t>
  </si>
  <si>
    <t>11/4/2008</t>
  </si>
  <si>
    <t>Maywood Farms Phase X 8" water lines (contributed)</t>
  </si>
  <si>
    <t>Maywood Farms Phase VIII 8" water lines (contributed)</t>
  </si>
  <si>
    <t>Woodlawn Springs PhaseX 8" water lines (contributed)</t>
  </si>
  <si>
    <t>Brush Blast &amp; Spot Prime Pump Station Tower &amp; Catwalk</t>
  </si>
  <si>
    <t>5/22/2009</t>
  </si>
  <si>
    <t>Nelson Industrial Park water lines 08/09</t>
  </si>
  <si>
    <t>12/3/2008</t>
  </si>
  <si>
    <t>Valley View Subd Phase 3 6" Water line (contributed)</t>
  </si>
  <si>
    <t>Condominium Dev - JTP Holdings 6" water line (contributed)</t>
  </si>
  <si>
    <t>Water Plant Project</t>
  </si>
  <si>
    <t>1/18/2012</t>
  </si>
  <si>
    <t>Industrial Park Water Line</t>
  </si>
  <si>
    <t>12/31/2012</t>
  </si>
  <si>
    <t>Bridgepointe Phase II 6" water lines (contributed)</t>
  </si>
  <si>
    <t>9/2/2010</t>
  </si>
  <si>
    <t>Withrow Court 8" water line extension (contributed)</t>
  </si>
  <si>
    <t>Streetscape Water Line</t>
  </si>
  <si>
    <t>6/30/2011</t>
  </si>
  <si>
    <t>8" Water Line -Clark &amp; Houghlin (contributed)</t>
  </si>
  <si>
    <t>4/9/2012</t>
  </si>
  <si>
    <t>Water Line Construction FY12</t>
  </si>
  <si>
    <t>12/31/2011</t>
  </si>
  <si>
    <t>16" Transmission Main Fuji to Ind Park Tank (contributed)</t>
  </si>
  <si>
    <t>8/2/2012</t>
  </si>
  <si>
    <t>Ed Brent Rd, Ballard &amp; Ginn Waterline Extension (contributed)</t>
  </si>
  <si>
    <t>3/29/2013</t>
  </si>
  <si>
    <t>Water Line Construction FY13</t>
  </si>
  <si>
    <t>Water Line Construction FY14</t>
  </si>
  <si>
    <t>12/31/2013</t>
  </si>
  <si>
    <t>Armag Ave Water Main Plan (contributed)</t>
  </si>
  <si>
    <t>12/13/2013</t>
  </si>
  <si>
    <t>Castle Cove Water Main Ext Sunfish Ct (contributed)</t>
  </si>
  <si>
    <t>6/24/2014</t>
  </si>
  <si>
    <t>Boston Tank Painting</t>
  </si>
  <si>
    <t>8/30/2014</t>
  </si>
  <si>
    <t>Botland Tank Painting</t>
  </si>
  <si>
    <t>Clearwells - paint inside and out</t>
  </si>
  <si>
    <t>6/18/2015</t>
  </si>
  <si>
    <t>Water Line Construction FY15</t>
  </si>
  <si>
    <t>12/31/2014</t>
  </si>
  <si>
    <t>Tewell Creek Water Main Ext (contributed FY15)</t>
  </si>
  <si>
    <t>7/2/2014</t>
  </si>
  <si>
    <t>Mainstream Sub, Riggs townhomes, water line (contributed FY15)</t>
  </si>
  <si>
    <t>Monin Trucking, WH Development (contributed FY15)</t>
  </si>
  <si>
    <t>12/29/2014</t>
  </si>
  <si>
    <t>Lebanon Junction WL Relocation Hwy 62 (contributed FY15)</t>
  </si>
  <si>
    <t>9/12/2014</t>
  </si>
  <si>
    <t>Hur-be, Life Care Way &amp; Federal Place Water line (contributed FY15)</t>
  </si>
  <si>
    <t>12/23/2014</t>
  </si>
  <si>
    <t>Lewis Apt - Cloverleaf Apt water line (contributed FY15)</t>
  </si>
  <si>
    <t>6/2/2015</t>
  </si>
  <si>
    <t>Clearwell Painting &amp; Repairs</t>
  </si>
  <si>
    <t>9/24/2015</t>
  </si>
  <si>
    <t>Water Line Construction/Improvements FY16</t>
  </si>
  <si>
    <t>12/31/2015</t>
  </si>
  <si>
    <t>Tannery Creek water lines (contributed) FY16</t>
  </si>
  <si>
    <t>2/11/2016</t>
  </si>
  <si>
    <t>Water Line Improvements FY17</t>
  </si>
  <si>
    <t>12/31/2016</t>
  </si>
  <si>
    <t>GAC Cap Project - Filter Sand Media &amp; Underdrain Cleaning &amp; Disenfection</t>
  </si>
  <si>
    <t>8/4/2016</t>
  </si>
  <si>
    <t>Water Treatment Plant Improvements</t>
  </si>
  <si>
    <t>10/26/2017</t>
  </si>
  <si>
    <t>JBH Properties SUb - Hurst, New Haven Rd (contributed) FY17</t>
  </si>
  <si>
    <t>10/3/2016</t>
  </si>
  <si>
    <t>Thai Summit Drive - NC Ind Park Water Improvements (contributed) FY17</t>
  </si>
  <si>
    <t>4/27/2017</t>
  </si>
  <si>
    <t>Old Ben Acres Subdivision Water Lines (contributed) FY17</t>
  </si>
  <si>
    <t>3/23/2017</t>
  </si>
  <si>
    <t>Water Line Construction/Improvements FY18</t>
  </si>
  <si>
    <t>12/31/2017</t>
  </si>
  <si>
    <t>Filtration Unit #2 Clean, Paint &amp; Rehab</t>
  </si>
  <si>
    <t>4/24/2018</t>
  </si>
  <si>
    <t>WTP Ammonia Feed Addition</t>
  </si>
  <si>
    <t>12/31/2018</t>
  </si>
  <si>
    <t>Mainstream Lot 4, Morton Ave Water Lines 8" (Contributed) FY18</t>
  </si>
  <si>
    <t>5/23/2018</t>
  </si>
  <si>
    <t>Medcraft HMH 8" Water lines (Contributed) FY18</t>
  </si>
  <si>
    <t>5/7/2018</t>
  </si>
  <si>
    <t>Castle Cove 6" Water Lines (Contributed) FY18</t>
  </si>
  <si>
    <t>8/11/2017</t>
  </si>
  <si>
    <t>Millwood Properties 6" Water lines (Contributed) FY18</t>
  </si>
  <si>
    <t>7/19/2017</t>
  </si>
  <si>
    <t>Bedrock-Granite Dr-Peddlers Mall 8" Water Lines (Contributed) FY18</t>
  </si>
  <si>
    <t>6/13/2018</t>
  </si>
  <si>
    <t>Water Main Extension on Old Nazareth Rd</t>
  </si>
  <si>
    <t>4/30/2019</t>
  </si>
  <si>
    <t>Boston Control Vault</t>
  </si>
  <si>
    <t>4/22/2019</t>
  </si>
  <si>
    <t>WTP Filter 1 Repairs</t>
  </si>
  <si>
    <t>6/30/2019</t>
  </si>
  <si>
    <t>Fairgrounds Water Tank Repairs</t>
  </si>
  <si>
    <t>Hunters Ridge Ph V Water Lines (contributed FY19)</t>
  </si>
  <si>
    <t>8/16/2018</t>
  </si>
  <si>
    <t>Oak Trace Water Lines (Contributed FY19)</t>
  </si>
  <si>
    <t>3/14/2019</t>
  </si>
  <si>
    <t>WTP FILTER 4 REPAIRS</t>
  </si>
  <si>
    <t>INDUSTRIAL PARK TANK REPAIR/PAINT</t>
  </si>
  <si>
    <t>12/10/2019</t>
  </si>
  <si>
    <t>HARDIN CO TANK REPAIR</t>
  </si>
  <si>
    <t>4/29/2020</t>
  </si>
  <si>
    <t>WITHROW TANK REPAIR/PAINT</t>
  </si>
  <si>
    <t>6/23/2020</t>
  </si>
  <si>
    <t>WATER MAIN EXTENSION - PARKWAY DRIVE</t>
  </si>
  <si>
    <t>6/30/2020</t>
  </si>
  <si>
    <t>NAZARETH WATER LINES 12" (CONTRIBUTED FY20)</t>
  </si>
  <si>
    <t>7/1/2019</t>
  </si>
  <si>
    <t>MORTON AVE/BETHLEHEM WAY WATER LINE 8" (CONTRIBUTED FY20)</t>
  </si>
  <si>
    <t>10/1/2019</t>
  </si>
  <si>
    <t>TULLAMORE PH 2 WATER LINE 6" (CONTRIBUTED CAPITAL)</t>
  </si>
  <si>
    <t>9/1/2019</t>
  </si>
  <si>
    <t>MAYWOOD PHASE XI WATER LINE 8" (CONTRIBUTED FY20)</t>
  </si>
  <si>
    <t>BIG SPRINGS PH IV WATER LINE 6" (CONTRIBUTED FY20)</t>
  </si>
  <si>
    <t>2/1/2020</t>
  </si>
  <si>
    <t>BWI EXCHANGE WATER LINE 10" (CONTRIBUTED FY20)</t>
  </si>
  <si>
    <t>1/1/2020</t>
  </si>
  <si>
    <t>DOWNTOWN WATER LINE IMPROVEMENT PHASE 1</t>
  </si>
  <si>
    <t>SPRINGFIELD ROAD LINE IMPROVEMENT</t>
  </si>
  <si>
    <t>WTP FILTER 3 REPLACEMENT</t>
  </si>
  <si>
    <t>3/31/2021</t>
  </si>
  <si>
    <t>HURSTLAND TANK REPAIR/PAINT</t>
  </si>
  <si>
    <t>RIGGS BLVD CUL-DE-SAC WATER LINE 2" (CONTRIBUTED FY21)</t>
  </si>
  <si>
    <t>10/27/2020</t>
  </si>
  <si>
    <t>NAZARETH WATER LINE 12" (CONTRIBUTED FY21)</t>
  </si>
  <si>
    <t>MAYWOOD PHASE XII A WATER LINE 8" (CONTRIBUTED FY21)</t>
  </si>
  <si>
    <t>7/2/2020</t>
  </si>
  <si>
    <t>BWI EXCHANGE WATER LINE 10" (CONTRIBUTED FY21)</t>
  </si>
  <si>
    <t>DOWNTOWN WATER LINE IMPROVEMENT PHASE 2</t>
  </si>
  <si>
    <t>WTP FILTER 4 REPLACEMENT</t>
  </si>
  <si>
    <t>OAK RIDGE PH I WATER LINE 6" (CONTRIBUTED FY22)</t>
  </si>
  <si>
    <t>8/24/2021</t>
  </si>
  <si>
    <t>OLD NELSONVILLE RD WATER LINE 4" (CONTRIBUTED FY22)</t>
  </si>
  <si>
    <t>12/9/2021</t>
  </si>
  <si>
    <t>PEMBROOKE PLACE PH 2 WATER LINE 6" (CONTRIBUTED FY22)</t>
  </si>
  <si>
    <t>ASHBROOKE PH 2 WATER LINE 6" (CONTRIBUTED FY22)</t>
  </si>
  <si>
    <t>SUNSET VILLAGE EAST WATER LINE 8" (CONTRIBUTED FY22)</t>
  </si>
  <si>
    <t>10/6/2021</t>
  </si>
  <si>
    <t>MAYWOOD PH XII WATER LINE 8" (CONTRIBUTED FY22)</t>
  </si>
  <si>
    <t>10/29/2021</t>
  </si>
  <si>
    <t>PARKWAY DRIVE WATER LINE EXTENSION</t>
  </si>
  <si>
    <t>4/30/2023</t>
  </si>
  <si>
    <t>HEAVEN HILL TRANMISSION MAIN (CIP)</t>
  </si>
  <si>
    <t>NORTH NELSON WATER INTERCONNECT (CIP)</t>
  </si>
  <si>
    <t>DOWNTOWN WATER LINE IMPROVEMENT PHASE 3 (CIP)</t>
  </si>
  <si>
    <t>HIGHWAY 245 TANK REPAIR/PAINT (CIP)</t>
  </si>
  <si>
    <t>BROTHERS FARM DIV WATER LINE 4" (CONTRIBUTED FY23)</t>
  </si>
  <si>
    <t>DELANEY COUNTY ROAD WATER LINE 6" (CONTRIBUTED FY23)</t>
  </si>
  <si>
    <t>ROWAN HILLS SUB PH 1A WATER LINE 6" (CONTRIBUTED FY23)</t>
  </si>
  <si>
    <t>G/L Asset Acct No = 42-0100-1738</t>
  </si>
  <si>
    <t>Office</t>
  </si>
  <si>
    <t>acquired value</t>
  </si>
  <si>
    <t>date</t>
  </si>
  <si>
    <t>description</t>
  </si>
  <si>
    <t>item no.</t>
  </si>
  <si>
    <t>yrs</t>
  </si>
  <si>
    <t>SL value</t>
  </si>
  <si>
    <t>asset status</t>
  </si>
  <si>
    <t>annual deprec</t>
  </si>
  <si>
    <t>accum deprec</t>
  </si>
  <si>
    <t>calculations</t>
  </si>
  <si>
    <t>test year</t>
  </si>
  <si>
    <t>these are Auditor's numbers</t>
  </si>
  <si>
    <t>fnction</t>
  </si>
  <si>
    <t>area</t>
  </si>
  <si>
    <t>LD</t>
  </si>
  <si>
    <t>RW</t>
  </si>
  <si>
    <t>TK</t>
  </si>
  <si>
    <t>WP</t>
  </si>
  <si>
    <t>DT</t>
  </si>
  <si>
    <t>SU</t>
  </si>
  <si>
    <t>IK</t>
  </si>
  <si>
    <t>TR</t>
  </si>
  <si>
    <t>SH</t>
  </si>
  <si>
    <t>BL</t>
  </si>
  <si>
    <t>EQ</t>
  </si>
  <si>
    <t>VE</t>
  </si>
  <si>
    <t>HE</t>
  </si>
  <si>
    <t>MT</t>
  </si>
  <si>
    <t>IT</t>
  </si>
  <si>
    <t>PS</t>
  </si>
  <si>
    <t>LN</t>
  </si>
  <si>
    <t>DS</t>
  </si>
  <si>
    <t>SY</t>
  </si>
  <si>
    <t>TM</t>
  </si>
  <si>
    <t>SRE ANNUAL</t>
  </si>
  <si>
    <t>SRE ACCUMULATED</t>
  </si>
  <si>
    <t>active</t>
  </si>
  <si>
    <t>dep out</t>
  </si>
  <si>
    <t>SRE code</t>
  </si>
  <si>
    <t>item #</t>
  </si>
  <si>
    <t>in service</t>
  </si>
  <si>
    <t>SL</t>
  </si>
  <si>
    <t>original cost</t>
  </si>
  <si>
    <t>status</t>
  </si>
  <si>
    <t>annual dep</t>
  </si>
  <si>
    <t>SL date</t>
  </si>
  <si>
    <t>SRE acc</t>
  </si>
  <si>
    <t>auditor's</t>
  </si>
  <si>
    <t>DA</t>
  </si>
  <si>
    <t>industrial</t>
  </si>
  <si>
    <t>non-owner R</t>
  </si>
  <si>
    <t>wholesale</t>
  </si>
  <si>
    <t>commercial</t>
  </si>
  <si>
    <t>non-owner residential</t>
  </si>
  <si>
    <t>contr original</t>
  </si>
  <si>
    <t>contr accum</t>
  </si>
  <si>
    <t>this is what the pdf version of the depreciation schedule had</t>
  </si>
  <si>
    <t>these were adjusted for partial years</t>
  </si>
  <si>
    <t>not sure why so different</t>
  </si>
  <si>
    <t>partial yr</t>
  </si>
  <si>
    <t xml:space="preserve">not sure  </t>
  </si>
  <si>
    <t>not yet</t>
  </si>
  <si>
    <t>the projected year annual depreciation will more match the Auditor's because my spreadsheet doesn't do partial years.  I did include some on the "orig SL" tab to see how close my spreadsheet came to his.</t>
  </si>
  <si>
    <t>whls/N-O res</t>
  </si>
  <si>
    <t>residential</t>
  </si>
  <si>
    <t>see below</t>
  </si>
  <si>
    <t>residential &amp; commercial</t>
  </si>
  <si>
    <t>check</t>
  </si>
  <si>
    <t>NO resident</t>
  </si>
  <si>
    <t>accumulated depreciation</t>
  </si>
  <si>
    <t>acc dep</t>
  </si>
  <si>
    <t>asset</t>
  </si>
  <si>
    <t>6/30/2025</t>
  </si>
  <si>
    <t>N-O residential</t>
  </si>
  <si>
    <t>Bloomfield</t>
  </si>
  <si>
    <t>Larue County</t>
  </si>
  <si>
    <t>water lines - 16-in from Mago PS to Bloomfield Road</t>
  </si>
  <si>
    <t>Hunter's Ridge Phase IV 6-in water lines (contributed)</t>
  </si>
  <si>
    <t>Maywood Golf &amp; Resid Phase IX 6" &amp; 8" water lines (contributed)</t>
  </si>
  <si>
    <t>1659</t>
  </si>
  <si>
    <t>1660</t>
  </si>
  <si>
    <t>1661</t>
  </si>
  <si>
    <t>1662</t>
  </si>
  <si>
    <t>1663</t>
  </si>
  <si>
    <t>1664</t>
  </si>
  <si>
    <t>2119</t>
  </si>
  <si>
    <t>2120</t>
  </si>
  <si>
    <t>2121</t>
  </si>
  <si>
    <t>2155</t>
  </si>
  <si>
    <t>2156</t>
  </si>
  <si>
    <t>2157</t>
  </si>
  <si>
    <t>2158</t>
  </si>
  <si>
    <t>2159</t>
  </si>
  <si>
    <t>2203</t>
  </si>
  <si>
    <t>2204</t>
  </si>
  <si>
    <t>2205</t>
  </si>
  <si>
    <t>2239</t>
  </si>
  <si>
    <t>2240</t>
  </si>
  <si>
    <t>2262</t>
  </si>
  <si>
    <t>2263</t>
  </si>
  <si>
    <t>2323</t>
  </si>
  <si>
    <t>2324</t>
  </si>
  <si>
    <t>2325</t>
  </si>
  <si>
    <t>HEAVEN HILL TRANMISSION MAIN</t>
  </si>
  <si>
    <t>DOWNS LANE 6" WATER LINE (CONTRIBUTED FY24)</t>
  </si>
  <si>
    <t>BROTHERS LANE WLE (NC PROJECT) 4" WATER -TESTED 9-8-23 (CONTRIBUTED FY24)</t>
  </si>
  <si>
    <t>AIRPORT ROAD WLE 6" WATER INSTALLED MAY 2021 (CONTRIBUTED FY24)</t>
  </si>
  <si>
    <t>2420</t>
  </si>
  <si>
    <t>2421</t>
  </si>
  <si>
    <t>2422</t>
  </si>
  <si>
    <t>2466</t>
  </si>
  <si>
    <t>2467</t>
  </si>
  <si>
    <t>2468</t>
  </si>
  <si>
    <t>2378</t>
  </si>
  <si>
    <t>2401</t>
  </si>
  <si>
    <t>2402</t>
  </si>
  <si>
    <t>PEMBROOKE PLACE PHASE 3 6" WATER -TESTED MARCH 2022 (CONTRIBUTED FY24)</t>
  </si>
  <si>
    <t>ROWAN HILLS SUBDIVISION PH. 1B 6" WATER &amp; SEWER (CONTRIBUTED FY24)</t>
  </si>
  <si>
    <t>BARDSTOWN BOURBON  WATER EXT. 12" (TESTED 12-2-2022) (CONTRIBUTED FY24)</t>
  </si>
  <si>
    <t>2470</t>
  </si>
  <si>
    <t>2471</t>
  </si>
  <si>
    <t>2472</t>
  </si>
  <si>
    <t>6/30/2024</t>
  </si>
  <si>
    <t>6/1/2024</t>
  </si>
  <si>
    <t>11/28/2023</t>
  </si>
  <si>
    <t>7/1/2023</t>
  </si>
  <si>
    <t>06/30/2024</t>
  </si>
  <si>
    <t>ANNUAL direct customers</t>
  </si>
  <si>
    <t>ANNUAL wholesale</t>
  </si>
  <si>
    <t>ACCUM direct customers</t>
  </si>
  <si>
    <t>ACCUM wholesale</t>
  </si>
  <si>
    <t>with PSC's 62.5</t>
  </si>
  <si>
    <t>this is all the direct assignments as of the end of June 2024; stuff, here, is on the books</t>
  </si>
  <si>
    <t>this pro forma changes to test year include using 62.5 for pipe life and values/status to items as of 30 June 2025 on the test year depreciation schedule</t>
  </si>
  <si>
    <t>these are the numbers seen in the rate base worksheet for the noted categories</t>
  </si>
  <si>
    <t>doesn't include vehicles</t>
  </si>
  <si>
    <t>doesn't include shared use</t>
  </si>
  <si>
    <t>doesn't include heavy equipment</t>
  </si>
  <si>
    <t>doesn't include donated lines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</si>
</sst>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  <numFmt numFmtId="165" formatCode="&quot;$&quot;#,##0"/>
    <numFmt numFmtId="166" formatCode="&quot;$&quot;#,##0.00"/>
  </numFmts>
  <fonts count="41">
    <font>
      <sz val="10"/>
      <color indexed="8"/>
      <name val="Helvetica Neue"/>
    </font>
    <font>
      <sz val="12"/>
      <color indexed="8"/>
      <name val="Helvetica Neue"/>
      <family val="2"/>
    </font>
    <font>
      <b/>
      <sz val="10"/>
      <color indexed="8"/>
      <name val="Helvetica Neue"/>
      <family val="2"/>
    </font>
    <font>
      <sz val="10"/>
      <color indexed="8"/>
      <name val="Helvetica Neue"/>
      <family val="2"/>
    </font>
    <font>
      <sz val="10"/>
      <color theme="3" tint="0.59999389629810485"/>
      <name val="Helvetica Neue"/>
      <family val="2"/>
    </font>
    <font>
      <sz val="10"/>
      <color indexed="8"/>
      <name val="Avenir Next Regular"/>
    </font>
    <font>
      <sz val="10"/>
      <color indexed="8"/>
      <name val="Helvetica Neue"/>
      <family val="2"/>
    </font>
    <font>
      <sz val="12"/>
      <color theme="0"/>
      <name val="Avenir Next Medium"/>
      <family val="2"/>
    </font>
    <font>
      <sz val="10"/>
      <color theme="0"/>
      <name val="Avenir Next Regular"/>
    </font>
    <font>
      <sz val="10"/>
      <color theme="0"/>
      <name val="Helvetica Neue"/>
      <family val="2"/>
    </font>
    <font>
      <sz val="8"/>
      <color indexed="8"/>
      <name val="Avenir Next Regular"/>
    </font>
    <font>
      <sz val="8"/>
      <color indexed="8"/>
      <name val="Helvetica Neue"/>
      <family val="2"/>
    </font>
    <font>
      <i/>
      <sz val="10"/>
      <color rgb="FF0070C0"/>
      <name val="Avenir Next"/>
      <family val="34"/>
    </font>
    <font>
      <sz val="12"/>
      <color theme="0" tint="-0.14999847407452621"/>
      <name val="Helvetica Neue"/>
      <family val="2"/>
    </font>
    <font>
      <sz val="10"/>
      <color theme="0" tint="-0.14999847407452621"/>
      <name val="Avenir Next Regular"/>
    </font>
    <font>
      <sz val="10"/>
      <color theme="0" tint="-0.14999847407452621"/>
      <name val="Helvetica Neue"/>
      <family val="2"/>
    </font>
    <font>
      <sz val="9"/>
      <color indexed="8"/>
      <name val="Helvetica Neue"/>
      <family val="2"/>
    </font>
    <font>
      <sz val="9"/>
      <color theme="0" tint="-0.14999847407452621"/>
      <name val="Helvetica Neue"/>
      <family val="2"/>
    </font>
    <font>
      <sz val="9"/>
      <color theme="0"/>
      <name val="Avenir Next Medium"/>
      <family val="2"/>
    </font>
    <font>
      <sz val="9"/>
      <color indexed="8"/>
      <name val="Avenir Next Regular"/>
    </font>
    <font>
      <sz val="9"/>
      <color theme="0"/>
      <name val="Avenir Next Regular"/>
    </font>
    <font>
      <sz val="9"/>
      <color theme="0"/>
      <name val="Helvetica Neue"/>
      <family val="2"/>
    </font>
    <font>
      <sz val="9"/>
      <color rgb="FFFF0000"/>
      <name val="Helvetica Neue"/>
      <family val="2"/>
    </font>
    <font>
      <sz val="11"/>
      <color indexed="8"/>
      <name val="Avenir Next Regular"/>
    </font>
    <font>
      <sz val="11"/>
      <color theme="0" tint="-0.14999847407452621"/>
      <name val="Avenir Next Regular"/>
    </font>
    <font>
      <sz val="11"/>
      <color theme="0"/>
      <name val="Avenir Next Regular"/>
    </font>
    <font>
      <i/>
      <sz val="9"/>
      <color rgb="FF0070C0"/>
      <name val="Avenir Next"/>
      <family val="34"/>
    </font>
    <font>
      <sz val="10"/>
      <color indexed="8"/>
      <name val="Helvetica Neue"/>
      <family val="2"/>
    </font>
    <font>
      <sz val="9"/>
      <color theme="1" tint="0.499984740745262"/>
      <name val="Helvetica Neue"/>
      <family val="2"/>
    </font>
    <font>
      <sz val="10"/>
      <color indexed="8"/>
      <name val="Avenir Next Medium"/>
      <family val="2"/>
    </font>
    <font>
      <sz val="10"/>
      <color theme="6" tint="-0.499984740745262"/>
      <name val="Avenir Next Medium"/>
      <family val="2"/>
    </font>
    <font>
      <sz val="10"/>
      <color theme="8"/>
      <name val="Avenir Next Medium"/>
      <family val="2"/>
    </font>
    <font>
      <sz val="8"/>
      <color theme="4"/>
      <name val="Avenir Next Regular"/>
    </font>
    <font>
      <sz val="9"/>
      <color theme="4"/>
      <name val="Helvetica Neue"/>
      <family val="2"/>
    </font>
    <font>
      <sz val="8"/>
      <color theme="4"/>
      <name val="Avenir Next Italic"/>
    </font>
    <font>
      <b/>
      <sz val="10"/>
      <color theme="5"/>
      <name val="Avenir Next Regular"/>
    </font>
    <font>
      <b/>
      <sz val="10"/>
      <color theme="6"/>
      <name val="Avenir Next Regular"/>
    </font>
    <font>
      <b/>
      <sz val="10"/>
      <color theme="8"/>
      <name val="Avenir Next Regular"/>
    </font>
    <font>
      <b/>
      <sz val="10"/>
      <color indexed="8"/>
      <name val="Avenir Next Regular"/>
    </font>
    <font>
      <sz val="8"/>
      <color rgb="FFFF0000"/>
      <name val="Avenir Next Italic"/>
    </font>
    <font>
      <sz val="10"/>
      <color rgb="FFFF0000"/>
      <name val="Avenir Next Italic"/>
    </font>
  </fonts>
  <fills count="1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rgb="FFD5F4D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BF9F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6E8F8"/>
        <bgColor indexed="64"/>
      </patternFill>
    </fill>
  </fills>
  <borders count="3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 style="thin">
        <color indexed="11"/>
      </left>
      <right/>
      <top/>
      <bottom style="thin">
        <color indexed="10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slantDashDot">
        <color auto="1"/>
      </right>
      <top/>
      <bottom/>
      <diagonal/>
    </border>
    <border>
      <left/>
      <right style="slantDashDot">
        <color auto="1"/>
      </right>
      <top/>
      <bottom style="thick">
        <color theme="5"/>
      </bottom>
      <diagonal/>
    </border>
    <border>
      <left/>
      <right/>
      <top/>
      <bottom style="thick">
        <color theme="5"/>
      </bottom>
      <diagonal/>
    </border>
    <border>
      <left/>
      <right style="slantDashDot">
        <color auto="1"/>
      </right>
      <top/>
      <bottom style="thick">
        <color theme="6"/>
      </bottom>
      <diagonal/>
    </border>
    <border>
      <left/>
      <right/>
      <top/>
      <bottom style="thick">
        <color theme="6"/>
      </bottom>
      <diagonal/>
    </border>
    <border>
      <left/>
      <right style="slantDashDot">
        <color auto="1"/>
      </right>
      <top/>
      <bottom style="thick">
        <color theme="8"/>
      </bottom>
      <diagonal/>
    </border>
    <border>
      <left/>
      <right/>
      <top/>
      <bottom style="thick">
        <color theme="8"/>
      </bottom>
      <diagonal/>
    </border>
  </borders>
  <cellStyleXfs count="3">
    <xf numFmtId="0" fontId="0" fillId="0" borderId="0" applyNumberFormat="0" applyFill="0" applyBorder="0" applyProtection="0">
      <alignment vertical="top" wrapText="1"/>
    </xf>
    <xf numFmtId="43" fontId="6" fillId="0" borderId="0" applyFont="0" applyFill="0" applyBorder="0" applyAlignment="0" applyProtection="0"/>
    <xf numFmtId="9" fontId="27" fillId="0" borderId="0" applyFont="0" applyFill="0" applyBorder="0" applyAlignment="0" applyProtection="0"/>
  </cellStyleXfs>
  <cellXfs count="300">
    <xf numFmtId="0" fontId="0" fillId="0" borderId="0" xfId="0">
      <alignment vertical="top" wrapText="1"/>
    </xf>
    <xf numFmtId="0" fontId="0" fillId="0" borderId="0" xfId="0" applyNumberFormat="1" applyAlignment="1">
      <alignment vertical="top"/>
    </xf>
    <xf numFmtId="0" fontId="0" fillId="0" borderId="1" xfId="0" applyNumberFormat="1" applyBorder="1" applyAlignment="1">
      <alignment vertical="top"/>
    </xf>
    <xf numFmtId="49" fontId="0" fillId="0" borderId="1" xfId="0" applyNumberFormat="1" applyBorder="1" applyAlignment="1">
      <alignment vertical="top"/>
    </xf>
    <xf numFmtId="0" fontId="0" fillId="0" borderId="1" xfId="0" applyBorder="1" applyAlignment="1">
      <alignment vertical="top"/>
    </xf>
    <xf numFmtId="4" fontId="0" fillId="0" borderId="1" xfId="0" applyNumberFormat="1" applyBorder="1" applyAlignment="1">
      <alignment vertical="top"/>
    </xf>
    <xf numFmtId="0" fontId="1" fillId="0" borderId="0" xfId="0" applyFont="1" applyAlignment="1">
      <alignment horizontal="center" vertical="center"/>
    </xf>
    <xf numFmtId="0" fontId="0" fillId="0" borderId="0" xfId="0" applyNumberFormat="1" applyAlignment="1">
      <alignment horizontal="center" vertical="center" wrapText="1"/>
    </xf>
    <xf numFmtId="0" fontId="1" fillId="0" borderId="0" xfId="0" quotePrefix="1" applyFont="1" applyAlignment="1">
      <alignment horizontal="center" vertical="center"/>
    </xf>
    <xf numFmtId="0" fontId="1" fillId="4" borderId="0" xfId="0" quotePrefix="1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41" fontId="0" fillId="4" borderId="1" xfId="0" applyNumberFormat="1" applyFill="1" applyBorder="1" applyAlignment="1">
      <alignment vertical="top"/>
    </xf>
    <xf numFmtId="0" fontId="0" fillId="0" borderId="1" xfId="0" applyNumberFormat="1" applyFill="1" applyBorder="1" applyAlignment="1">
      <alignment vertical="top"/>
    </xf>
    <xf numFmtId="49" fontId="0" fillId="0" borderId="1" xfId="0" applyNumberFormat="1" applyFill="1" applyBorder="1" applyAlignment="1">
      <alignment vertical="top"/>
    </xf>
    <xf numFmtId="0" fontId="0" fillId="0" borderId="1" xfId="0" applyFill="1" applyBorder="1" applyAlignment="1">
      <alignment vertical="top"/>
    </xf>
    <xf numFmtId="4" fontId="0" fillId="0" borderId="1" xfId="0" applyNumberFormat="1" applyFill="1" applyBorder="1" applyAlignment="1">
      <alignment vertical="top"/>
    </xf>
    <xf numFmtId="0" fontId="0" fillId="0" borderId="0" xfId="0" applyNumberFormat="1" applyFill="1" applyAlignment="1">
      <alignment vertical="top"/>
    </xf>
    <xf numFmtId="0" fontId="0" fillId="3" borderId="1" xfId="0" applyNumberFormat="1" applyFill="1" applyBorder="1" applyAlignment="1">
      <alignment horizontal="center" vertical="top"/>
    </xf>
    <xf numFmtId="0" fontId="0" fillId="0" borderId="1" xfId="0" applyNumberFormat="1" applyFill="1" applyBorder="1" applyAlignment="1">
      <alignment horizontal="center" vertical="top"/>
    </xf>
    <xf numFmtId="0" fontId="0" fillId="0" borderId="0" xfId="0" applyNumberFormat="1" applyAlignment="1">
      <alignment horizontal="center" vertical="top"/>
    </xf>
    <xf numFmtId="0" fontId="0" fillId="0" borderId="2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3" xfId="0" applyBorder="1" applyAlignment="1">
      <alignment horizontal="center" vertical="top"/>
    </xf>
    <xf numFmtId="41" fontId="0" fillId="0" borderId="3" xfId="0" applyNumberFormat="1" applyBorder="1" applyAlignment="1">
      <alignment vertical="top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49" fontId="3" fillId="0" borderId="1" xfId="0" quotePrefix="1" applyNumberFormat="1" applyFont="1" applyBorder="1" applyAlignment="1">
      <alignment vertical="top"/>
    </xf>
    <xf numFmtId="0" fontId="0" fillId="0" borderId="1" xfId="0" applyNumberFormat="1" applyBorder="1" applyAlignment="1">
      <alignment horizontal="center" vertical="top"/>
    </xf>
    <xf numFmtId="41" fontId="4" fillId="0" borderId="1" xfId="0" applyNumberFormat="1" applyFont="1" applyFill="1" applyBorder="1" applyAlignment="1">
      <alignment vertical="top"/>
    </xf>
    <xf numFmtId="41" fontId="4" fillId="0" borderId="1" xfId="0" applyNumberFormat="1" applyFont="1" applyBorder="1" applyAlignment="1">
      <alignment vertical="top"/>
    </xf>
    <xf numFmtId="0" fontId="5" fillId="0" borderId="0" xfId="0" applyNumberFormat="1" applyFont="1" applyAlignment="1">
      <alignment horizontal="center" vertical="center" wrapText="1"/>
    </xf>
    <xf numFmtId="3" fontId="0" fillId="0" borderId="0" xfId="0" applyNumberFormat="1" applyFill="1" applyAlignment="1">
      <alignment vertical="top"/>
    </xf>
    <xf numFmtId="3" fontId="0" fillId="7" borderId="0" xfId="0" applyNumberFormat="1" applyFill="1" applyAlignment="1">
      <alignment vertical="top"/>
    </xf>
    <xf numFmtId="49" fontId="5" fillId="8" borderId="7" xfId="0" applyNumberFormat="1" applyFont="1" applyFill="1" applyBorder="1" applyAlignment="1">
      <alignment horizontal="center" vertical="center" wrapText="1"/>
    </xf>
    <xf numFmtId="49" fontId="5" fillId="8" borderId="8" xfId="0" applyNumberFormat="1" applyFont="1" applyFill="1" applyBorder="1" applyAlignment="1">
      <alignment horizontal="center" vertical="center" wrapText="1"/>
    </xf>
    <xf numFmtId="0" fontId="5" fillId="8" borderId="8" xfId="0" applyFont="1" applyFill="1" applyBorder="1" applyAlignment="1">
      <alignment horizontal="center" vertical="center" wrapText="1"/>
    </xf>
    <xf numFmtId="0" fontId="5" fillId="8" borderId="8" xfId="0" applyNumberFormat="1" applyFont="1" applyFill="1" applyBorder="1" applyAlignment="1">
      <alignment horizontal="center" vertical="center" wrapText="1"/>
    </xf>
    <xf numFmtId="3" fontId="5" fillId="7" borderId="9" xfId="0" applyNumberFormat="1" applyFont="1" applyFill="1" applyBorder="1" applyAlignment="1">
      <alignment horizontal="center" vertical="center" wrapText="1"/>
    </xf>
    <xf numFmtId="0" fontId="0" fillId="0" borderId="7" xfId="0" applyNumberFormat="1" applyBorder="1" applyAlignment="1">
      <alignment vertical="top"/>
    </xf>
    <xf numFmtId="49" fontId="0" fillId="0" borderId="8" xfId="0" applyNumberFormat="1" applyBorder="1" applyAlignment="1">
      <alignment vertical="top"/>
    </xf>
    <xf numFmtId="0" fontId="0" fillId="0" borderId="8" xfId="0" applyNumberFormat="1" applyBorder="1" applyAlignment="1">
      <alignment vertical="top"/>
    </xf>
    <xf numFmtId="49" fontId="3" fillId="0" borderId="8" xfId="0" quotePrefix="1" applyNumberFormat="1" applyFont="1" applyBorder="1" applyAlignment="1">
      <alignment vertical="top"/>
    </xf>
    <xf numFmtId="0" fontId="0" fillId="5" borderId="8" xfId="0" applyNumberFormat="1" applyFill="1" applyBorder="1" applyAlignment="1">
      <alignment horizontal="center" vertical="top"/>
    </xf>
    <xf numFmtId="0" fontId="0" fillId="0" borderId="8" xfId="0" applyNumberFormat="1" applyBorder="1" applyAlignment="1">
      <alignment horizontal="center" vertical="top"/>
    </xf>
    <xf numFmtId="41" fontId="0" fillId="6" borderId="8" xfId="0" applyNumberFormat="1" applyFill="1" applyBorder="1" applyAlignment="1">
      <alignment vertical="top"/>
    </xf>
    <xf numFmtId="41" fontId="0" fillId="0" borderId="8" xfId="0" applyNumberFormat="1" applyFill="1" applyBorder="1" applyAlignment="1">
      <alignment vertical="top"/>
    </xf>
    <xf numFmtId="3" fontId="0" fillId="7" borderId="9" xfId="0" applyNumberFormat="1" applyFill="1" applyBorder="1" applyAlignment="1">
      <alignment vertical="top"/>
    </xf>
    <xf numFmtId="0" fontId="0" fillId="0" borderId="7" xfId="0" applyNumberFormat="1" applyFill="1" applyBorder="1" applyAlignment="1">
      <alignment vertical="top"/>
    </xf>
    <xf numFmtId="49" fontId="0" fillId="0" borderId="8" xfId="0" applyNumberFormat="1" applyFill="1" applyBorder="1" applyAlignment="1">
      <alignment vertical="top"/>
    </xf>
    <xf numFmtId="0" fontId="0" fillId="0" borderId="8" xfId="0" applyNumberFormat="1" applyFill="1" applyBorder="1" applyAlignment="1">
      <alignment vertical="top"/>
    </xf>
    <xf numFmtId="0" fontId="0" fillId="0" borderId="8" xfId="0" applyNumberFormat="1" applyFill="1" applyBorder="1" applyAlignment="1">
      <alignment horizontal="center" vertical="top"/>
    </xf>
    <xf numFmtId="0" fontId="5" fillId="8" borderId="13" xfId="0" applyNumberFormat="1" applyFont="1" applyFill="1" applyBorder="1" applyAlignment="1">
      <alignment horizontal="center" vertical="center" wrapText="1"/>
    </xf>
    <xf numFmtId="0" fontId="0" fillId="8" borderId="15" xfId="0" applyNumberFormat="1" applyFill="1" applyBorder="1" applyAlignment="1">
      <alignment vertical="top"/>
    </xf>
    <xf numFmtId="41" fontId="0" fillId="4" borderId="3" xfId="0" applyNumberFormat="1" applyFill="1" applyBorder="1" applyAlignment="1">
      <alignment vertical="top"/>
    </xf>
    <xf numFmtId="41" fontId="0" fillId="4" borderId="0" xfId="0" applyNumberFormat="1" applyFill="1" applyAlignment="1">
      <alignment vertical="top"/>
    </xf>
    <xf numFmtId="0" fontId="7" fillId="5" borderId="6" xfId="0" quotePrefix="1" applyFont="1" applyFill="1" applyBorder="1" applyAlignment="1">
      <alignment horizontal="center" vertical="center"/>
    </xf>
    <xf numFmtId="41" fontId="9" fillId="0" borderId="8" xfId="0" applyNumberFormat="1" applyFont="1" applyFill="1" applyBorder="1" applyAlignment="1">
      <alignment vertical="top"/>
    </xf>
    <xf numFmtId="41" fontId="9" fillId="0" borderId="8" xfId="0" applyNumberFormat="1" applyFont="1" applyBorder="1" applyAlignment="1">
      <alignment vertical="top"/>
    </xf>
    <xf numFmtId="0" fontId="9" fillId="0" borderId="0" xfId="0" applyNumberFormat="1" applyFont="1" applyAlignment="1">
      <alignment vertical="top"/>
    </xf>
    <xf numFmtId="0" fontId="9" fillId="0" borderId="0" xfId="0" applyFont="1">
      <alignment vertical="top" wrapText="1"/>
    </xf>
    <xf numFmtId="3" fontId="5" fillId="8" borderId="8" xfId="0" applyNumberFormat="1" applyFont="1" applyFill="1" applyBorder="1" applyAlignment="1">
      <alignment horizontal="center" vertical="center" wrapText="1"/>
    </xf>
    <xf numFmtId="3" fontId="0" fillId="0" borderId="8" xfId="0" applyNumberFormat="1" applyBorder="1" applyAlignment="1">
      <alignment vertical="top"/>
    </xf>
    <xf numFmtId="3" fontId="0" fillId="0" borderId="8" xfId="0" applyNumberFormat="1" applyFill="1" applyBorder="1" applyAlignment="1">
      <alignment vertical="top"/>
    </xf>
    <xf numFmtId="3" fontId="0" fillId="0" borderId="0" xfId="0" applyNumberFormat="1" applyAlignment="1">
      <alignment vertical="top"/>
    </xf>
    <xf numFmtId="3" fontId="0" fillId="0" borderId="0" xfId="0" applyNumberFormat="1">
      <alignment vertical="top" wrapText="1"/>
    </xf>
    <xf numFmtId="49" fontId="10" fillId="8" borderId="8" xfId="0" applyNumberFormat="1" applyFont="1" applyFill="1" applyBorder="1" applyAlignment="1">
      <alignment horizontal="center" vertical="center" wrapText="1"/>
    </xf>
    <xf numFmtId="49" fontId="11" fillId="0" borderId="8" xfId="0" applyNumberFormat="1" applyFont="1" applyBorder="1" applyAlignment="1">
      <alignment vertical="top"/>
    </xf>
    <xf numFmtId="49" fontId="11" fillId="0" borderId="8" xfId="0" applyNumberFormat="1" applyFont="1" applyFill="1" applyBorder="1" applyAlignment="1">
      <alignment vertical="top"/>
    </xf>
    <xf numFmtId="0" fontId="11" fillId="0" borderId="0" xfId="0" applyNumberFormat="1" applyFont="1" applyAlignment="1">
      <alignment vertical="top"/>
    </xf>
    <xf numFmtId="0" fontId="11" fillId="0" borderId="0" xfId="0" applyFont="1">
      <alignment vertical="top" wrapText="1"/>
    </xf>
    <xf numFmtId="0" fontId="3" fillId="0" borderId="0" xfId="0" applyNumberFormat="1" applyFont="1" applyAlignment="1">
      <alignment vertical="top"/>
    </xf>
    <xf numFmtId="0" fontId="3" fillId="5" borderId="6" xfId="0" quotePrefix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8" borderId="4" xfId="0" applyFont="1" applyFill="1" applyBorder="1" applyAlignment="1">
      <alignment horizontal="center" vertical="center" wrapText="1"/>
    </xf>
    <xf numFmtId="49" fontId="15" fillId="0" borderId="4" xfId="0" applyNumberFormat="1" applyFont="1" applyBorder="1" applyAlignment="1">
      <alignment vertical="top"/>
    </xf>
    <xf numFmtId="49" fontId="15" fillId="0" borderId="4" xfId="0" applyNumberFormat="1" applyFont="1" applyFill="1" applyBorder="1" applyAlignment="1">
      <alignment vertical="top"/>
    </xf>
    <xf numFmtId="0" fontId="15" fillId="0" borderId="0" xfId="0" applyNumberFormat="1" applyFont="1" applyAlignment="1">
      <alignment vertical="top"/>
    </xf>
    <xf numFmtId="0" fontId="15" fillId="0" borderId="0" xfId="0" applyFont="1">
      <alignment vertical="top" wrapText="1"/>
    </xf>
    <xf numFmtId="165" fontId="0" fillId="0" borderId="0" xfId="0" applyNumberFormat="1">
      <alignment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center" wrapText="1"/>
    </xf>
    <xf numFmtId="0" fontId="0" fillId="0" borderId="22" xfId="0" applyBorder="1">
      <alignment vertical="top" wrapText="1"/>
    </xf>
    <xf numFmtId="165" fontId="0" fillId="0" borderId="22" xfId="0" applyNumberFormat="1" applyBorder="1">
      <alignment vertical="top" wrapText="1"/>
    </xf>
    <xf numFmtId="165" fontId="0" fillId="9" borderId="22" xfId="0" applyNumberFormat="1" applyFill="1" applyBorder="1">
      <alignment vertical="top" wrapText="1"/>
    </xf>
    <xf numFmtId="0" fontId="3" fillId="3" borderId="17" xfId="0" applyFont="1" applyFill="1" applyBorder="1" applyAlignment="1">
      <alignment horizontal="center" vertical="center" wrapText="1"/>
    </xf>
    <xf numFmtId="165" fontId="3" fillId="3" borderId="17" xfId="0" applyNumberFormat="1" applyFont="1" applyFill="1" applyBorder="1" applyAlignment="1">
      <alignment horizontal="center" vertical="center" wrapText="1"/>
    </xf>
    <xf numFmtId="0" fontId="0" fillId="0" borderId="24" xfId="0" applyBorder="1">
      <alignment vertical="top" wrapText="1"/>
    </xf>
    <xf numFmtId="0" fontId="0" fillId="3" borderId="23" xfId="0" applyFill="1" applyBorder="1" applyAlignment="1">
      <alignment horizontal="center" vertical="center" wrapText="1"/>
    </xf>
    <xf numFmtId="0" fontId="0" fillId="9" borderId="25" xfId="0" applyFill="1" applyBorder="1" applyAlignment="1">
      <alignment horizontal="center" vertical="top" wrapText="1"/>
    </xf>
    <xf numFmtId="0" fontId="3" fillId="9" borderId="25" xfId="0" applyFont="1" applyFill="1" applyBorder="1" applyAlignment="1">
      <alignment horizontal="center" vertical="top" wrapText="1"/>
    </xf>
    <xf numFmtId="0" fontId="5" fillId="0" borderId="0" xfId="0" applyFont="1">
      <alignment vertical="top" wrapText="1"/>
    </xf>
    <xf numFmtId="0" fontId="16" fillId="0" borderId="0" xfId="0" applyNumberFormat="1" applyFont="1" applyAlignment="1">
      <alignment vertical="top"/>
    </xf>
    <xf numFmtId="0" fontId="17" fillId="0" borderId="0" xfId="0" applyFont="1" applyAlignment="1">
      <alignment horizontal="center" vertical="center"/>
    </xf>
    <xf numFmtId="0" fontId="16" fillId="5" borderId="6" xfId="0" quotePrefix="1" applyFont="1" applyFill="1" applyBorder="1" applyAlignment="1">
      <alignment horizontal="center" vertical="center"/>
    </xf>
    <xf numFmtId="0" fontId="16" fillId="5" borderId="6" xfId="0" applyFont="1" applyFill="1" applyBorder="1" applyAlignment="1">
      <alignment horizontal="center" vertical="center"/>
    </xf>
    <xf numFmtId="0" fontId="18" fillId="5" borderId="6" xfId="0" quotePrefix="1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49" fontId="19" fillId="8" borderId="7" xfId="0" applyNumberFormat="1" applyFont="1" applyFill="1" applyBorder="1" applyAlignment="1">
      <alignment horizontal="center" vertical="center" wrapText="1"/>
    </xf>
    <xf numFmtId="49" fontId="19" fillId="8" borderId="8" xfId="0" applyNumberFormat="1" applyFont="1" applyFill="1" applyBorder="1" applyAlignment="1">
      <alignment horizontal="center" vertical="center" wrapText="1"/>
    </xf>
    <xf numFmtId="0" fontId="19" fillId="8" borderId="8" xfId="0" applyFont="1" applyFill="1" applyBorder="1" applyAlignment="1">
      <alignment horizontal="center" vertical="center" wrapText="1"/>
    </xf>
    <xf numFmtId="3" fontId="19" fillId="8" borderId="8" xfId="0" applyNumberFormat="1" applyFont="1" applyFill="1" applyBorder="1" applyAlignment="1">
      <alignment horizontal="center" vertical="center" wrapText="1"/>
    </xf>
    <xf numFmtId="0" fontId="19" fillId="8" borderId="8" xfId="0" applyNumberFormat="1" applyFont="1" applyFill="1" applyBorder="1" applyAlignment="1">
      <alignment horizontal="center" vertical="center" wrapText="1"/>
    </xf>
    <xf numFmtId="0" fontId="19" fillId="8" borderId="13" xfId="0" applyNumberFormat="1" applyFont="1" applyFill="1" applyBorder="1" applyAlignment="1">
      <alignment horizontal="center" vertical="center" wrapText="1"/>
    </xf>
    <xf numFmtId="3" fontId="19" fillId="7" borderId="9" xfId="0" applyNumberFormat="1" applyFont="1" applyFill="1" applyBorder="1" applyAlignment="1">
      <alignment horizontal="center" vertical="center" wrapText="1"/>
    </xf>
    <xf numFmtId="0" fontId="19" fillId="0" borderId="0" xfId="0" applyNumberFormat="1" applyFont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16" fillId="9" borderId="0" xfId="0" applyFont="1" applyFill="1" applyAlignment="1">
      <alignment horizontal="center" vertical="top" wrapText="1"/>
    </xf>
    <xf numFmtId="0" fontId="16" fillId="9" borderId="7" xfId="0" applyNumberFormat="1" applyFont="1" applyFill="1" applyBorder="1" applyAlignment="1">
      <alignment vertical="top"/>
    </xf>
    <xf numFmtId="49" fontId="16" fillId="9" borderId="8" xfId="0" applyNumberFormat="1" applyFont="1" applyFill="1" applyBorder="1" applyAlignment="1">
      <alignment vertical="top"/>
    </xf>
    <xf numFmtId="0" fontId="16" fillId="9" borderId="8" xfId="0" applyNumberFormat="1" applyFont="1" applyFill="1" applyBorder="1" applyAlignment="1">
      <alignment horizontal="center" vertical="top"/>
    </xf>
    <xf numFmtId="3" fontId="16" fillId="9" borderId="8" xfId="0" applyNumberFormat="1" applyFont="1" applyFill="1" applyBorder="1" applyAlignment="1">
      <alignment vertical="top"/>
    </xf>
    <xf numFmtId="0" fontId="16" fillId="9" borderId="8" xfId="0" applyNumberFormat="1" applyFont="1" applyFill="1" applyBorder="1" applyAlignment="1">
      <alignment vertical="top"/>
    </xf>
    <xf numFmtId="41" fontId="16" fillId="9" borderId="8" xfId="0" applyNumberFormat="1" applyFont="1" applyFill="1" applyBorder="1" applyAlignment="1">
      <alignment vertical="top"/>
    </xf>
    <xf numFmtId="41" fontId="21" fillId="9" borderId="8" xfId="0" applyNumberFormat="1" applyFont="1" applyFill="1" applyBorder="1" applyAlignment="1">
      <alignment vertical="top"/>
    </xf>
    <xf numFmtId="0" fontId="16" fillId="9" borderId="15" xfId="0" applyNumberFormat="1" applyFont="1" applyFill="1" applyBorder="1" applyAlignment="1">
      <alignment vertical="top"/>
    </xf>
    <xf numFmtId="3" fontId="16" fillId="9" borderId="9" xfId="0" applyNumberFormat="1" applyFont="1" applyFill="1" applyBorder="1" applyAlignment="1">
      <alignment vertical="top"/>
    </xf>
    <xf numFmtId="41" fontId="16" fillId="0" borderId="0" xfId="0" applyNumberFormat="1" applyFont="1" applyAlignment="1">
      <alignment vertical="top"/>
    </xf>
    <xf numFmtId="0" fontId="16" fillId="0" borderId="7" xfId="0" applyNumberFormat="1" applyFont="1" applyBorder="1" applyAlignment="1">
      <alignment vertical="top"/>
    </xf>
    <xf numFmtId="49" fontId="16" fillId="0" borderId="8" xfId="0" applyNumberFormat="1" applyFont="1" applyBorder="1" applyAlignment="1">
      <alignment vertical="top"/>
    </xf>
    <xf numFmtId="0" fontId="16" fillId="5" borderId="8" xfId="0" applyNumberFormat="1" applyFont="1" applyFill="1" applyBorder="1" applyAlignment="1">
      <alignment horizontal="center" vertical="top"/>
    </xf>
    <xf numFmtId="3" fontId="16" fillId="0" borderId="8" xfId="0" applyNumberFormat="1" applyFont="1" applyBorder="1" applyAlignment="1">
      <alignment vertical="top"/>
    </xf>
    <xf numFmtId="0" fontId="16" fillId="0" borderId="8" xfId="0" applyNumberFormat="1" applyFont="1" applyBorder="1" applyAlignment="1">
      <alignment vertical="top"/>
    </xf>
    <xf numFmtId="0" fontId="16" fillId="0" borderId="8" xfId="0" applyNumberFormat="1" applyFont="1" applyBorder="1" applyAlignment="1">
      <alignment horizontal="center" vertical="top"/>
    </xf>
    <xf numFmtId="41" fontId="16" fillId="6" borderId="8" xfId="0" applyNumberFormat="1" applyFont="1" applyFill="1" applyBorder="1" applyAlignment="1">
      <alignment vertical="top"/>
    </xf>
    <xf numFmtId="41" fontId="21" fillId="0" borderId="8" xfId="0" applyNumberFormat="1" applyFont="1" applyFill="1" applyBorder="1" applyAlignment="1">
      <alignment vertical="top"/>
    </xf>
    <xf numFmtId="41" fontId="21" fillId="0" borderId="8" xfId="0" applyNumberFormat="1" applyFont="1" applyBorder="1" applyAlignment="1">
      <alignment vertical="top"/>
    </xf>
    <xf numFmtId="41" fontId="16" fillId="0" borderId="8" xfId="0" applyNumberFormat="1" applyFont="1" applyFill="1" applyBorder="1" applyAlignment="1">
      <alignment vertical="top"/>
    </xf>
    <xf numFmtId="0" fontId="16" fillId="8" borderId="15" xfId="0" applyNumberFormat="1" applyFont="1" applyFill="1" applyBorder="1" applyAlignment="1">
      <alignment vertical="top"/>
    </xf>
    <xf numFmtId="3" fontId="16" fillId="7" borderId="9" xfId="0" applyNumberFormat="1" applyFont="1" applyFill="1" applyBorder="1" applyAlignment="1">
      <alignment vertical="top"/>
    </xf>
    <xf numFmtId="49" fontId="22" fillId="0" borderId="8" xfId="0" applyNumberFormat="1" applyFont="1" applyBorder="1" applyAlignment="1">
      <alignment vertical="top"/>
    </xf>
    <xf numFmtId="3" fontId="16" fillId="10" borderId="8" xfId="0" applyNumberFormat="1" applyFont="1" applyFill="1" applyBorder="1" applyAlignment="1">
      <alignment vertical="top"/>
    </xf>
    <xf numFmtId="41" fontId="16" fillId="10" borderId="8" xfId="0" applyNumberFormat="1" applyFont="1" applyFill="1" applyBorder="1" applyAlignment="1">
      <alignment vertical="top"/>
    </xf>
    <xf numFmtId="41" fontId="21" fillId="10" borderId="8" xfId="0" applyNumberFormat="1" applyFont="1" applyFill="1" applyBorder="1" applyAlignment="1">
      <alignment vertical="top"/>
    </xf>
    <xf numFmtId="0" fontId="16" fillId="0" borderId="7" xfId="0" applyNumberFormat="1" applyFont="1" applyFill="1" applyBorder="1" applyAlignment="1">
      <alignment vertical="top"/>
    </xf>
    <xf numFmtId="49" fontId="22" fillId="0" borderId="8" xfId="0" applyNumberFormat="1" applyFont="1" applyFill="1" applyBorder="1" applyAlignment="1">
      <alignment vertical="top"/>
    </xf>
    <xf numFmtId="49" fontId="16" fillId="0" borderId="8" xfId="0" applyNumberFormat="1" applyFont="1" applyFill="1" applyBorder="1" applyAlignment="1">
      <alignment vertical="top"/>
    </xf>
    <xf numFmtId="3" fontId="16" fillId="0" borderId="8" xfId="0" applyNumberFormat="1" applyFont="1" applyFill="1" applyBorder="1" applyAlignment="1">
      <alignment vertical="top"/>
    </xf>
    <xf numFmtId="0" fontId="16" fillId="0" borderId="8" xfId="0" applyNumberFormat="1" applyFont="1" applyFill="1" applyBorder="1" applyAlignment="1">
      <alignment vertical="top"/>
    </xf>
    <xf numFmtId="0" fontId="16" fillId="0" borderId="8" xfId="0" applyNumberFormat="1" applyFont="1" applyFill="1" applyBorder="1" applyAlignment="1">
      <alignment horizontal="center" vertical="top"/>
    </xf>
    <xf numFmtId="49" fontId="22" fillId="9" borderId="8" xfId="0" applyNumberFormat="1" applyFont="1" applyFill="1" applyBorder="1" applyAlignment="1">
      <alignment vertical="top"/>
    </xf>
    <xf numFmtId="49" fontId="16" fillId="0" borderId="8" xfId="0" quotePrefix="1" applyNumberFormat="1" applyFont="1" applyBorder="1" applyAlignment="1">
      <alignment vertical="top"/>
    </xf>
    <xf numFmtId="0" fontId="16" fillId="0" borderId="0" xfId="0" applyNumberFormat="1" applyFont="1" applyFill="1" applyAlignment="1">
      <alignment vertical="top"/>
    </xf>
    <xf numFmtId="0" fontId="16" fillId="0" borderId="0" xfId="0" applyFont="1">
      <alignment vertical="top" wrapText="1"/>
    </xf>
    <xf numFmtId="0" fontId="16" fillId="0" borderId="10" xfId="0" applyFont="1" applyBorder="1" applyAlignment="1">
      <alignment vertical="top"/>
    </xf>
    <xf numFmtId="0" fontId="16" fillId="0" borderId="11" xfId="0" applyFont="1" applyBorder="1" applyAlignment="1">
      <alignment vertical="top"/>
    </xf>
    <xf numFmtId="0" fontId="16" fillId="0" borderId="11" xfId="0" applyFont="1" applyBorder="1" applyAlignment="1">
      <alignment horizontal="center" vertical="top"/>
    </xf>
    <xf numFmtId="3" fontId="16" fillId="0" borderId="11" xfId="0" applyNumberFormat="1" applyFont="1" applyBorder="1" applyAlignment="1">
      <alignment vertical="top"/>
    </xf>
    <xf numFmtId="41" fontId="16" fillId="6" borderId="11" xfId="0" applyNumberFormat="1" applyFont="1" applyFill="1" applyBorder="1" applyAlignment="1">
      <alignment vertical="top"/>
    </xf>
    <xf numFmtId="41" fontId="21" fillId="0" borderId="11" xfId="0" applyNumberFormat="1" applyFont="1" applyBorder="1" applyAlignment="1">
      <alignment vertical="top"/>
    </xf>
    <xf numFmtId="41" fontId="16" fillId="0" borderId="11" xfId="0" applyNumberFormat="1" applyFont="1" applyBorder="1" applyAlignment="1">
      <alignment vertical="top"/>
    </xf>
    <xf numFmtId="0" fontId="16" fillId="8" borderId="14" xfId="0" applyNumberFormat="1" applyFont="1" applyFill="1" applyBorder="1" applyAlignment="1">
      <alignment vertical="top"/>
    </xf>
    <xf numFmtId="3" fontId="16" fillId="7" borderId="12" xfId="0" applyNumberFormat="1" applyFont="1" applyFill="1" applyBorder="1" applyAlignment="1">
      <alignment vertical="top"/>
    </xf>
    <xf numFmtId="164" fontId="16" fillId="0" borderId="0" xfId="1" applyNumberFormat="1" applyFont="1" applyAlignment="1">
      <alignment vertical="top"/>
    </xf>
    <xf numFmtId="0" fontId="17" fillId="0" borderId="0" xfId="0" applyNumberFormat="1" applyFont="1" applyAlignment="1">
      <alignment vertical="top"/>
    </xf>
    <xf numFmtId="0" fontId="16" fillId="0" borderId="0" xfId="0" applyNumberFormat="1" applyFont="1" applyAlignment="1">
      <alignment horizontal="center" vertical="top"/>
    </xf>
    <xf numFmtId="3" fontId="16" fillId="0" borderId="0" xfId="0" applyNumberFormat="1" applyFont="1" applyAlignment="1">
      <alignment vertical="top"/>
    </xf>
    <xf numFmtId="0" fontId="21" fillId="0" borderId="0" xfId="0" applyNumberFormat="1" applyFont="1" applyAlignment="1">
      <alignment vertical="top"/>
    </xf>
    <xf numFmtId="3" fontId="16" fillId="0" borderId="0" xfId="0" applyNumberFormat="1" applyFont="1" applyFill="1" applyAlignment="1">
      <alignment vertical="top"/>
    </xf>
    <xf numFmtId="0" fontId="17" fillId="0" borderId="0" xfId="0" applyFont="1">
      <alignment vertical="top" wrapText="1"/>
    </xf>
    <xf numFmtId="3" fontId="16" fillId="0" borderId="0" xfId="0" applyNumberFormat="1" applyFont="1">
      <alignment vertical="top" wrapText="1"/>
    </xf>
    <xf numFmtId="0" fontId="21" fillId="0" borderId="0" xfId="0" applyFont="1">
      <alignment vertical="top" wrapText="1"/>
    </xf>
    <xf numFmtId="3" fontId="16" fillId="7" borderId="0" xfId="0" applyNumberFormat="1" applyFont="1" applyFill="1" applyAlignment="1">
      <alignment vertical="top"/>
    </xf>
    <xf numFmtId="164" fontId="16" fillId="0" borderId="0" xfId="0" applyNumberFormat="1" applyFont="1" applyAlignment="1">
      <alignment vertical="top"/>
    </xf>
    <xf numFmtId="0" fontId="3" fillId="0" borderId="0" xfId="0" applyFont="1" applyAlignment="1">
      <alignment horizontal="right" vertical="top" wrapText="1"/>
    </xf>
    <xf numFmtId="0" fontId="0" fillId="0" borderId="0" xfId="0" applyNumberFormat="1" applyAlignment="1">
      <alignment horizontal="center" vertical="center"/>
    </xf>
    <xf numFmtId="3" fontId="23" fillId="0" borderId="20" xfId="0" applyNumberFormat="1" applyFont="1" applyBorder="1" applyAlignment="1"/>
    <xf numFmtId="3" fontId="5" fillId="0" borderId="20" xfId="0" applyNumberFormat="1" applyFont="1" applyBorder="1" applyAlignment="1"/>
    <xf numFmtId="3" fontId="23" fillId="0" borderId="11" xfId="0" applyNumberFormat="1" applyFont="1" applyBorder="1" applyAlignment="1"/>
    <xf numFmtId="3" fontId="23" fillId="7" borderId="12" xfId="0" applyNumberFormat="1" applyFont="1" applyFill="1" applyBorder="1" applyAlignment="1"/>
    <xf numFmtId="3" fontId="24" fillId="0" borderId="5" xfId="0" applyNumberFormat="1" applyFont="1" applyBorder="1" applyAlignment="1"/>
    <xf numFmtId="3" fontId="23" fillId="0" borderId="10" xfId="0" applyNumberFormat="1" applyFont="1" applyBorder="1" applyAlignment="1"/>
    <xf numFmtId="3" fontId="23" fillId="6" borderId="11" xfId="0" applyNumberFormat="1" applyFont="1" applyFill="1" applyBorder="1" applyAlignment="1"/>
    <xf numFmtId="3" fontId="25" fillId="0" borderId="11" xfId="0" applyNumberFormat="1" applyFont="1" applyBorder="1" applyAlignment="1"/>
    <xf numFmtId="3" fontId="23" fillId="8" borderId="14" xfId="0" applyNumberFormat="1" applyFont="1" applyFill="1" applyBorder="1" applyAlignment="1"/>
    <xf numFmtId="3" fontId="23" fillId="0" borderId="0" xfId="0" applyNumberFormat="1" applyFont="1" applyAlignment="1"/>
    <xf numFmtId="3" fontId="14" fillId="0" borderId="0" xfId="0" applyNumberFormat="1" applyFont="1" applyAlignment="1"/>
    <xf numFmtId="3" fontId="5" fillId="0" borderId="0" xfId="0" applyNumberFormat="1" applyFont="1" applyAlignment="1"/>
    <xf numFmtId="0" fontId="3" fillId="5" borderId="0" xfId="0" applyNumberFormat="1" applyFont="1" applyFill="1" applyAlignment="1">
      <alignment horizontal="center" vertical="center"/>
    </xf>
    <xf numFmtId="165" fontId="0" fillId="5" borderId="22" xfId="0" applyNumberFormat="1" applyFill="1" applyBorder="1">
      <alignment vertical="top" wrapText="1"/>
    </xf>
    <xf numFmtId="0" fontId="0" fillId="0" borderId="0" xfId="0" applyBorder="1">
      <alignment vertical="top" wrapText="1"/>
    </xf>
    <xf numFmtId="0" fontId="16" fillId="5" borderId="27" xfId="0" applyNumberFormat="1" applyFont="1" applyFill="1" applyBorder="1" applyAlignment="1">
      <alignment vertical="top"/>
    </xf>
    <xf numFmtId="49" fontId="16" fillId="5" borderId="27" xfId="0" applyNumberFormat="1" applyFont="1" applyFill="1" applyBorder="1" applyAlignment="1">
      <alignment vertical="top"/>
    </xf>
    <xf numFmtId="41" fontId="16" fillId="5" borderId="27" xfId="0" applyNumberFormat="1" applyFont="1" applyFill="1" applyBorder="1" applyAlignment="1">
      <alignment vertical="top"/>
    </xf>
    <xf numFmtId="41" fontId="21" fillId="5" borderId="27" xfId="0" applyNumberFormat="1" applyFont="1" applyFill="1" applyBorder="1" applyAlignment="1">
      <alignment vertical="top"/>
    </xf>
    <xf numFmtId="0" fontId="16" fillId="5" borderId="26" xfId="0" applyFont="1" applyFill="1" applyBorder="1">
      <alignment vertical="top" wrapText="1"/>
    </xf>
    <xf numFmtId="0" fontId="16" fillId="5" borderId="27" xfId="0" applyFont="1" applyFill="1" applyBorder="1">
      <alignment vertical="top" wrapText="1"/>
    </xf>
    <xf numFmtId="165" fontId="0" fillId="5" borderId="30" xfId="0" applyNumberFormat="1" applyFill="1" applyBorder="1">
      <alignment vertical="top" wrapText="1"/>
    </xf>
    <xf numFmtId="41" fontId="16" fillId="5" borderId="28" xfId="0" applyNumberFormat="1" applyFont="1" applyFill="1" applyBorder="1" applyAlignment="1">
      <alignment horizontal="center" vertical="top"/>
    </xf>
    <xf numFmtId="9" fontId="0" fillId="0" borderId="0" xfId="2" applyFont="1" applyAlignment="1">
      <alignment vertical="top" wrapText="1"/>
    </xf>
    <xf numFmtId="165" fontId="0" fillId="0" borderId="0" xfId="0" applyNumberFormat="1" applyAlignment="1">
      <alignment horizontal="center" vertical="top" wrapText="1"/>
    </xf>
    <xf numFmtId="41" fontId="28" fillId="5" borderId="27" xfId="0" applyNumberFormat="1" applyFont="1" applyFill="1" applyBorder="1" applyAlignment="1">
      <alignment vertical="top"/>
    </xf>
    <xf numFmtId="0" fontId="3" fillId="11" borderId="0" xfId="0" applyFont="1" applyFill="1" applyAlignment="1">
      <alignment horizontal="center" vertical="top" wrapText="1"/>
    </xf>
    <xf numFmtId="0" fontId="16" fillId="0" borderId="0" xfId="0" applyFont="1" applyFill="1" applyBorder="1">
      <alignment vertical="top" wrapText="1"/>
    </xf>
    <xf numFmtId="0" fontId="16" fillId="0" borderId="0" xfId="0" applyNumberFormat="1" applyFont="1" applyFill="1" applyBorder="1" applyAlignment="1">
      <alignment vertical="top"/>
    </xf>
    <xf numFmtId="49" fontId="16" fillId="0" borderId="0" xfId="0" applyNumberFormat="1" applyFont="1" applyFill="1" applyBorder="1" applyAlignment="1">
      <alignment vertical="top"/>
    </xf>
    <xf numFmtId="165" fontId="0" fillId="0" borderId="0" xfId="0" applyNumberFormat="1" applyFill="1" applyBorder="1">
      <alignment vertical="top" wrapText="1"/>
    </xf>
    <xf numFmtId="41" fontId="16" fillId="0" borderId="0" xfId="0" applyNumberFormat="1" applyFont="1" applyFill="1" applyBorder="1" applyAlignment="1">
      <alignment vertical="top"/>
    </xf>
    <xf numFmtId="41" fontId="28" fillId="0" borderId="0" xfId="0" applyNumberFormat="1" applyFont="1" applyFill="1" applyBorder="1" applyAlignment="1">
      <alignment vertical="top"/>
    </xf>
    <xf numFmtId="41" fontId="21" fillId="0" borderId="0" xfId="0" applyNumberFormat="1" applyFont="1" applyFill="1" applyBorder="1" applyAlignment="1">
      <alignment vertical="top"/>
    </xf>
    <xf numFmtId="41" fontId="16" fillId="0" borderId="0" xfId="0" applyNumberFormat="1" applyFont="1" applyFill="1" applyBorder="1" applyAlignment="1">
      <alignment horizontal="center" vertical="top"/>
    </xf>
    <xf numFmtId="0" fontId="0" fillId="0" borderId="0" xfId="0" applyFill="1">
      <alignment vertical="top" wrapText="1"/>
    </xf>
    <xf numFmtId="166" fontId="0" fillId="0" borderId="0" xfId="0" applyNumberFormat="1" applyAlignment="1">
      <alignment horizontal="center" vertical="top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29" fillId="0" borderId="0" xfId="0" applyFont="1" applyBorder="1" applyAlignment="1">
      <alignment horizontal="center" vertical="center" wrapText="1"/>
    </xf>
    <xf numFmtId="0" fontId="29" fillId="0" borderId="0" xfId="0" applyFont="1" applyBorder="1" applyAlignment="1">
      <alignment vertical="center" wrapText="1"/>
    </xf>
    <xf numFmtId="165" fontId="29" fillId="0" borderId="0" xfId="0" applyNumberFormat="1" applyFont="1" applyBorder="1" applyAlignment="1">
      <alignment vertical="center" wrapText="1"/>
    </xf>
    <xf numFmtId="165" fontId="30" fillId="0" borderId="0" xfId="0" applyNumberFormat="1" applyFont="1" applyBorder="1" applyAlignment="1">
      <alignment vertical="center" wrapText="1"/>
    </xf>
    <xf numFmtId="165" fontId="30" fillId="0" borderId="31" xfId="0" applyNumberFormat="1" applyFont="1" applyBorder="1" applyAlignment="1">
      <alignment vertical="center" wrapText="1"/>
    </xf>
    <xf numFmtId="165" fontId="31" fillId="0" borderId="0" xfId="0" applyNumberFormat="1" applyFont="1" applyBorder="1" applyAlignment="1">
      <alignment vertical="center" wrapText="1"/>
    </xf>
    <xf numFmtId="0" fontId="29" fillId="0" borderId="0" xfId="0" applyFont="1" applyBorder="1">
      <alignment vertical="top" wrapText="1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14" fontId="5" fillId="0" borderId="0" xfId="0" quotePrefix="1" applyNumberFormat="1" applyFont="1" applyBorder="1" applyAlignment="1">
      <alignment vertical="center" wrapText="1"/>
    </xf>
    <xf numFmtId="165" fontId="5" fillId="3" borderId="0" xfId="0" applyNumberFormat="1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 wrapText="1"/>
    </xf>
    <xf numFmtId="0" fontId="5" fillId="10" borderId="0" xfId="0" applyFont="1" applyFill="1" applyBorder="1" applyAlignment="1">
      <alignment horizontal="center" vertical="center" wrapText="1"/>
    </xf>
    <xf numFmtId="0" fontId="5" fillId="0" borderId="0" xfId="0" applyFont="1" applyBorder="1">
      <alignment vertical="top" wrapText="1"/>
    </xf>
    <xf numFmtId="165" fontId="5" fillId="0" borderId="0" xfId="0" applyNumberFormat="1" applyFont="1" applyBorder="1" applyAlignment="1">
      <alignment vertical="center" wrapText="1"/>
    </xf>
    <xf numFmtId="0" fontId="5" fillId="9" borderId="0" xfId="0" applyFont="1" applyFill="1" applyBorder="1" applyAlignment="1">
      <alignment horizontal="center" vertical="center" wrapText="1"/>
    </xf>
    <xf numFmtId="0" fontId="5" fillId="0" borderId="31" xfId="0" applyFont="1" applyBorder="1" applyAlignment="1">
      <alignment vertical="center" wrapText="1"/>
    </xf>
    <xf numFmtId="166" fontId="5" fillId="0" borderId="0" xfId="0" applyNumberFormat="1" applyFont="1" applyBorder="1" applyAlignment="1">
      <alignment vertical="center" wrapText="1"/>
    </xf>
    <xf numFmtId="0" fontId="19" fillId="5" borderId="0" xfId="0" applyNumberFormat="1" applyFont="1" applyFill="1" applyBorder="1" applyAlignment="1">
      <alignment horizontal="center" vertical="center"/>
    </xf>
    <xf numFmtId="0" fontId="19" fillId="5" borderId="0" xfId="0" applyNumberFormat="1" applyFont="1" applyFill="1" applyBorder="1" applyAlignment="1">
      <alignment vertical="center"/>
    </xf>
    <xf numFmtId="165" fontId="5" fillId="0" borderId="31" xfId="0" applyNumberFormat="1" applyFont="1" applyBorder="1" applyAlignment="1">
      <alignment vertical="center" wrapText="1"/>
    </xf>
    <xf numFmtId="14" fontId="5" fillId="0" borderId="0" xfId="0" quotePrefix="1" applyNumberFormat="1" applyFont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14" fontId="5" fillId="0" borderId="0" xfId="0" quotePrefix="1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65" fontId="32" fillId="0" borderId="0" xfId="0" applyNumberFormat="1" applyFont="1" applyBorder="1" applyAlignment="1">
      <alignment vertical="center" wrapText="1"/>
    </xf>
    <xf numFmtId="3" fontId="33" fillId="9" borderId="8" xfId="0" applyNumberFormat="1" applyFont="1" applyFill="1" applyBorder="1" applyAlignment="1">
      <alignment vertical="top"/>
    </xf>
    <xf numFmtId="41" fontId="33" fillId="9" borderId="8" xfId="0" applyNumberFormat="1" applyFont="1" applyFill="1" applyBorder="1" applyAlignment="1">
      <alignment vertical="top"/>
    </xf>
    <xf numFmtId="165" fontId="5" fillId="0" borderId="33" xfId="0" applyNumberFormat="1" applyFont="1" applyBorder="1" applyAlignment="1">
      <alignment vertical="center" wrapText="1"/>
    </xf>
    <xf numFmtId="165" fontId="5" fillId="0" borderId="35" xfId="0" applyNumberFormat="1" applyFont="1" applyBorder="1" applyAlignment="1">
      <alignment vertical="center" wrapText="1"/>
    </xf>
    <xf numFmtId="0" fontId="5" fillId="0" borderId="35" xfId="0" applyFont="1" applyBorder="1" applyAlignment="1">
      <alignment horizontal="center" vertical="center" wrapText="1"/>
    </xf>
    <xf numFmtId="165" fontId="5" fillId="0" borderId="37" xfId="0" applyNumberFormat="1" applyFont="1" applyBorder="1" applyAlignment="1">
      <alignment vertical="center" wrapText="1"/>
    </xf>
    <xf numFmtId="165" fontId="35" fillId="0" borderId="32" xfId="0" applyNumberFormat="1" applyFont="1" applyBorder="1" applyAlignment="1">
      <alignment vertical="center" wrapText="1"/>
    </xf>
    <xf numFmtId="0" fontId="36" fillId="0" borderId="34" xfId="0" applyFont="1" applyBorder="1" applyAlignment="1">
      <alignment horizontal="left" vertical="center" wrapText="1"/>
    </xf>
    <xf numFmtId="165" fontId="37" fillId="0" borderId="36" xfId="0" applyNumberFormat="1" applyFont="1" applyBorder="1" applyAlignment="1">
      <alignment vertical="center" wrapText="1"/>
    </xf>
    <xf numFmtId="165" fontId="38" fillId="0" borderId="31" xfId="0" applyNumberFormat="1" applyFont="1" applyBorder="1" applyAlignment="1">
      <alignment vertical="center" wrapText="1"/>
    </xf>
    <xf numFmtId="0" fontId="5" fillId="13" borderId="0" xfId="0" applyFont="1" applyFill="1" applyBorder="1" applyAlignment="1">
      <alignment horizontal="center" vertical="center" wrapText="1"/>
    </xf>
    <xf numFmtId="0" fontId="5" fillId="13" borderId="0" xfId="0" applyFont="1" applyFill="1" applyBorder="1" applyAlignment="1">
      <alignment vertical="center" wrapText="1"/>
    </xf>
    <xf numFmtId="14" fontId="5" fillId="13" borderId="0" xfId="0" quotePrefix="1" applyNumberFormat="1" applyFont="1" applyFill="1" applyBorder="1" applyAlignment="1">
      <alignment horizontal="center" vertical="center" wrapText="1"/>
    </xf>
    <xf numFmtId="165" fontId="5" fillId="13" borderId="0" xfId="0" applyNumberFormat="1" applyFont="1" applyFill="1" applyBorder="1" applyAlignment="1">
      <alignment vertical="center" wrapText="1"/>
    </xf>
    <xf numFmtId="0" fontId="19" fillId="13" borderId="0" xfId="0" applyNumberFormat="1" applyFont="1" applyFill="1" applyBorder="1" applyAlignment="1">
      <alignment vertical="center"/>
    </xf>
    <xf numFmtId="0" fontId="19" fillId="13" borderId="0" xfId="0" applyNumberFormat="1" applyFont="1" applyFill="1" applyBorder="1" applyAlignment="1">
      <alignment horizontal="center" vertical="center"/>
    </xf>
    <xf numFmtId="165" fontId="5" fillId="13" borderId="31" xfId="0" applyNumberFormat="1" applyFont="1" applyFill="1" applyBorder="1" applyAlignment="1">
      <alignment vertical="center" wrapText="1"/>
    </xf>
    <xf numFmtId="166" fontId="5" fillId="13" borderId="0" xfId="0" applyNumberFormat="1" applyFont="1" applyFill="1" applyBorder="1" applyAlignment="1">
      <alignment vertical="center" wrapText="1"/>
    </xf>
    <xf numFmtId="0" fontId="5" fillId="13" borderId="0" xfId="0" applyFont="1" applyFill="1" applyBorder="1">
      <alignment vertical="top" wrapText="1"/>
    </xf>
    <xf numFmtId="0" fontId="5" fillId="0" borderId="0" xfId="0" applyFont="1" applyBorder="1" applyAlignment="1">
      <alignment horizontal="left" vertical="center" wrapText="1"/>
    </xf>
    <xf numFmtId="165" fontId="5" fillId="10" borderId="0" xfId="0" applyNumberFormat="1" applyFont="1" applyFill="1" applyBorder="1" applyAlignment="1">
      <alignment vertical="center" wrapText="1"/>
    </xf>
    <xf numFmtId="0" fontId="16" fillId="0" borderId="0" xfId="0" applyNumberFormat="1" applyFont="1" applyAlignment="1">
      <alignment horizontal="center" vertical="center"/>
    </xf>
    <xf numFmtId="0" fontId="40" fillId="0" borderId="0" xfId="0" applyFont="1" applyBorder="1" applyAlignment="1">
      <alignment horizontal="center" vertical="center" wrapText="1"/>
    </xf>
    <xf numFmtId="165" fontId="0" fillId="5" borderId="0" xfId="0" applyNumberFormat="1" applyFill="1">
      <alignment vertical="top" wrapText="1"/>
    </xf>
    <xf numFmtId="0" fontId="0" fillId="5" borderId="0" xfId="0" applyFill="1" applyAlignment="1">
      <alignment horizontal="center" vertical="top" wrapText="1"/>
    </xf>
    <xf numFmtId="165" fontId="0" fillId="12" borderId="0" xfId="0" applyNumberFormat="1" applyFill="1">
      <alignment vertical="top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8" fillId="8" borderId="8" xfId="0" applyNumberFormat="1" applyFont="1" applyFill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3" fontId="23" fillId="0" borderId="20" xfId="0" applyNumberFormat="1" applyFont="1" applyBorder="1" applyAlignment="1"/>
    <xf numFmtId="3" fontId="23" fillId="0" borderId="0" xfId="0" applyNumberFormat="1" applyFont="1" applyAlignment="1">
      <alignment horizontal="center"/>
    </xf>
    <xf numFmtId="0" fontId="3" fillId="5" borderId="29" xfId="0" applyNumberFormat="1" applyFont="1" applyFill="1" applyBorder="1" applyAlignment="1">
      <alignment horizontal="center" vertical="center" textRotation="180" wrapText="1"/>
    </xf>
    <xf numFmtId="0" fontId="0" fillId="5" borderId="29" xfId="0" applyNumberFormat="1" applyFill="1" applyBorder="1" applyAlignment="1">
      <alignment horizontal="center" vertical="center" textRotation="180" wrapText="1"/>
    </xf>
    <xf numFmtId="0" fontId="16" fillId="0" borderId="16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21" xfId="0" applyFont="1" applyBorder="1" applyAlignment="1">
      <alignment horizontal="center" vertical="center"/>
    </xf>
    <xf numFmtId="49" fontId="20" fillId="8" borderId="8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34" fillId="0" borderId="16" xfId="0" applyFont="1" applyBorder="1" applyAlignment="1">
      <alignment horizontal="center" vertical="center" wrapText="1"/>
    </xf>
    <xf numFmtId="0" fontId="34" fillId="0" borderId="17" xfId="0" applyFont="1" applyBorder="1" applyAlignment="1">
      <alignment horizontal="center" vertical="center" wrapText="1"/>
    </xf>
    <xf numFmtId="0" fontId="34" fillId="0" borderId="18" xfId="0" applyFont="1" applyBorder="1" applyAlignment="1">
      <alignment horizontal="center" vertical="center" wrapText="1"/>
    </xf>
    <xf numFmtId="165" fontId="3" fillId="0" borderId="0" xfId="0" applyNumberFormat="1" applyFont="1">
      <alignment vertical="top" wrapText="1"/>
    </xf>
    <xf numFmtId="165" fontId="0" fillId="0" borderId="0" xfId="0" applyNumberFormat="1">
      <alignment vertical="top" wrapText="1"/>
    </xf>
    <xf numFmtId="165" fontId="3" fillId="5" borderId="0" xfId="0" applyNumberFormat="1" applyFont="1" applyFill="1">
      <alignment vertical="top" wrapText="1"/>
    </xf>
    <xf numFmtId="0" fontId="3" fillId="3" borderId="16" xfId="0" applyFont="1" applyFill="1" applyBorder="1" applyAlignment="1">
      <alignment horizontal="center" vertical="center" wrapText="1"/>
    </xf>
    <xf numFmtId="0" fontId="0" fillId="3" borderId="17" xfId="0" applyFill="1" applyBorder="1" applyAlignment="1">
      <alignment horizontal="center" vertical="center" wrapText="1"/>
    </xf>
    <xf numFmtId="0" fontId="3" fillId="0" borderId="0" xfId="0" applyFont="1" applyAlignment="1">
      <alignment horizontal="right" vertical="top" wrapText="1"/>
    </xf>
    <xf numFmtId="0" fontId="0" fillId="0" borderId="0" xfId="0" applyAlignment="1">
      <alignment horizontal="right" vertical="top" wrapText="1"/>
    </xf>
    <xf numFmtId="0" fontId="0" fillId="0" borderId="0" xfId="0" applyAlignment="1">
      <alignment horizontal="center" vertical="top" wrapText="1"/>
    </xf>
    <xf numFmtId="165" fontId="0" fillId="0" borderId="0" xfId="0" applyNumberFormat="1" applyBorder="1" applyAlignment="1">
      <alignment horizontal="center" vertical="top" wrapText="1"/>
    </xf>
    <xf numFmtId="165" fontId="3" fillId="0" borderId="0" xfId="0" applyNumberFormat="1" applyFont="1" applyAlignment="1">
      <alignment horizontal="right" vertical="top" wrapText="1"/>
    </xf>
    <xf numFmtId="165" fontId="0" fillId="0" borderId="0" xfId="0" applyNumberFormat="1" applyAlignment="1">
      <alignment horizontal="center" vertical="top" wrapText="1"/>
    </xf>
    <xf numFmtId="165" fontId="0" fillId="12" borderId="0" xfId="0" applyNumberFormat="1" applyFill="1" applyAlignment="1">
      <alignment horizontal="center" vertical="top" wrapText="1"/>
    </xf>
    <xf numFmtId="0" fontId="5" fillId="3" borderId="0" xfId="0" applyFont="1" applyFill="1" applyBorder="1" applyAlignment="1">
      <alignment horizontal="center" vertical="center" wrapText="1"/>
    </xf>
    <xf numFmtId="165" fontId="5" fillId="3" borderId="0" xfId="0" applyNumberFormat="1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 wrapText="1"/>
    </xf>
    <xf numFmtId="165" fontId="5" fillId="10" borderId="0" xfId="0" applyNumberFormat="1" applyFont="1" applyFill="1" applyBorder="1" applyAlignment="1">
      <alignment horizontal="center" vertical="center" wrapText="1"/>
    </xf>
    <xf numFmtId="0" fontId="5" fillId="10" borderId="0" xfId="0" applyFont="1" applyFill="1" applyBorder="1" applyAlignment="1">
      <alignment horizontal="center" vertical="center" wrapText="1"/>
    </xf>
    <xf numFmtId="0" fontId="39" fillId="0" borderId="0" xfId="0" applyFont="1" applyBorder="1" applyAlignment="1">
      <alignment horizontal="center" vertic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6E8F8"/>
      <color rgb="FFFBF9F4"/>
      <color rgb="FFD5F4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nnieallen/Documents/Documents%20-%20Connie&#8217;s%20MacBook%20Pro/Documents%20-%20Connie&#8217;s%20MacBook%20Pro/clients/Clients/Bardstown/water/btown%20COS%20simplifie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splant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C30BB-F369-674E-A90C-5C5D0B269B51}">
  <sheetPr>
    <tabColor theme="6" tint="0.59999389629810485"/>
  </sheetPr>
  <dimension ref="A1:P394"/>
  <sheetViews>
    <sheetView topLeftCell="A366" workbookViewId="0">
      <selection activeCell="N398" sqref="N398"/>
    </sheetView>
  </sheetViews>
  <sheetFormatPr defaultColWidth="8.28515625" defaultRowHeight="12.75"/>
  <cols>
    <col min="1" max="1" width="27.85546875" style="1" customWidth="1"/>
    <col min="2" max="2" width="6.42578125" style="1" customWidth="1"/>
    <col min="3" max="3" width="54.28515625" style="1" customWidth="1"/>
    <col min="4" max="4" width="8.28515625" style="1"/>
    <col min="5" max="5" width="2.28515625" style="1" customWidth="1"/>
    <col min="6" max="6" width="2.7109375" style="1" customWidth="1"/>
    <col min="7" max="7" width="10" style="1" customWidth="1"/>
    <col min="8" max="8" width="5" style="19" customWidth="1"/>
    <col min="9" max="9" width="11.85546875" style="1" customWidth="1"/>
    <col min="10" max="10" width="8.85546875" style="1" customWidth="1"/>
    <col min="11" max="11" width="6.140625" style="1" customWidth="1"/>
    <col min="12" max="12" width="10.7109375" style="1" customWidth="1"/>
    <col min="13" max="13" width="10.140625" style="1" customWidth="1"/>
    <col min="14" max="14" width="13.28515625" style="1" customWidth="1"/>
    <col min="15" max="15" width="11.28515625" style="1" customWidth="1"/>
    <col min="16" max="16" width="13.28515625" style="1" customWidth="1"/>
    <col min="17" max="16384" width="8.28515625" style="1"/>
  </cols>
  <sheetData>
    <row r="1" spans="1:16" ht="27.75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9" t="s">
        <v>1</v>
      </c>
      <c r="M1" s="10">
        <f>DATEVALUE(L1)</f>
        <v>45107</v>
      </c>
      <c r="N1" s="8" t="s">
        <v>2</v>
      </c>
      <c r="O1" s="6">
        <f>DATEVALUE(N1)</f>
        <v>44742</v>
      </c>
    </row>
    <row r="2" spans="1:16" s="7" customFormat="1" ht="30.95" customHeight="1">
      <c r="A2" s="24"/>
      <c r="B2" s="25" t="s">
        <v>567</v>
      </c>
      <c r="C2" s="25" t="s">
        <v>566</v>
      </c>
      <c r="D2" s="24"/>
      <c r="E2" s="24"/>
      <c r="F2" s="24"/>
      <c r="G2" s="25" t="s">
        <v>565</v>
      </c>
      <c r="H2" s="24" t="s">
        <v>568</v>
      </c>
      <c r="I2" s="25" t="s">
        <v>564</v>
      </c>
      <c r="J2" s="25" t="s">
        <v>0</v>
      </c>
      <c r="K2" s="24" t="s">
        <v>569</v>
      </c>
      <c r="L2" s="25" t="s">
        <v>570</v>
      </c>
      <c r="M2" s="26" t="s">
        <v>571</v>
      </c>
      <c r="N2" s="259" t="s">
        <v>573</v>
      </c>
      <c r="O2" s="259"/>
      <c r="P2" s="26" t="s">
        <v>572</v>
      </c>
    </row>
    <row r="3" spans="1:16" ht="20.25" customHeight="1">
      <c r="A3" s="3" t="s">
        <v>3</v>
      </c>
      <c r="B3" s="2">
        <v>202</v>
      </c>
      <c r="C3" s="3" t="s">
        <v>4</v>
      </c>
      <c r="D3" s="4"/>
      <c r="E3" s="2">
        <v>0</v>
      </c>
      <c r="F3" s="3" t="s">
        <v>5</v>
      </c>
      <c r="G3" s="27" t="s">
        <v>6</v>
      </c>
      <c r="H3" s="17">
        <v>0</v>
      </c>
      <c r="I3" s="5">
        <v>7355</v>
      </c>
      <c r="J3" s="2">
        <f>DATEVALUE(G3)</f>
        <v>22251</v>
      </c>
      <c r="K3" s="2">
        <f>H3*365</f>
        <v>0</v>
      </c>
      <c r="L3" s="28" t="str">
        <f>IF((J3+K3)&lt;$M$1,"dep out","active")</f>
        <v>dep out</v>
      </c>
      <c r="M3" s="11">
        <f>IF(L3="dep out",0,(I3/H3))</f>
        <v>0</v>
      </c>
      <c r="N3" s="29">
        <f t="shared" ref="N3:N66" si="0">IF(L3="dep out",I3,(($M$1-J3)/365)*M3)</f>
        <v>7355</v>
      </c>
      <c r="O3" s="30">
        <f>IF(H3=0,(-1*I3),0)</f>
        <v>-7355</v>
      </c>
      <c r="P3" s="11">
        <f>N3+O3</f>
        <v>0</v>
      </c>
    </row>
    <row r="4" spans="1:16" ht="20.100000000000001" customHeight="1">
      <c r="A4" s="3" t="s">
        <v>3</v>
      </c>
      <c r="B4" s="2">
        <v>203</v>
      </c>
      <c r="C4" s="3" t="s">
        <v>7</v>
      </c>
      <c r="D4" s="4"/>
      <c r="E4" s="2">
        <v>0</v>
      </c>
      <c r="F4" s="3" t="s">
        <v>5</v>
      </c>
      <c r="G4" s="3" t="s">
        <v>6</v>
      </c>
      <c r="H4" s="17">
        <v>0</v>
      </c>
      <c r="I4" s="5">
        <v>34900</v>
      </c>
      <c r="J4" s="2">
        <f t="shared" ref="J4:J67" si="1">DATEVALUE(G4)</f>
        <v>22251</v>
      </c>
      <c r="K4" s="2">
        <f t="shared" ref="K4:K67" si="2">H4*365</f>
        <v>0</v>
      </c>
      <c r="L4" s="28" t="str">
        <f t="shared" ref="L4:L67" si="3">IF((J4+K4)&lt;$M$1,"dep out","active")</f>
        <v>dep out</v>
      </c>
      <c r="M4" s="11">
        <f t="shared" ref="M4:M67" si="4">IF(L4="dep out",0,(I4/H4))</f>
        <v>0</v>
      </c>
      <c r="N4" s="29">
        <f t="shared" si="0"/>
        <v>34900</v>
      </c>
      <c r="O4" s="30">
        <f t="shared" ref="O4:O67" si="5">IF(H4=0,(-1*I4),0)</f>
        <v>-34900</v>
      </c>
      <c r="P4" s="11">
        <f t="shared" ref="P4:P67" si="6">N4+O4</f>
        <v>0</v>
      </c>
    </row>
    <row r="5" spans="1:16" ht="20.100000000000001" customHeight="1">
      <c r="A5" s="3" t="s">
        <v>3</v>
      </c>
      <c r="B5" s="2">
        <v>204</v>
      </c>
      <c r="C5" s="3" t="s">
        <v>8</v>
      </c>
      <c r="D5" s="4"/>
      <c r="E5" s="2">
        <v>0</v>
      </c>
      <c r="F5" s="3" t="s">
        <v>5</v>
      </c>
      <c r="G5" s="3" t="s">
        <v>6</v>
      </c>
      <c r="H5" s="17">
        <v>0</v>
      </c>
      <c r="I5" s="5">
        <v>4529.3999999999996</v>
      </c>
      <c r="J5" s="2">
        <f t="shared" si="1"/>
        <v>22251</v>
      </c>
      <c r="K5" s="2">
        <f t="shared" si="2"/>
        <v>0</v>
      </c>
      <c r="L5" s="28" t="str">
        <f t="shared" si="3"/>
        <v>dep out</v>
      </c>
      <c r="M5" s="11">
        <f t="shared" si="4"/>
        <v>0</v>
      </c>
      <c r="N5" s="29">
        <f t="shared" si="0"/>
        <v>4529.3999999999996</v>
      </c>
      <c r="O5" s="30">
        <f t="shared" si="5"/>
        <v>-4529.3999999999996</v>
      </c>
      <c r="P5" s="11">
        <f t="shared" si="6"/>
        <v>0</v>
      </c>
    </row>
    <row r="6" spans="1:16" ht="20.100000000000001" customHeight="1">
      <c r="A6" s="3" t="s">
        <v>3</v>
      </c>
      <c r="B6" s="2">
        <v>205</v>
      </c>
      <c r="C6" s="3" t="s">
        <v>9</v>
      </c>
      <c r="D6" s="4"/>
      <c r="E6" s="2">
        <v>0</v>
      </c>
      <c r="F6" s="3" t="s">
        <v>5</v>
      </c>
      <c r="G6" s="3" t="s">
        <v>10</v>
      </c>
      <c r="H6" s="17">
        <v>0</v>
      </c>
      <c r="I6" s="5">
        <v>13157</v>
      </c>
      <c r="J6" s="2">
        <f t="shared" si="1"/>
        <v>22616</v>
      </c>
      <c r="K6" s="2">
        <f t="shared" si="2"/>
        <v>0</v>
      </c>
      <c r="L6" s="28" t="str">
        <f t="shared" si="3"/>
        <v>dep out</v>
      </c>
      <c r="M6" s="11">
        <f t="shared" si="4"/>
        <v>0</v>
      </c>
      <c r="N6" s="29">
        <f t="shared" si="0"/>
        <v>13157</v>
      </c>
      <c r="O6" s="30">
        <f t="shared" si="5"/>
        <v>-13157</v>
      </c>
      <c r="P6" s="11">
        <f t="shared" si="6"/>
        <v>0</v>
      </c>
    </row>
    <row r="7" spans="1:16" ht="20.100000000000001" customHeight="1">
      <c r="A7" s="3" t="s">
        <v>3</v>
      </c>
      <c r="B7" s="2">
        <v>206</v>
      </c>
      <c r="C7" s="3" t="s">
        <v>11</v>
      </c>
      <c r="D7" s="4"/>
      <c r="E7" s="2">
        <v>0</v>
      </c>
      <c r="F7" s="3" t="s">
        <v>5</v>
      </c>
      <c r="G7" s="3" t="s">
        <v>12</v>
      </c>
      <c r="H7" s="17">
        <v>0</v>
      </c>
      <c r="I7" s="5">
        <v>20448.25</v>
      </c>
      <c r="J7" s="2">
        <f t="shared" si="1"/>
        <v>22981</v>
      </c>
      <c r="K7" s="2">
        <f t="shared" si="2"/>
        <v>0</v>
      </c>
      <c r="L7" s="28" t="str">
        <f t="shared" si="3"/>
        <v>dep out</v>
      </c>
      <c r="M7" s="11">
        <f t="shared" si="4"/>
        <v>0</v>
      </c>
      <c r="N7" s="29">
        <f t="shared" si="0"/>
        <v>20448.25</v>
      </c>
      <c r="O7" s="30">
        <f t="shared" si="5"/>
        <v>-20448.25</v>
      </c>
      <c r="P7" s="11">
        <f t="shared" si="6"/>
        <v>0</v>
      </c>
    </row>
    <row r="8" spans="1:16" ht="20.100000000000001" customHeight="1">
      <c r="A8" s="3" t="s">
        <v>3</v>
      </c>
      <c r="B8" s="2">
        <v>207</v>
      </c>
      <c r="C8" s="3" t="s">
        <v>9</v>
      </c>
      <c r="D8" s="4"/>
      <c r="E8" s="2">
        <v>0</v>
      </c>
      <c r="F8" s="3" t="s">
        <v>5</v>
      </c>
      <c r="G8" s="3" t="s">
        <v>13</v>
      </c>
      <c r="H8" s="17">
        <v>0</v>
      </c>
      <c r="I8" s="5">
        <v>1705</v>
      </c>
      <c r="J8" s="2">
        <f t="shared" si="1"/>
        <v>23346</v>
      </c>
      <c r="K8" s="2">
        <f t="shared" si="2"/>
        <v>0</v>
      </c>
      <c r="L8" s="28" t="str">
        <f t="shared" si="3"/>
        <v>dep out</v>
      </c>
      <c r="M8" s="11">
        <f t="shared" si="4"/>
        <v>0</v>
      </c>
      <c r="N8" s="29">
        <f t="shared" si="0"/>
        <v>1705</v>
      </c>
      <c r="O8" s="30">
        <f t="shared" si="5"/>
        <v>-1705</v>
      </c>
      <c r="P8" s="11">
        <f t="shared" si="6"/>
        <v>0</v>
      </c>
    </row>
    <row r="9" spans="1:16" ht="20.100000000000001" customHeight="1">
      <c r="A9" s="3" t="s">
        <v>3</v>
      </c>
      <c r="B9" s="2">
        <v>208</v>
      </c>
      <c r="C9" s="3" t="s">
        <v>14</v>
      </c>
      <c r="D9" s="4"/>
      <c r="E9" s="2">
        <v>0</v>
      </c>
      <c r="F9" s="3" t="s">
        <v>5</v>
      </c>
      <c r="G9" s="3" t="s">
        <v>13</v>
      </c>
      <c r="H9" s="17">
        <v>0</v>
      </c>
      <c r="I9" s="5">
        <v>13399.75</v>
      </c>
      <c r="J9" s="2">
        <f t="shared" si="1"/>
        <v>23346</v>
      </c>
      <c r="K9" s="2">
        <f t="shared" si="2"/>
        <v>0</v>
      </c>
      <c r="L9" s="28" t="str">
        <f t="shared" si="3"/>
        <v>dep out</v>
      </c>
      <c r="M9" s="11">
        <f t="shared" si="4"/>
        <v>0</v>
      </c>
      <c r="N9" s="29">
        <f t="shared" si="0"/>
        <v>13399.75</v>
      </c>
      <c r="O9" s="30">
        <f t="shared" si="5"/>
        <v>-13399.75</v>
      </c>
      <c r="P9" s="11">
        <f t="shared" si="6"/>
        <v>0</v>
      </c>
    </row>
    <row r="10" spans="1:16" ht="20.100000000000001" customHeight="1">
      <c r="A10" s="3" t="s">
        <v>3</v>
      </c>
      <c r="B10" s="2">
        <v>209</v>
      </c>
      <c r="C10" s="3" t="s">
        <v>11</v>
      </c>
      <c r="D10" s="4"/>
      <c r="E10" s="2">
        <v>0</v>
      </c>
      <c r="F10" s="3" t="s">
        <v>5</v>
      </c>
      <c r="G10" s="3" t="s">
        <v>13</v>
      </c>
      <c r="H10" s="17">
        <v>0</v>
      </c>
      <c r="I10" s="2">
        <v>925.9</v>
      </c>
      <c r="J10" s="2">
        <f t="shared" si="1"/>
        <v>23346</v>
      </c>
      <c r="K10" s="2">
        <f t="shared" si="2"/>
        <v>0</v>
      </c>
      <c r="L10" s="28" t="str">
        <f t="shared" si="3"/>
        <v>dep out</v>
      </c>
      <c r="M10" s="11">
        <f t="shared" si="4"/>
        <v>0</v>
      </c>
      <c r="N10" s="29">
        <f t="shared" si="0"/>
        <v>925.9</v>
      </c>
      <c r="O10" s="30">
        <f t="shared" si="5"/>
        <v>-925.9</v>
      </c>
      <c r="P10" s="11">
        <f t="shared" si="6"/>
        <v>0</v>
      </c>
    </row>
    <row r="11" spans="1:16" ht="20.100000000000001" customHeight="1">
      <c r="A11" s="3" t="s">
        <v>3</v>
      </c>
      <c r="B11" s="2">
        <v>210</v>
      </c>
      <c r="C11" s="3" t="s">
        <v>15</v>
      </c>
      <c r="D11" s="4"/>
      <c r="E11" s="2">
        <v>0</v>
      </c>
      <c r="F11" s="3" t="s">
        <v>5</v>
      </c>
      <c r="G11" s="3" t="s">
        <v>13</v>
      </c>
      <c r="H11" s="17">
        <v>0</v>
      </c>
      <c r="I11" s="5">
        <v>2000</v>
      </c>
      <c r="J11" s="2">
        <f t="shared" si="1"/>
        <v>23346</v>
      </c>
      <c r="K11" s="2">
        <f t="shared" si="2"/>
        <v>0</v>
      </c>
      <c r="L11" s="28" t="str">
        <f t="shared" si="3"/>
        <v>dep out</v>
      </c>
      <c r="M11" s="11">
        <f t="shared" si="4"/>
        <v>0</v>
      </c>
      <c r="N11" s="29">
        <f t="shared" si="0"/>
        <v>2000</v>
      </c>
      <c r="O11" s="30">
        <f t="shared" si="5"/>
        <v>-2000</v>
      </c>
      <c r="P11" s="11">
        <f t="shared" si="6"/>
        <v>0</v>
      </c>
    </row>
    <row r="12" spans="1:16" ht="20.100000000000001" customHeight="1">
      <c r="A12" s="3" t="s">
        <v>3</v>
      </c>
      <c r="B12" s="2">
        <v>211</v>
      </c>
      <c r="C12" s="3" t="s">
        <v>16</v>
      </c>
      <c r="D12" s="4"/>
      <c r="E12" s="2">
        <v>0</v>
      </c>
      <c r="F12" s="3" t="s">
        <v>5</v>
      </c>
      <c r="G12" s="3" t="s">
        <v>17</v>
      </c>
      <c r="H12" s="17">
        <v>0</v>
      </c>
      <c r="I12" s="5">
        <v>5000</v>
      </c>
      <c r="J12" s="2">
        <f t="shared" si="1"/>
        <v>25355</v>
      </c>
      <c r="K12" s="2">
        <f t="shared" si="2"/>
        <v>0</v>
      </c>
      <c r="L12" s="28" t="str">
        <f t="shared" si="3"/>
        <v>dep out</v>
      </c>
      <c r="M12" s="11">
        <f t="shared" si="4"/>
        <v>0</v>
      </c>
      <c r="N12" s="29">
        <f t="shared" si="0"/>
        <v>5000</v>
      </c>
      <c r="O12" s="30">
        <f t="shared" si="5"/>
        <v>-5000</v>
      </c>
      <c r="P12" s="11">
        <f t="shared" si="6"/>
        <v>0</v>
      </c>
    </row>
    <row r="13" spans="1:16" ht="20.100000000000001" customHeight="1">
      <c r="A13" s="3" t="s">
        <v>3</v>
      </c>
      <c r="B13" s="2">
        <v>218</v>
      </c>
      <c r="C13" s="3" t="s">
        <v>18</v>
      </c>
      <c r="D13" s="4"/>
      <c r="E13" s="2">
        <v>0</v>
      </c>
      <c r="F13" s="3" t="s">
        <v>5</v>
      </c>
      <c r="G13" s="3" t="s">
        <v>19</v>
      </c>
      <c r="H13" s="17">
        <v>0</v>
      </c>
      <c r="I13" s="5">
        <v>6242.45</v>
      </c>
      <c r="J13" s="2">
        <f t="shared" si="1"/>
        <v>29190</v>
      </c>
      <c r="K13" s="2">
        <f t="shared" si="2"/>
        <v>0</v>
      </c>
      <c r="L13" s="28" t="str">
        <f t="shared" si="3"/>
        <v>dep out</v>
      </c>
      <c r="M13" s="11">
        <f t="shared" si="4"/>
        <v>0</v>
      </c>
      <c r="N13" s="29">
        <f t="shared" si="0"/>
        <v>6242.45</v>
      </c>
      <c r="O13" s="30">
        <f t="shared" si="5"/>
        <v>-6242.45</v>
      </c>
      <c r="P13" s="11">
        <f t="shared" si="6"/>
        <v>0</v>
      </c>
    </row>
    <row r="14" spans="1:16" ht="20.100000000000001" customHeight="1">
      <c r="A14" s="3" t="s">
        <v>3</v>
      </c>
      <c r="B14" s="2">
        <v>222</v>
      </c>
      <c r="C14" s="3" t="s">
        <v>20</v>
      </c>
      <c r="D14" s="4"/>
      <c r="E14" s="2">
        <v>0</v>
      </c>
      <c r="F14" s="3" t="s">
        <v>5</v>
      </c>
      <c r="G14" s="3" t="s">
        <v>21</v>
      </c>
      <c r="H14" s="17">
        <v>0</v>
      </c>
      <c r="I14" s="5">
        <v>4000</v>
      </c>
      <c r="J14" s="2">
        <f t="shared" si="1"/>
        <v>32367</v>
      </c>
      <c r="K14" s="2">
        <f t="shared" si="2"/>
        <v>0</v>
      </c>
      <c r="L14" s="28" t="str">
        <f t="shared" si="3"/>
        <v>dep out</v>
      </c>
      <c r="M14" s="11">
        <f t="shared" si="4"/>
        <v>0</v>
      </c>
      <c r="N14" s="29">
        <f t="shared" si="0"/>
        <v>4000</v>
      </c>
      <c r="O14" s="30">
        <f t="shared" si="5"/>
        <v>-4000</v>
      </c>
      <c r="P14" s="11">
        <f t="shared" si="6"/>
        <v>0</v>
      </c>
    </row>
    <row r="15" spans="1:16" ht="20.100000000000001" customHeight="1">
      <c r="A15" s="3" t="s">
        <v>3</v>
      </c>
      <c r="B15" s="2">
        <v>230</v>
      </c>
      <c r="C15" s="3" t="s">
        <v>22</v>
      </c>
      <c r="D15" s="4"/>
      <c r="E15" s="2">
        <v>0</v>
      </c>
      <c r="F15" s="3" t="s">
        <v>5</v>
      </c>
      <c r="G15" s="3" t="s">
        <v>23</v>
      </c>
      <c r="H15" s="17">
        <v>0</v>
      </c>
      <c r="I15" s="5">
        <v>16333</v>
      </c>
      <c r="J15" s="2">
        <f t="shared" si="1"/>
        <v>34759</v>
      </c>
      <c r="K15" s="2">
        <f t="shared" si="2"/>
        <v>0</v>
      </c>
      <c r="L15" s="28" t="str">
        <f t="shared" si="3"/>
        <v>dep out</v>
      </c>
      <c r="M15" s="11">
        <f t="shared" si="4"/>
        <v>0</v>
      </c>
      <c r="N15" s="29">
        <f t="shared" si="0"/>
        <v>16333</v>
      </c>
      <c r="O15" s="30">
        <f t="shared" si="5"/>
        <v>-16333</v>
      </c>
      <c r="P15" s="11">
        <f t="shared" si="6"/>
        <v>0</v>
      </c>
    </row>
    <row r="16" spans="1:16" ht="20.100000000000001" customHeight="1">
      <c r="A16" s="3" t="s">
        <v>3</v>
      </c>
      <c r="B16" s="2">
        <v>257</v>
      </c>
      <c r="C16" s="3" t="s">
        <v>24</v>
      </c>
      <c r="D16" s="4"/>
      <c r="E16" s="2">
        <v>0</v>
      </c>
      <c r="F16" s="3" t="s">
        <v>5</v>
      </c>
      <c r="G16" s="3" t="s">
        <v>25</v>
      </c>
      <c r="H16" s="17">
        <v>0</v>
      </c>
      <c r="I16" s="2">
        <v>500</v>
      </c>
      <c r="J16" s="2">
        <f t="shared" si="1"/>
        <v>36258</v>
      </c>
      <c r="K16" s="2">
        <f t="shared" si="2"/>
        <v>0</v>
      </c>
      <c r="L16" s="28" t="str">
        <f t="shared" si="3"/>
        <v>dep out</v>
      </c>
      <c r="M16" s="11">
        <f t="shared" si="4"/>
        <v>0</v>
      </c>
      <c r="N16" s="29">
        <f t="shared" si="0"/>
        <v>500</v>
      </c>
      <c r="O16" s="30">
        <f t="shared" si="5"/>
        <v>-500</v>
      </c>
      <c r="P16" s="11">
        <f t="shared" si="6"/>
        <v>0</v>
      </c>
    </row>
    <row r="17" spans="1:16" ht="20.100000000000001" customHeight="1">
      <c r="A17" s="3" t="s">
        <v>3</v>
      </c>
      <c r="B17" s="2">
        <v>258</v>
      </c>
      <c r="C17" s="3" t="s">
        <v>24</v>
      </c>
      <c r="D17" s="4"/>
      <c r="E17" s="2">
        <v>0</v>
      </c>
      <c r="F17" s="3" t="s">
        <v>5</v>
      </c>
      <c r="G17" s="3" t="s">
        <v>26</v>
      </c>
      <c r="H17" s="17">
        <v>0</v>
      </c>
      <c r="I17" s="5">
        <v>8000</v>
      </c>
      <c r="J17" s="2">
        <f t="shared" si="1"/>
        <v>36362</v>
      </c>
      <c r="K17" s="2">
        <f t="shared" si="2"/>
        <v>0</v>
      </c>
      <c r="L17" s="28" t="str">
        <f t="shared" si="3"/>
        <v>dep out</v>
      </c>
      <c r="M17" s="11">
        <f t="shared" si="4"/>
        <v>0</v>
      </c>
      <c r="N17" s="29">
        <f t="shared" si="0"/>
        <v>8000</v>
      </c>
      <c r="O17" s="30">
        <f t="shared" si="5"/>
        <v>-8000</v>
      </c>
      <c r="P17" s="11">
        <f t="shared" si="6"/>
        <v>0</v>
      </c>
    </row>
    <row r="18" spans="1:16" ht="20.100000000000001" customHeight="1">
      <c r="A18" s="3" t="s">
        <v>3</v>
      </c>
      <c r="B18" s="2">
        <v>288</v>
      </c>
      <c r="C18" s="3" t="s">
        <v>27</v>
      </c>
      <c r="D18" s="4"/>
      <c r="E18" s="2">
        <v>0</v>
      </c>
      <c r="F18" s="3" t="s">
        <v>5</v>
      </c>
      <c r="G18" s="3" t="s">
        <v>28</v>
      </c>
      <c r="H18" s="17">
        <v>0</v>
      </c>
      <c r="I18" s="5">
        <v>1859.43</v>
      </c>
      <c r="J18" s="2">
        <f t="shared" si="1"/>
        <v>35933</v>
      </c>
      <c r="K18" s="2">
        <f t="shared" si="2"/>
        <v>0</v>
      </c>
      <c r="L18" s="28" t="str">
        <f t="shared" si="3"/>
        <v>dep out</v>
      </c>
      <c r="M18" s="11">
        <f t="shared" si="4"/>
        <v>0</v>
      </c>
      <c r="N18" s="29">
        <f t="shared" si="0"/>
        <v>1859.43</v>
      </c>
      <c r="O18" s="30">
        <f t="shared" si="5"/>
        <v>-1859.43</v>
      </c>
      <c r="P18" s="11">
        <f t="shared" si="6"/>
        <v>0</v>
      </c>
    </row>
    <row r="19" spans="1:16" ht="20.100000000000001" customHeight="1">
      <c r="A19" s="3" t="s">
        <v>3</v>
      </c>
      <c r="B19" s="2">
        <v>1304</v>
      </c>
      <c r="C19" s="3" t="s">
        <v>29</v>
      </c>
      <c r="D19" s="4"/>
      <c r="E19" s="2">
        <v>0</v>
      </c>
      <c r="F19" s="3" t="s">
        <v>5</v>
      </c>
      <c r="G19" s="3" t="s">
        <v>30</v>
      </c>
      <c r="H19" s="17">
        <v>0</v>
      </c>
      <c r="I19" s="5">
        <v>3200</v>
      </c>
      <c r="J19" s="2">
        <f t="shared" si="1"/>
        <v>37735</v>
      </c>
      <c r="K19" s="2">
        <f t="shared" si="2"/>
        <v>0</v>
      </c>
      <c r="L19" s="28" t="str">
        <f t="shared" si="3"/>
        <v>dep out</v>
      </c>
      <c r="M19" s="11">
        <f t="shared" si="4"/>
        <v>0</v>
      </c>
      <c r="N19" s="29">
        <f t="shared" si="0"/>
        <v>3200</v>
      </c>
      <c r="O19" s="30">
        <f t="shared" si="5"/>
        <v>-3200</v>
      </c>
      <c r="P19" s="11">
        <f t="shared" si="6"/>
        <v>0</v>
      </c>
    </row>
    <row r="20" spans="1:16" ht="20.100000000000001" customHeight="1">
      <c r="A20" s="3" t="s">
        <v>3</v>
      </c>
      <c r="B20" s="2">
        <v>1719</v>
      </c>
      <c r="C20" s="3" t="s">
        <v>31</v>
      </c>
      <c r="D20" s="4"/>
      <c r="E20" s="2">
        <v>0</v>
      </c>
      <c r="F20" s="3" t="s">
        <v>5</v>
      </c>
      <c r="G20" s="3" t="s">
        <v>32</v>
      </c>
      <c r="H20" s="17">
        <v>0</v>
      </c>
      <c r="I20" s="5">
        <v>50497</v>
      </c>
      <c r="J20" s="2">
        <f t="shared" si="1"/>
        <v>39463</v>
      </c>
      <c r="K20" s="2">
        <f t="shared" si="2"/>
        <v>0</v>
      </c>
      <c r="L20" s="28" t="str">
        <f t="shared" si="3"/>
        <v>dep out</v>
      </c>
      <c r="M20" s="11">
        <f t="shared" si="4"/>
        <v>0</v>
      </c>
      <c r="N20" s="29">
        <f t="shared" si="0"/>
        <v>50497</v>
      </c>
      <c r="O20" s="30">
        <f t="shared" si="5"/>
        <v>-50497</v>
      </c>
      <c r="P20" s="11">
        <f t="shared" si="6"/>
        <v>0</v>
      </c>
    </row>
    <row r="21" spans="1:16" ht="20.100000000000001" customHeight="1">
      <c r="A21" s="3" t="s">
        <v>3</v>
      </c>
      <c r="B21" s="2">
        <v>1881</v>
      </c>
      <c r="C21" s="3" t="s">
        <v>33</v>
      </c>
      <c r="D21" s="4"/>
      <c r="E21" s="2">
        <v>0</v>
      </c>
      <c r="F21" s="3" t="s">
        <v>5</v>
      </c>
      <c r="G21" s="3" t="s">
        <v>34</v>
      </c>
      <c r="H21" s="17">
        <v>0</v>
      </c>
      <c r="I21" s="5">
        <v>5459.4</v>
      </c>
      <c r="J21" s="2">
        <f t="shared" si="1"/>
        <v>40709</v>
      </c>
      <c r="K21" s="2">
        <f t="shared" si="2"/>
        <v>0</v>
      </c>
      <c r="L21" s="28" t="str">
        <f t="shared" si="3"/>
        <v>dep out</v>
      </c>
      <c r="M21" s="11">
        <f t="shared" si="4"/>
        <v>0</v>
      </c>
      <c r="N21" s="29">
        <f t="shared" si="0"/>
        <v>5459.4</v>
      </c>
      <c r="O21" s="30">
        <f t="shared" si="5"/>
        <v>-5459.4</v>
      </c>
      <c r="P21" s="11">
        <f t="shared" si="6"/>
        <v>0</v>
      </c>
    </row>
    <row r="22" spans="1:16" ht="20.100000000000001" customHeight="1">
      <c r="A22" s="3" t="s">
        <v>3</v>
      </c>
      <c r="B22" s="2">
        <v>1882</v>
      </c>
      <c r="C22" s="3" t="s">
        <v>35</v>
      </c>
      <c r="D22" s="4"/>
      <c r="E22" s="2">
        <v>0</v>
      </c>
      <c r="F22" s="3" t="s">
        <v>5</v>
      </c>
      <c r="G22" s="3" t="s">
        <v>34</v>
      </c>
      <c r="H22" s="17">
        <v>0</v>
      </c>
      <c r="I22" s="2">
        <v>344</v>
      </c>
      <c r="J22" s="2">
        <f t="shared" si="1"/>
        <v>40709</v>
      </c>
      <c r="K22" s="2">
        <f t="shared" si="2"/>
        <v>0</v>
      </c>
      <c r="L22" s="28" t="str">
        <f t="shared" si="3"/>
        <v>dep out</v>
      </c>
      <c r="M22" s="11">
        <f t="shared" si="4"/>
        <v>0</v>
      </c>
      <c r="N22" s="29">
        <f t="shared" si="0"/>
        <v>344</v>
      </c>
      <c r="O22" s="30">
        <f t="shared" si="5"/>
        <v>-344</v>
      </c>
      <c r="P22" s="11">
        <f t="shared" si="6"/>
        <v>0</v>
      </c>
    </row>
    <row r="23" spans="1:16" ht="20.100000000000001" customHeight="1">
      <c r="A23" s="3" t="s">
        <v>3</v>
      </c>
      <c r="B23" s="2">
        <v>1883</v>
      </c>
      <c r="C23" s="3" t="s">
        <v>36</v>
      </c>
      <c r="D23" s="4"/>
      <c r="E23" s="2">
        <v>0</v>
      </c>
      <c r="F23" s="3" t="s">
        <v>5</v>
      </c>
      <c r="G23" s="3" t="s">
        <v>34</v>
      </c>
      <c r="H23" s="17">
        <v>0</v>
      </c>
      <c r="I23" s="5">
        <v>1276</v>
      </c>
      <c r="J23" s="2">
        <f t="shared" si="1"/>
        <v>40709</v>
      </c>
      <c r="K23" s="2">
        <f t="shared" si="2"/>
        <v>0</v>
      </c>
      <c r="L23" s="28" t="str">
        <f t="shared" si="3"/>
        <v>dep out</v>
      </c>
      <c r="M23" s="11">
        <f t="shared" si="4"/>
        <v>0</v>
      </c>
      <c r="N23" s="29">
        <f t="shared" si="0"/>
        <v>1276</v>
      </c>
      <c r="O23" s="30">
        <f t="shared" si="5"/>
        <v>-1276</v>
      </c>
      <c r="P23" s="11">
        <f t="shared" si="6"/>
        <v>0</v>
      </c>
    </row>
    <row r="24" spans="1:16" ht="20.100000000000001" customHeight="1">
      <c r="A24" s="3" t="s">
        <v>3</v>
      </c>
      <c r="B24" s="2">
        <v>1884</v>
      </c>
      <c r="C24" s="3" t="s">
        <v>37</v>
      </c>
      <c r="D24" s="4"/>
      <c r="E24" s="2">
        <v>0</v>
      </c>
      <c r="F24" s="3" t="s">
        <v>5</v>
      </c>
      <c r="G24" s="3" t="s">
        <v>38</v>
      </c>
      <c r="H24" s="17">
        <v>0</v>
      </c>
      <c r="I24" s="2">
        <v>370.4</v>
      </c>
      <c r="J24" s="2">
        <f t="shared" si="1"/>
        <v>40700</v>
      </c>
      <c r="K24" s="2">
        <f t="shared" si="2"/>
        <v>0</v>
      </c>
      <c r="L24" s="28" t="str">
        <f t="shared" si="3"/>
        <v>dep out</v>
      </c>
      <c r="M24" s="11">
        <f t="shared" si="4"/>
        <v>0</v>
      </c>
      <c r="N24" s="29">
        <f t="shared" si="0"/>
        <v>370.4</v>
      </c>
      <c r="O24" s="30">
        <f t="shared" si="5"/>
        <v>-370.4</v>
      </c>
      <c r="P24" s="11">
        <f t="shared" si="6"/>
        <v>0</v>
      </c>
    </row>
    <row r="25" spans="1:16" ht="20.100000000000001" customHeight="1">
      <c r="A25" s="3" t="s">
        <v>3</v>
      </c>
      <c r="B25" s="2">
        <v>1934</v>
      </c>
      <c r="C25" s="3" t="s">
        <v>39</v>
      </c>
      <c r="D25" s="4"/>
      <c r="E25" s="2">
        <v>0</v>
      </c>
      <c r="F25" s="3" t="s">
        <v>5</v>
      </c>
      <c r="G25" s="3" t="s">
        <v>40</v>
      </c>
      <c r="H25" s="17">
        <v>0</v>
      </c>
      <c r="I25" s="5">
        <v>2022</v>
      </c>
      <c r="J25" s="2">
        <f t="shared" si="1"/>
        <v>40737</v>
      </c>
      <c r="K25" s="2">
        <f t="shared" si="2"/>
        <v>0</v>
      </c>
      <c r="L25" s="28" t="str">
        <f t="shared" si="3"/>
        <v>dep out</v>
      </c>
      <c r="M25" s="11">
        <f t="shared" si="4"/>
        <v>0</v>
      </c>
      <c r="N25" s="29">
        <f t="shared" si="0"/>
        <v>2022</v>
      </c>
      <c r="O25" s="30">
        <f t="shared" si="5"/>
        <v>-2022</v>
      </c>
      <c r="P25" s="11">
        <f t="shared" si="6"/>
        <v>0</v>
      </c>
    </row>
    <row r="26" spans="1:16" ht="20.100000000000001" customHeight="1">
      <c r="A26" s="3" t="s">
        <v>3</v>
      </c>
      <c r="B26" s="2">
        <v>1996</v>
      </c>
      <c r="C26" s="3" t="s">
        <v>41</v>
      </c>
      <c r="D26" s="4"/>
      <c r="E26" s="2">
        <v>0</v>
      </c>
      <c r="F26" s="3" t="s">
        <v>5</v>
      </c>
      <c r="G26" s="3" t="s">
        <v>42</v>
      </c>
      <c r="H26" s="17">
        <v>0</v>
      </c>
      <c r="I26" s="2">
        <v>200</v>
      </c>
      <c r="J26" s="2">
        <f t="shared" si="1"/>
        <v>41648</v>
      </c>
      <c r="K26" s="2">
        <f t="shared" si="2"/>
        <v>0</v>
      </c>
      <c r="L26" s="28" t="str">
        <f t="shared" si="3"/>
        <v>dep out</v>
      </c>
      <c r="M26" s="11">
        <f t="shared" si="4"/>
        <v>0</v>
      </c>
      <c r="N26" s="29">
        <f t="shared" si="0"/>
        <v>200</v>
      </c>
      <c r="O26" s="30">
        <f t="shared" si="5"/>
        <v>-200</v>
      </c>
      <c r="P26" s="11">
        <f t="shared" si="6"/>
        <v>0</v>
      </c>
    </row>
    <row r="27" spans="1:16" ht="20.100000000000001" customHeight="1">
      <c r="A27" s="3" t="s">
        <v>3</v>
      </c>
      <c r="B27" s="2">
        <v>2134</v>
      </c>
      <c r="C27" s="3" t="s">
        <v>43</v>
      </c>
      <c r="D27" s="4"/>
      <c r="E27" s="2">
        <v>0</v>
      </c>
      <c r="F27" s="3" t="s">
        <v>5</v>
      </c>
      <c r="G27" s="3" t="s">
        <v>44</v>
      </c>
      <c r="H27" s="17">
        <v>0</v>
      </c>
      <c r="I27" s="5">
        <v>590000</v>
      </c>
      <c r="J27" s="2">
        <f t="shared" si="1"/>
        <v>43223</v>
      </c>
      <c r="K27" s="2">
        <f t="shared" si="2"/>
        <v>0</v>
      </c>
      <c r="L27" s="28" t="str">
        <f t="shared" si="3"/>
        <v>dep out</v>
      </c>
      <c r="M27" s="11">
        <f t="shared" si="4"/>
        <v>0</v>
      </c>
      <c r="N27" s="29">
        <f t="shared" si="0"/>
        <v>590000</v>
      </c>
      <c r="O27" s="30">
        <f t="shared" si="5"/>
        <v>-590000</v>
      </c>
      <c r="P27" s="11">
        <f t="shared" si="6"/>
        <v>0</v>
      </c>
    </row>
    <row r="28" spans="1:16" ht="20.100000000000001" customHeight="1">
      <c r="A28" s="3" t="s">
        <v>3</v>
      </c>
      <c r="B28" s="2">
        <v>2307</v>
      </c>
      <c r="C28" s="3" t="s">
        <v>45</v>
      </c>
      <c r="D28" s="4"/>
      <c r="E28" s="2">
        <v>0</v>
      </c>
      <c r="F28" s="3" t="s">
        <v>5</v>
      </c>
      <c r="G28" s="3" t="s">
        <v>46</v>
      </c>
      <c r="H28" s="17">
        <v>0</v>
      </c>
      <c r="I28" s="5">
        <v>47285</v>
      </c>
      <c r="J28" s="2">
        <f t="shared" si="1"/>
        <v>44377</v>
      </c>
      <c r="K28" s="2">
        <f t="shared" si="2"/>
        <v>0</v>
      </c>
      <c r="L28" s="28" t="str">
        <f t="shared" si="3"/>
        <v>dep out</v>
      </c>
      <c r="M28" s="11">
        <f t="shared" si="4"/>
        <v>0</v>
      </c>
      <c r="N28" s="29">
        <f t="shared" si="0"/>
        <v>47285</v>
      </c>
      <c r="O28" s="30">
        <f t="shared" si="5"/>
        <v>-47285</v>
      </c>
      <c r="P28" s="11">
        <f t="shared" si="6"/>
        <v>0</v>
      </c>
    </row>
    <row r="29" spans="1:16" ht="20.100000000000001" customHeight="1">
      <c r="A29" s="3" t="s">
        <v>47</v>
      </c>
      <c r="B29" s="2">
        <v>259</v>
      </c>
      <c r="C29" s="3" t="s">
        <v>48</v>
      </c>
      <c r="D29" s="4"/>
      <c r="E29" s="2">
        <v>0</v>
      </c>
      <c r="F29" s="3" t="s">
        <v>49</v>
      </c>
      <c r="G29" s="3" t="s">
        <v>19</v>
      </c>
      <c r="H29" s="17">
        <v>20</v>
      </c>
      <c r="I29" s="5">
        <v>166059.1</v>
      </c>
      <c r="J29" s="2">
        <f t="shared" si="1"/>
        <v>29190</v>
      </c>
      <c r="K29" s="2">
        <f t="shared" si="2"/>
        <v>7300</v>
      </c>
      <c r="L29" s="28" t="str">
        <f t="shared" si="3"/>
        <v>dep out</v>
      </c>
      <c r="M29" s="11">
        <f t="shared" si="4"/>
        <v>0</v>
      </c>
      <c r="N29" s="29">
        <f t="shared" si="0"/>
        <v>166059.1</v>
      </c>
      <c r="O29" s="30">
        <f t="shared" si="5"/>
        <v>0</v>
      </c>
      <c r="P29" s="11">
        <f t="shared" si="6"/>
        <v>166059.1</v>
      </c>
    </row>
    <row r="30" spans="1:16" ht="20.100000000000001" customHeight="1">
      <c r="A30" s="3" t="s">
        <v>47</v>
      </c>
      <c r="B30" s="2">
        <v>260</v>
      </c>
      <c r="C30" s="3" t="s">
        <v>18</v>
      </c>
      <c r="D30" s="4"/>
      <c r="E30" s="2">
        <v>0</v>
      </c>
      <c r="F30" s="3" t="s">
        <v>49</v>
      </c>
      <c r="G30" s="3" t="s">
        <v>50</v>
      </c>
      <c r="H30" s="17">
        <v>25</v>
      </c>
      <c r="I30" s="5">
        <v>144423.67999999999</v>
      </c>
      <c r="J30" s="2">
        <f t="shared" si="1"/>
        <v>29556</v>
      </c>
      <c r="K30" s="2">
        <f t="shared" si="2"/>
        <v>9125</v>
      </c>
      <c r="L30" s="28" t="str">
        <f t="shared" si="3"/>
        <v>dep out</v>
      </c>
      <c r="M30" s="11">
        <f t="shared" si="4"/>
        <v>0</v>
      </c>
      <c r="N30" s="29">
        <f t="shared" si="0"/>
        <v>144423.67999999999</v>
      </c>
      <c r="O30" s="30">
        <f t="shared" si="5"/>
        <v>0</v>
      </c>
      <c r="P30" s="11">
        <f t="shared" si="6"/>
        <v>144423.67999999999</v>
      </c>
    </row>
    <row r="31" spans="1:16" ht="20.100000000000001" customHeight="1">
      <c r="A31" s="3" t="s">
        <v>47</v>
      </c>
      <c r="B31" s="2">
        <v>261</v>
      </c>
      <c r="C31" s="3" t="s">
        <v>51</v>
      </c>
      <c r="D31" s="4"/>
      <c r="E31" s="2">
        <v>0</v>
      </c>
      <c r="F31" s="3" t="s">
        <v>49</v>
      </c>
      <c r="G31" s="3" t="s">
        <v>52</v>
      </c>
      <c r="H31" s="17">
        <v>20</v>
      </c>
      <c r="I31" s="5">
        <v>43800</v>
      </c>
      <c r="J31" s="2">
        <f t="shared" si="1"/>
        <v>25538</v>
      </c>
      <c r="K31" s="2">
        <f t="shared" si="2"/>
        <v>7300</v>
      </c>
      <c r="L31" s="28" t="str">
        <f t="shared" si="3"/>
        <v>dep out</v>
      </c>
      <c r="M31" s="11">
        <f t="shared" si="4"/>
        <v>0</v>
      </c>
      <c r="N31" s="29">
        <f t="shared" si="0"/>
        <v>43800</v>
      </c>
      <c r="O31" s="30">
        <f t="shared" si="5"/>
        <v>0</v>
      </c>
      <c r="P31" s="11">
        <f t="shared" si="6"/>
        <v>43800</v>
      </c>
    </row>
    <row r="32" spans="1:16" ht="20.100000000000001" customHeight="1">
      <c r="A32" s="3" t="s">
        <v>47</v>
      </c>
      <c r="B32" s="2">
        <v>262</v>
      </c>
      <c r="C32" s="3" t="s">
        <v>53</v>
      </c>
      <c r="D32" s="4"/>
      <c r="E32" s="2">
        <v>0</v>
      </c>
      <c r="F32" s="3" t="s">
        <v>49</v>
      </c>
      <c r="G32" s="3" t="s">
        <v>12</v>
      </c>
      <c r="H32" s="17">
        <v>20</v>
      </c>
      <c r="I32" s="5">
        <v>26150</v>
      </c>
      <c r="J32" s="2">
        <f t="shared" si="1"/>
        <v>22981</v>
      </c>
      <c r="K32" s="2">
        <f t="shared" si="2"/>
        <v>7300</v>
      </c>
      <c r="L32" s="28" t="str">
        <f t="shared" si="3"/>
        <v>dep out</v>
      </c>
      <c r="M32" s="11">
        <f t="shared" si="4"/>
        <v>0</v>
      </c>
      <c r="N32" s="29">
        <f t="shared" si="0"/>
        <v>26150</v>
      </c>
      <c r="O32" s="30">
        <f t="shared" si="5"/>
        <v>0</v>
      </c>
      <c r="P32" s="11">
        <f t="shared" si="6"/>
        <v>26150</v>
      </c>
    </row>
    <row r="33" spans="1:16" ht="20.100000000000001" customHeight="1">
      <c r="A33" s="3" t="s">
        <v>47</v>
      </c>
      <c r="B33" s="2">
        <v>263</v>
      </c>
      <c r="C33" s="3" t="s">
        <v>54</v>
      </c>
      <c r="D33" s="4"/>
      <c r="E33" s="2">
        <v>0</v>
      </c>
      <c r="F33" s="3" t="s">
        <v>49</v>
      </c>
      <c r="G33" s="3" t="s">
        <v>13</v>
      </c>
      <c r="H33" s="17">
        <v>20</v>
      </c>
      <c r="I33" s="5">
        <v>2010.3</v>
      </c>
      <c r="J33" s="2">
        <f t="shared" si="1"/>
        <v>23346</v>
      </c>
      <c r="K33" s="2">
        <f t="shared" si="2"/>
        <v>7300</v>
      </c>
      <c r="L33" s="28" t="str">
        <f t="shared" si="3"/>
        <v>dep out</v>
      </c>
      <c r="M33" s="11">
        <f t="shared" si="4"/>
        <v>0</v>
      </c>
      <c r="N33" s="29">
        <f t="shared" si="0"/>
        <v>2010.3</v>
      </c>
      <c r="O33" s="30">
        <f t="shared" si="5"/>
        <v>0</v>
      </c>
      <c r="P33" s="11">
        <f t="shared" si="6"/>
        <v>2010.3</v>
      </c>
    </row>
    <row r="34" spans="1:16" ht="20.100000000000001" customHeight="1">
      <c r="A34" s="3" t="s">
        <v>47</v>
      </c>
      <c r="B34" s="2">
        <v>264</v>
      </c>
      <c r="C34" s="3" t="s">
        <v>55</v>
      </c>
      <c r="D34" s="4"/>
      <c r="E34" s="2">
        <v>0</v>
      </c>
      <c r="F34" s="3" t="s">
        <v>49</v>
      </c>
      <c r="G34" s="3" t="s">
        <v>56</v>
      </c>
      <c r="H34" s="17">
        <v>20</v>
      </c>
      <c r="I34" s="5">
        <v>572606.15</v>
      </c>
      <c r="J34" s="2">
        <f t="shared" si="1"/>
        <v>23712</v>
      </c>
      <c r="K34" s="2">
        <f t="shared" si="2"/>
        <v>7300</v>
      </c>
      <c r="L34" s="28" t="str">
        <f t="shared" si="3"/>
        <v>dep out</v>
      </c>
      <c r="M34" s="11">
        <f t="shared" si="4"/>
        <v>0</v>
      </c>
      <c r="N34" s="29">
        <f t="shared" si="0"/>
        <v>572606.15</v>
      </c>
      <c r="O34" s="30">
        <f t="shared" si="5"/>
        <v>0</v>
      </c>
      <c r="P34" s="11">
        <f t="shared" si="6"/>
        <v>572606.15</v>
      </c>
    </row>
    <row r="35" spans="1:16" ht="20.100000000000001" customHeight="1">
      <c r="A35" s="3" t="s">
        <v>47</v>
      </c>
      <c r="B35" s="2">
        <v>265</v>
      </c>
      <c r="C35" s="3" t="s">
        <v>57</v>
      </c>
      <c r="D35" s="4"/>
      <c r="E35" s="2">
        <v>0</v>
      </c>
      <c r="F35" s="3" t="s">
        <v>49</v>
      </c>
      <c r="G35" s="3" t="s">
        <v>58</v>
      </c>
      <c r="H35" s="17">
        <v>20</v>
      </c>
      <c r="I35" s="5">
        <v>281940.65999999997</v>
      </c>
      <c r="J35" s="2">
        <f t="shared" si="1"/>
        <v>24077</v>
      </c>
      <c r="K35" s="2">
        <f t="shared" si="2"/>
        <v>7300</v>
      </c>
      <c r="L35" s="28" t="str">
        <f t="shared" si="3"/>
        <v>dep out</v>
      </c>
      <c r="M35" s="11">
        <f t="shared" si="4"/>
        <v>0</v>
      </c>
      <c r="N35" s="29">
        <f t="shared" si="0"/>
        <v>281940.65999999997</v>
      </c>
      <c r="O35" s="30">
        <f t="shared" si="5"/>
        <v>0</v>
      </c>
      <c r="P35" s="11">
        <f t="shared" si="6"/>
        <v>281940.65999999997</v>
      </c>
    </row>
    <row r="36" spans="1:16" ht="20.100000000000001" customHeight="1">
      <c r="A36" s="3" t="s">
        <v>47</v>
      </c>
      <c r="B36" s="2">
        <v>266</v>
      </c>
      <c r="C36" s="3" t="s">
        <v>57</v>
      </c>
      <c r="D36" s="4"/>
      <c r="E36" s="2">
        <v>0</v>
      </c>
      <c r="F36" s="3" t="s">
        <v>49</v>
      </c>
      <c r="G36" s="3" t="s">
        <v>59</v>
      </c>
      <c r="H36" s="17">
        <v>20</v>
      </c>
      <c r="I36" s="5">
        <v>11893.62</v>
      </c>
      <c r="J36" s="2">
        <f t="shared" si="1"/>
        <v>26268</v>
      </c>
      <c r="K36" s="2">
        <f t="shared" si="2"/>
        <v>7300</v>
      </c>
      <c r="L36" s="28" t="str">
        <f t="shared" si="3"/>
        <v>dep out</v>
      </c>
      <c r="M36" s="11">
        <f t="shared" si="4"/>
        <v>0</v>
      </c>
      <c r="N36" s="29">
        <f t="shared" si="0"/>
        <v>11893.62</v>
      </c>
      <c r="O36" s="30">
        <f t="shared" si="5"/>
        <v>0</v>
      </c>
      <c r="P36" s="11">
        <f t="shared" si="6"/>
        <v>11893.62</v>
      </c>
    </row>
    <row r="37" spans="1:16" ht="20.100000000000001" customHeight="1">
      <c r="A37" s="3" t="s">
        <v>47</v>
      </c>
      <c r="B37" s="2">
        <v>267</v>
      </c>
      <c r="C37" s="3" t="s">
        <v>55</v>
      </c>
      <c r="D37" s="4"/>
      <c r="E37" s="2">
        <v>0</v>
      </c>
      <c r="F37" s="3" t="s">
        <v>49</v>
      </c>
      <c r="G37" s="3" t="s">
        <v>60</v>
      </c>
      <c r="H37" s="17">
        <v>20</v>
      </c>
      <c r="I37" s="5">
        <v>7413.7</v>
      </c>
      <c r="J37" s="2">
        <f t="shared" si="1"/>
        <v>26634</v>
      </c>
      <c r="K37" s="2">
        <f t="shared" si="2"/>
        <v>7300</v>
      </c>
      <c r="L37" s="28" t="str">
        <f t="shared" si="3"/>
        <v>dep out</v>
      </c>
      <c r="M37" s="11">
        <f t="shared" si="4"/>
        <v>0</v>
      </c>
      <c r="N37" s="29">
        <f t="shared" si="0"/>
        <v>7413.7</v>
      </c>
      <c r="O37" s="30">
        <f t="shared" si="5"/>
        <v>0</v>
      </c>
      <c r="P37" s="11">
        <f t="shared" si="6"/>
        <v>7413.7</v>
      </c>
    </row>
    <row r="38" spans="1:16" ht="20.100000000000001" customHeight="1">
      <c r="A38" s="3" t="s">
        <v>47</v>
      </c>
      <c r="B38" s="2">
        <v>268</v>
      </c>
      <c r="C38" s="3" t="s">
        <v>57</v>
      </c>
      <c r="D38" s="4"/>
      <c r="E38" s="2">
        <v>0</v>
      </c>
      <c r="F38" s="3" t="s">
        <v>49</v>
      </c>
      <c r="G38" s="3" t="s">
        <v>61</v>
      </c>
      <c r="H38" s="17">
        <v>20</v>
      </c>
      <c r="I38" s="5">
        <v>219876.76</v>
      </c>
      <c r="J38" s="2">
        <f t="shared" si="1"/>
        <v>26999</v>
      </c>
      <c r="K38" s="2">
        <f t="shared" si="2"/>
        <v>7300</v>
      </c>
      <c r="L38" s="28" t="str">
        <f t="shared" si="3"/>
        <v>dep out</v>
      </c>
      <c r="M38" s="11">
        <f t="shared" si="4"/>
        <v>0</v>
      </c>
      <c r="N38" s="29">
        <f t="shared" si="0"/>
        <v>219876.76</v>
      </c>
      <c r="O38" s="30">
        <f t="shared" si="5"/>
        <v>0</v>
      </c>
      <c r="P38" s="11">
        <f t="shared" si="6"/>
        <v>219876.76</v>
      </c>
    </row>
    <row r="39" spans="1:16" ht="20.100000000000001" customHeight="1">
      <c r="A39" s="3" t="s">
        <v>47</v>
      </c>
      <c r="B39" s="2">
        <v>269</v>
      </c>
      <c r="C39" s="3" t="s">
        <v>57</v>
      </c>
      <c r="D39" s="4"/>
      <c r="E39" s="2">
        <v>0</v>
      </c>
      <c r="F39" s="3" t="s">
        <v>49</v>
      </c>
      <c r="G39" s="3" t="s">
        <v>62</v>
      </c>
      <c r="H39" s="17">
        <v>20</v>
      </c>
      <c r="I39" s="5">
        <v>58774.58</v>
      </c>
      <c r="J39" s="2">
        <f t="shared" si="1"/>
        <v>27364</v>
      </c>
      <c r="K39" s="2">
        <f t="shared" si="2"/>
        <v>7300</v>
      </c>
      <c r="L39" s="28" t="str">
        <f t="shared" si="3"/>
        <v>dep out</v>
      </c>
      <c r="M39" s="11">
        <f t="shared" si="4"/>
        <v>0</v>
      </c>
      <c r="N39" s="29">
        <f t="shared" si="0"/>
        <v>58774.58</v>
      </c>
      <c r="O39" s="30">
        <f t="shared" si="5"/>
        <v>0</v>
      </c>
      <c r="P39" s="11">
        <f t="shared" si="6"/>
        <v>58774.58</v>
      </c>
    </row>
    <row r="40" spans="1:16" ht="20.100000000000001" customHeight="1">
      <c r="A40" s="3" t="s">
        <v>47</v>
      </c>
      <c r="B40" s="2">
        <v>270</v>
      </c>
      <c r="C40" s="3" t="s">
        <v>57</v>
      </c>
      <c r="D40" s="4"/>
      <c r="E40" s="2">
        <v>0</v>
      </c>
      <c r="F40" s="3" t="s">
        <v>49</v>
      </c>
      <c r="G40" s="3" t="s">
        <v>63</v>
      </c>
      <c r="H40" s="17">
        <v>20</v>
      </c>
      <c r="I40" s="5">
        <v>21747.33</v>
      </c>
      <c r="J40" s="2">
        <f t="shared" si="1"/>
        <v>27729</v>
      </c>
      <c r="K40" s="2">
        <f t="shared" si="2"/>
        <v>7300</v>
      </c>
      <c r="L40" s="28" t="str">
        <f t="shared" si="3"/>
        <v>dep out</v>
      </c>
      <c r="M40" s="11">
        <f t="shared" si="4"/>
        <v>0</v>
      </c>
      <c r="N40" s="29">
        <f t="shared" si="0"/>
        <v>21747.33</v>
      </c>
      <c r="O40" s="30">
        <f t="shared" si="5"/>
        <v>0</v>
      </c>
      <c r="P40" s="11">
        <f t="shared" si="6"/>
        <v>21747.33</v>
      </c>
    </row>
    <row r="41" spans="1:16" ht="20.100000000000001" customHeight="1">
      <c r="A41" s="3" t="s">
        <v>47</v>
      </c>
      <c r="B41" s="2">
        <v>271</v>
      </c>
      <c r="C41" s="3" t="s">
        <v>57</v>
      </c>
      <c r="D41" s="4"/>
      <c r="E41" s="2">
        <v>0</v>
      </c>
      <c r="F41" s="3" t="s">
        <v>49</v>
      </c>
      <c r="G41" s="3" t="s">
        <v>64</v>
      </c>
      <c r="H41" s="17">
        <v>20</v>
      </c>
      <c r="I41" s="5">
        <v>87666.41</v>
      </c>
      <c r="J41" s="2">
        <f t="shared" si="1"/>
        <v>30103</v>
      </c>
      <c r="K41" s="2">
        <f t="shared" si="2"/>
        <v>7300</v>
      </c>
      <c r="L41" s="28" t="str">
        <f t="shared" si="3"/>
        <v>dep out</v>
      </c>
      <c r="M41" s="11">
        <f t="shared" si="4"/>
        <v>0</v>
      </c>
      <c r="N41" s="29">
        <f t="shared" si="0"/>
        <v>87666.41</v>
      </c>
      <c r="O41" s="30">
        <f t="shared" si="5"/>
        <v>0</v>
      </c>
      <c r="P41" s="11">
        <f t="shared" si="6"/>
        <v>87666.41</v>
      </c>
    </row>
    <row r="42" spans="1:16" ht="20.100000000000001" customHeight="1">
      <c r="A42" s="3" t="s">
        <v>47</v>
      </c>
      <c r="B42" s="2">
        <v>272</v>
      </c>
      <c r="C42" s="3" t="s">
        <v>57</v>
      </c>
      <c r="D42" s="4"/>
      <c r="E42" s="2">
        <v>0</v>
      </c>
      <c r="F42" s="3" t="s">
        <v>49</v>
      </c>
      <c r="G42" s="3" t="s">
        <v>65</v>
      </c>
      <c r="H42" s="17">
        <v>20</v>
      </c>
      <c r="I42" s="5">
        <v>575500.44999999995</v>
      </c>
      <c r="J42" s="2">
        <f t="shared" si="1"/>
        <v>31199</v>
      </c>
      <c r="K42" s="2">
        <f t="shared" si="2"/>
        <v>7300</v>
      </c>
      <c r="L42" s="28" t="str">
        <f t="shared" si="3"/>
        <v>dep out</v>
      </c>
      <c r="M42" s="11">
        <f t="shared" si="4"/>
        <v>0</v>
      </c>
      <c r="N42" s="29">
        <f t="shared" si="0"/>
        <v>575500.44999999995</v>
      </c>
      <c r="O42" s="30">
        <f t="shared" si="5"/>
        <v>0</v>
      </c>
      <c r="P42" s="11">
        <f t="shared" si="6"/>
        <v>575500.44999999995</v>
      </c>
    </row>
    <row r="43" spans="1:16" ht="20.100000000000001" customHeight="1">
      <c r="A43" s="3" t="s">
        <v>47</v>
      </c>
      <c r="B43" s="2">
        <v>273</v>
      </c>
      <c r="C43" s="3" t="s">
        <v>57</v>
      </c>
      <c r="D43" s="4"/>
      <c r="E43" s="2">
        <v>0</v>
      </c>
      <c r="F43" s="3" t="s">
        <v>49</v>
      </c>
      <c r="G43" s="3" t="s">
        <v>66</v>
      </c>
      <c r="H43" s="17">
        <v>20</v>
      </c>
      <c r="I43" s="5">
        <v>1161077.17</v>
      </c>
      <c r="J43" s="2">
        <f t="shared" si="1"/>
        <v>31564</v>
      </c>
      <c r="K43" s="2">
        <f t="shared" si="2"/>
        <v>7300</v>
      </c>
      <c r="L43" s="28" t="str">
        <f t="shared" si="3"/>
        <v>dep out</v>
      </c>
      <c r="M43" s="11">
        <f t="shared" si="4"/>
        <v>0</v>
      </c>
      <c r="N43" s="29">
        <f t="shared" si="0"/>
        <v>1161077.17</v>
      </c>
      <c r="O43" s="30">
        <f t="shared" si="5"/>
        <v>0</v>
      </c>
      <c r="P43" s="11">
        <f t="shared" si="6"/>
        <v>1161077.17</v>
      </c>
    </row>
    <row r="44" spans="1:16" ht="20.100000000000001" customHeight="1">
      <c r="A44" s="3" t="s">
        <v>47</v>
      </c>
      <c r="B44" s="2">
        <v>274</v>
      </c>
      <c r="C44" s="3" t="s">
        <v>67</v>
      </c>
      <c r="D44" s="4"/>
      <c r="E44" s="2">
        <v>0</v>
      </c>
      <c r="F44" s="3" t="s">
        <v>49</v>
      </c>
      <c r="G44" s="3" t="s">
        <v>68</v>
      </c>
      <c r="H44" s="17">
        <v>20</v>
      </c>
      <c r="I44" s="5">
        <v>10692</v>
      </c>
      <c r="J44" s="2">
        <f t="shared" si="1"/>
        <v>32417</v>
      </c>
      <c r="K44" s="2">
        <f t="shared" si="2"/>
        <v>7300</v>
      </c>
      <c r="L44" s="28" t="str">
        <f t="shared" si="3"/>
        <v>dep out</v>
      </c>
      <c r="M44" s="11">
        <f t="shared" si="4"/>
        <v>0</v>
      </c>
      <c r="N44" s="29">
        <f t="shared" si="0"/>
        <v>10692</v>
      </c>
      <c r="O44" s="30">
        <f t="shared" si="5"/>
        <v>0</v>
      </c>
      <c r="P44" s="11">
        <f t="shared" si="6"/>
        <v>10692</v>
      </c>
    </row>
    <row r="45" spans="1:16" ht="20.100000000000001" customHeight="1">
      <c r="A45" s="3" t="s">
        <v>47</v>
      </c>
      <c r="B45" s="2">
        <v>275</v>
      </c>
      <c r="C45" s="3" t="s">
        <v>69</v>
      </c>
      <c r="D45" s="4"/>
      <c r="E45" s="2">
        <v>0</v>
      </c>
      <c r="F45" s="3" t="s">
        <v>49</v>
      </c>
      <c r="G45" s="3" t="s">
        <v>68</v>
      </c>
      <c r="H45" s="17">
        <v>25</v>
      </c>
      <c r="I45" s="5">
        <v>833475.9</v>
      </c>
      <c r="J45" s="2">
        <f t="shared" si="1"/>
        <v>32417</v>
      </c>
      <c r="K45" s="2">
        <f t="shared" si="2"/>
        <v>9125</v>
      </c>
      <c r="L45" s="28" t="str">
        <f t="shared" si="3"/>
        <v>dep out</v>
      </c>
      <c r="M45" s="11">
        <f t="shared" si="4"/>
        <v>0</v>
      </c>
      <c r="N45" s="29">
        <f t="shared" si="0"/>
        <v>833475.9</v>
      </c>
      <c r="O45" s="30">
        <f t="shared" si="5"/>
        <v>0</v>
      </c>
      <c r="P45" s="11">
        <f t="shared" si="6"/>
        <v>833475.9</v>
      </c>
    </row>
    <row r="46" spans="1:16" ht="20.100000000000001" customHeight="1">
      <c r="A46" s="3" t="s">
        <v>47</v>
      </c>
      <c r="B46" s="2">
        <v>276</v>
      </c>
      <c r="C46" s="3" t="s">
        <v>70</v>
      </c>
      <c r="D46" s="4"/>
      <c r="E46" s="2">
        <v>0</v>
      </c>
      <c r="F46" s="3" t="s">
        <v>49</v>
      </c>
      <c r="G46" s="3" t="s">
        <v>71</v>
      </c>
      <c r="H46" s="17">
        <v>25</v>
      </c>
      <c r="I46" s="5">
        <v>276784.65000000002</v>
      </c>
      <c r="J46" s="2">
        <f t="shared" si="1"/>
        <v>35065</v>
      </c>
      <c r="K46" s="2">
        <f t="shared" si="2"/>
        <v>9125</v>
      </c>
      <c r="L46" s="28" t="str">
        <f t="shared" si="3"/>
        <v>dep out</v>
      </c>
      <c r="M46" s="11">
        <f t="shared" si="4"/>
        <v>0</v>
      </c>
      <c r="N46" s="29">
        <f t="shared" si="0"/>
        <v>276784.65000000002</v>
      </c>
      <c r="O46" s="30">
        <f t="shared" si="5"/>
        <v>0</v>
      </c>
      <c r="P46" s="11">
        <f t="shared" si="6"/>
        <v>276784.65000000002</v>
      </c>
    </row>
    <row r="47" spans="1:16" ht="20.100000000000001" customHeight="1">
      <c r="A47" s="3" t="s">
        <v>47</v>
      </c>
      <c r="B47" s="2">
        <v>277</v>
      </c>
      <c r="C47" s="3" t="s">
        <v>72</v>
      </c>
      <c r="D47" s="4"/>
      <c r="E47" s="2">
        <v>0</v>
      </c>
      <c r="F47" s="3" t="s">
        <v>49</v>
      </c>
      <c r="G47" s="3" t="s">
        <v>71</v>
      </c>
      <c r="H47" s="17">
        <v>25</v>
      </c>
      <c r="I47" s="5">
        <v>1020339.21</v>
      </c>
      <c r="J47" s="2">
        <f t="shared" si="1"/>
        <v>35065</v>
      </c>
      <c r="K47" s="2">
        <f t="shared" si="2"/>
        <v>9125</v>
      </c>
      <c r="L47" s="28" t="str">
        <f t="shared" si="3"/>
        <v>dep out</v>
      </c>
      <c r="M47" s="11">
        <f t="shared" si="4"/>
        <v>0</v>
      </c>
      <c r="N47" s="29">
        <f t="shared" si="0"/>
        <v>1020339.21</v>
      </c>
      <c r="O47" s="30">
        <f t="shared" si="5"/>
        <v>0</v>
      </c>
      <c r="P47" s="11">
        <f t="shared" si="6"/>
        <v>1020339.21</v>
      </c>
    </row>
    <row r="48" spans="1:16" ht="20.100000000000001" customHeight="1">
      <c r="A48" s="3" t="s">
        <v>47</v>
      </c>
      <c r="B48" s="2">
        <v>278</v>
      </c>
      <c r="C48" s="3" t="s">
        <v>73</v>
      </c>
      <c r="D48" s="4"/>
      <c r="E48" s="2">
        <v>0</v>
      </c>
      <c r="F48" s="3" t="s">
        <v>49</v>
      </c>
      <c r="G48" s="3" t="s">
        <v>74</v>
      </c>
      <c r="H48" s="17">
        <v>20</v>
      </c>
      <c r="I48" s="5">
        <v>64166.69</v>
      </c>
      <c r="J48" s="2">
        <f t="shared" si="1"/>
        <v>36826</v>
      </c>
      <c r="K48" s="2">
        <f t="shared" si="2"/>
        <v>7300</v>
      </c>
      <c r="L48" s="28" t="str">
        <f t="shared" si="3"/>
        <v>dep out</v>
      </c>
      <c r="M48" s="11">
        <f t="shared" si="4"/>
        <v>0</v>
      </c>
      <c r="N48" s="29">
        <f t="shared" si="0"/>
        <v>64166.69</v>
      </c>
      <c r="O48" s="30">
        <f t="shared" si="5"/>
        <v>0</v>
      </c>
      <c r="P48" s="11">
        <f t="shared" si="6"/>
        <v>64166.69</v>
      </c>
    </row>
    <row r="49" spans="1:16" ht="20.100000000000001" customHeight="1">
      <c r="A49" s="3" t="s">
        <v>47</v>
      </c>
      <c r="B49" s="2">
        <v>291</v>
      </c>
      <c r="C49" s="3" t="s">
        <v>75</v>
      </c>
      <c r="D49" s="4"/>
      <c r="E49" s="2">
        <v>0</v>
      </c>
      <c r="F49" s="3" t="s">
        <v>49</v>
      </c>
      <c r="G49" s="3" t="s">
        <v>76</v>
      </c>
      <c r="H49" s="17">
        <v>20</v>
      </c>
      <c r="I49" s="5">
        <v>2988.7</v>
      </c>
      <c r="J49" s="2">
        <f t="shared" si="1"/>
        <v>36847</v>
      </c>
      <c r="K49" s="2">
        <f t="shared" si="2"/>
        <v>7300</v>
      </c>
      <c r="L49" s="28" t="str">
        <f t="shared" si="3"/>
        <v>dep out</v>
      </c>
      <c r="M49" s="11">
        <f t="shared" si="4"/>
        <v>0</v>
      </c>
      <c r="N49" s="29">
        <f t="shared" si="0"/>
        <v>2988.7</v>
      </c>
      <c r="O49" s="30">
        <f t="shared" si="5"/>
        <v>0</v>
      </c>
      <c r="P49" s="11">
        <f t="shared" si="6"/>
        <v>2988.7</v>
      </c>
    </row>
    <row r="50" spans="1:16" ht="20.100000000000001" customHeight="1">
      <c r="A50" s="3" t="s">
        <v>47</v>
      </c>
      <c r="B50" s="2">
        <v>374</v>
      </c>
      <c r="C50" s="3" t="s">
        <v>77</v>
      </c>
      <c r="D50" s="4"/>
      <c r="E50" s="2">
        <v>0</v>
      </c>
      <c r="F50" s="3" t="s">
        <v>49</v>
      </c>
      <c r="G50" s="3" t="s">
        <v>78</v>
      </c>
      <c r="H50" s="17">
        <v>20</v>
      </c>
      <c r="I50" s="5">
        <v>218686.15</v>
      </c>
      <c r="J50" s="2">
        <f t="shared" si="1"/>
        <v>35760</v>
      </c>
      <c r="K50" s="2">
        <f t="shared" si="2"/>
        <v>7300</v>
      </c>
      <c r="L50" s="28" t="str">
        <f t="shared" si="3"/>
        <v>dep out</v>
      </c>
      <c r="M50" s="11">
        <f t="shared" si="4"/>
        <v>0</v>
      </c>
      <c r="N50" s="29">
        <f t="shared" si="0"/>
        <v>218686.15</v>
      </c>
      <c r="O50" s="30">
        <f t="shared" si="5"/>
        <v>0</v>
      </c>
      <c r="P50" s="11">
        <f t="shared" si="6"/>
        <v>218686.15</v>
      </c>
    </row>
    <row r="51" spans="1:16" ht="20.100000000000001" customHeight="1">
      <c r="A51" s="3" t="s">
        <v>47</v>
      </c>
      <c r="B51" s="2">
        <v>479</v>
      </c>
      <c r="C51" s="3" t="s">
        <v>79</v>
      </c>
      <c r="D51" s="4"/>
      <c r="E51" s="2">
        <v>0</v>
      </c>
      <c r="F51" s="3" t="s">
        <v>49</v>
      </c>
      <c r="G51" s="3" t="s">
        <v>80</v>
      </c>
      <c r="H51" s="17">
        <v>50</v>
      </c>
      <c r="I51" s="5">
        <v>248228.87</v>
      </c>
      <c r="J51" s="2">
        <f t="shared" si="1"/>
        <v>35934</v>
      </c>
      <c r="K51" s="2">
        <f t="shared" si="2"/>
        <v>18250</v>
      </c>
      <c r="L51" s="28" t="str">
        <f t="shared" si="3"/>
        <v>active</v>
      </c>
      <c r="M51" s="11">
        <f t="shared" si="4"/>
        <v>4964.5774000000001</v>
      </c>
      <c r="N51" s="29">
        <f t="shared" si="0"/>
        <v>124767.31093205481</v>
      </c>
      <c r="O51" s="30">
        <f t="shared" si="5"/>
        <v>0</v>
      </c>
      <c r="P51" s="11">
        <f t="shared" si="6"/>
        <v>124767.31093205481</v>
      </c>
    </row>
    <row r="52" spans="1:16" ht="20.100000000000001" customHeight="1">
      <c r="A52" s="3" t="s">
        <v>47</v>
      </c>
      <c r="B52" s="2">
        <v>480</v>
      </c>
      <c r="C52" s="3" t="s">
        <v>79</v>
      </c>
      <c r="D52" s="4"/>
      <c r="E52" s="2">
        <v>0</v>
      </c>
      <c r="F52" s="3" t="s">
        <v>49</v>
      </c>
      <c r="G52" s="3" t="s">
        <v>81</v>
      </c>
      <c r="H52" s="17">
        <v>25</v>
      </c>
      <c r="I52" s="5">
        <v>75400</v>
      </c>
      <c r="J52" s="2">
        <f t="shared" si="1"/>
        <v>36271</v>
      </c>
      <c r="K52" s="2">
        <f t="shared" si="2"/>
        <v>9125</v>
      </c>
      <c r="L52" s="28" t="str">
        <f t="shared" si="3"/>
        <v>active</v>
      </c>
      <c r="M52" s="11">
        <f t="shared" si="4"/>
        <v>3016</v>
      </c>
      <c r="N52" s="29">
        <f t="shared" si="0"/>
        <v>73011.989041095891</v>
      </c>
      <c r="O52" s="30">
        <f t="shared" si="5"/>
        <v>0</v>
      </c>
      <c r="P52" s="11">
        <f t="shared" si="6"/>
        <v>73011.989041095891</v>
      </c>
    </row>
    <row r="53" spans="1:16" ht="20.100000000000001" customHeight="1">
      <c r="A53" s="3" t="s">
        <v>47</v>
      </c>
      <c r="B53" s="2">
        <v>491</v>
      </c>
      <c r="C53" s="3" t="s">
        <v>79</v>
      </c>
      <c r="D53" s="4"/>
      <c r="E53" s="2">
        <v>0</v>
      </c>
      <c r="F53" s="3" t="s">
        <v>49</v>
      </c>
      <c r="G53" s="3" t="s">
        <v>82</v>
      </c>
      <c r="H53" s="17">
        <v>40</v>
      </c>
      <c r="I53" s="5">
        <v>1248814.42</v>
      </c>
      <c r="J53" s="2">
        <f t="shared" si="1"/>
        <v>36705</v>
      </c>
      <c r="K53" s="2">
        <f t="shared" si="2"/>
        <v>14600</v>
      </c>
      <c r="L53" s="28" t="str">
        <f t="shared" si="3"/>
        <v>active</v>
      </c>
      <c r="M53" s="11">
        <f t="shared" si="4"/>
        <v>31220.360499999999</v>
      </c>
      <c r="N53" s="29">
        <f t="shared" si="0"/>
        <v>718667.03813972604</v>
      </c>
      <c r="O53" s="30">
        <f t="shared" si="5"/>
        <v>0</v>
      </c>
      <c r="P53" s="11">
        <f t="shared" si="6"/>
        <v>718667.03813972604</v>
      </c>
    </row>
    <row r="54" spans="1:16" ht="20.100000000000001" customHeight="1">
      <c r="A54" s="3" t="s">
        <v>47</v>
      </c>
      <c r="B54" s="2">
        <v>953</v>
      </c>
      <c r="C54" s="3" t="s">
        <v>83</v>
      </c>
      <c r="D54" s="4"/>
      <c r="E54" s="2">
        <v>0</v>
      </c>
      <c r="F54" s="3" t="s">
        <v>49</v>
      </c>
      <c r="G54" s="3" t="s">
        <v>84</v>
      </c>
      <c r="H54" s="17">
        <v>5</v>
      </c>
      <c r="I54" s="5">
        <v>7512</v>
      </c>
      <c r="J54" s="2">
        <f t="shared" si="1"/>
        <v>37288</v>
      </c>
      <c r="K54" s="2">
        <f t="shared" si="2"/>
        <v>1825</v>
      </c>
      <c r="L54" s="28" t="str">
        <f t="shared" si="3"/>
        <v>dep out</v>
      </c>
      <c r="M54" s="11">
        <f t="shared" si="4"/>
        <v>0</v>
      </c>
      <c r="N54" s="29">
        <f t="shared" si="0"/>
        <v>7512</v>
      </c>
      <c r="O54" s="30">
        <f t="shared" si="5"/>
        <v>0</v>
      </c>
      <c r="P54" s="11">
        <f t="shared" si="6"/>
        <v>7512</v>
      </c>
    </row>
    <row r="55" spans="1:16" ht="20.100000000000001" customHeight="1">
      <c r="A55" s="3" t="s">
        <v>47</v>
      </c>
      <c r="B55" s="2">
        <v>1249</v>
      </c>
      <c r="C55" s="3" t="s">
        <v>85</v>
      </c>
      <c r="D55" s="4"/>
      <c r="E55" s="2">
        <v>0</v>
      </c>
      <c r="F55" s="3" t="s">
        <v>49</v>
      </c>
      <c r="G55" s="3" t="s">
        <v>86</v>
      </c>
      <c r="H55" s="17">
        <v>25</v>
      </c>
      <c r="I55" s="5">
        <v>5362120</v>
      </c>
      <c r="J55" s="2">
        <f t="shared" si="1"/>
        <v>37257</v>
      </c>
      <c r="K55" s="2">
        <f t="shared" si="2"/>
        <v>9125</v>
      </c>
      <c r="L55" s="28" t="str">
        <f t="shared" si="3"/>
        <v>active</v>
      </c>
      <c r="M55" s="11">
        <f t="shared" si="4"/>
        <v>214484.8</v>
      </c>
      <c r="N55" s="29">
        <f t="shared" si="0"/>
        <v>4612892.2739726026</v>
      </c>
      <c r="O55" s="30">
        <f t="shared" si="5"/>
        <v>0</v>
      </c>
      <c r="P55" s="11">
        <f t="shared" si="6"/>
        <v>4612892.2739726026</v>
      </c>
    </row>
    <row r="56" spans="1:16" ht="20.100000000000001" customHeight="1">
      <c r="A56" s="3" t="s">
        <v>47</v>
      </c>
      <c r="B56" s="2">
        <v>1402</v>
      </c>
      <c r="C56" s="3" t="s">
        <v>87</v>
      </c>
      <c r="D56" s="4"/>
      <c r="E56" s="2">
        <v>0</v>
      </c>
      <c r="F56" s="3" t="s">
        <v>49</v>
      </c>
      <c r="G56" s="3" t="s">
        <v>88</v>
      </c>
      <c r="H56" s="17">
        <v>10</v>
      </c>
      <c r="I56" s="5">
        <v>8304.36</v>
      </c>
      <c r="J56" s="2">
        <f t="shared" si="1"/>
        <v>38393</v>
      </c>
      <c r="K56" s="2">
        <f t="shared" si="2"/>
        <v>3650</v>
      </c>
      <c r="L56" s="28" t="str">
        <f t="shared" si="3"/>
        <v>dep out</v>
      </c>
      <c r="M56" s="11">
        <f t="shared" si="4"/>
        <v>0</v>
      </c>
      <c r="N56" s="29">
        <f t="shared" si="0"/>
        <v>8304.36</v>
      </c>
      <c r="O56" s="30">
        <f t="shared" si="5"/>
        <v>0</v>
      </c>
      <c r="P56" s="11">
        <f t="shared" si="6"/>
        <v>8304.36</v>
      </c>
    </row>
    <row r="57" spans="1:16" ht="20.100000000000001" customHeight="1">
      <c r="A57" s="3" t="s">
        <v>47</v>
      </c>
      <c r="B57" s="2">
        <v>1492</v>
      </c>
      <c r="C57" s="3" t="s">
        <v>89</v>
      </c>
      <c r="D57" s="4"/>
      <c r="E57" s="2">
        <v>0</v>
      </c>
      <c r="F57" s="3" t="s">
        <v>49</v>
      </c>
      <c r="G57" s="3" t="s">
        <v>90</v>
      </c>
      <c r="H57" s="17">
        <v>20</v>
      </c>
      <c r="I57" s="5">
        <v>12310.9</v>
      </c>
      <c r="J57" s="2">
        <f t="shared" si="1"/>
        <v>38898</v>
      </c>
      <c r="K57" s="2">
        <f t="shared" si="2"/>
        <v>7300</v>
      </c>
      <c r="L57" s="28" t="str">
        <f t="shared" si="3"/>
        <v>active</v>
      </c>
      <c r="M57" s="11">
        <f t="shared" si="4"/>
        <v>615.54499999999996</v>
      </c>
      <c r="N57" s="29">
        <f t="shared" si="0"/>
        <v>10471.010698630136</v>
      </c>
      <c r="O57" s="30">
        <f t="shared" si="5"/>
        <v>0</v>
      </c>
      <c r="P57" s="11">
        <f t="shared" si="6"/>
        <v>10471.010698630136</v>
      </c>
    </row>
    <row r="58" spans="1:16" ht="20.100000000000001" customHeight="1">
      <c r="A58" s="3" t="s">
        <v>47</v>
      </c>
      <c r="B58" s="2">
        <v>1575</v>
      </c>
      <c r="C58" s="3" t="s">
        <v>91</v>
      </c>
      <c r="D58" s="4"/>
      <c r="E58" s="2">
        <v>0</v>
      </c>
      <c r="F58" s="3" t="s">
        <v>49</v>
      </c>
      <c r="G58" s="3" t="s">
        <v>92</v>
      </c>
      <c r="H58" s="17">
        <v>5</v>
      </c>
      <c r="I58" s="5">
        <v>19990</v>
      </c>
      <c r="J58" s="2">
        <f t="shared" si="1"/>
        <v>38797</v>
      </c>
      <c r="K58" s="2">
        <f t="shared" si="2"/>
        <v>1825</v>
      </c>
      <c r="L58" s="28" t="str">
        <f t="shared" si="3"/>
        <v>dep out</v>
      </c>
      <c r="M58" s="11">
        <f t="shared" si="4"/>
        <v>0</v>
      </c>
      <c r="N58" s="29">
        <f t="shared" si="0"/>
        <v>19990</v>
      </c>
      <c r="O58" s="30">
        <f t="shared" si="5"/>
        <v>0</v>
      </c>
      <c r="P58" s="11">
        <f t="shared" si="6"/>
        <v>19990</v>
      </c>
    </row>
    <row r="59" spans="1:16" ht="20.100000000000001" customHeight="1">
      <c r="A59" s="3" t="s">
        <v>47</v>
      </c>
      <c r="B59" s="2">
        <v>1867</v>
      </c>
      <c r="C59" s="3" t="s">
        <v>93</v>
      </c>
      <c r="D59" s="4"/>
      <c r="E59" s="2">
        <v>0</v>
      </c>
      <c r="F59" s="3" t="s">
        <v>49</v>
      </c>
      <c r="G59" s="3" t="s">
        <v>94</v>
      </c>
      <c r="H59" s="17">
        <v>5</v>
      </c>
      <c r="I59" s="5">
        <v>4995</v>
      </c>
      <c r="J59" s="2">
        <f t="shared" si="1"/>
        <v>40604</v>
      </c>
      <c r="K59" s="2">
        <f t="shared" si="2"/>
        <v>1825</v>
      </c>
      <c r="L59" s="28" t="str">
        <f t="shared" si="3"/>
        <v>dep out</v>
      </c>
      <c r="M59" s="11">
        <f t="shared" si="4"/>
        <v>0</v>
      </c>
      <c r="N59" s="29">
        <f t="shared" si="0"/>
        <v>4995</v>
      </c>
      <c r="O59" s="30">
        <f t="shared" si="5"/>
        <v>0</v>
      </c>
      <c r="P59" s="11">
        <f t="shared" si="6"/>
        <v>4995</v>
      </c>
    </row>
    <row r="60" spans="1:16" ht="20.100000000000001" customHeight="1">
      <c r="A60" s="3" t="s">
        <v>47</v>
      </c>
      <c r="B60" s="2">
        <v>2059</v>
      </c>
      <c r="C60" s="3" t="s">
        <v>95</v>
      </c>
      <c r="D60" s="4"/>
      <c r="E60" s="2">
        <v>0</v>
      </c>
      <c r="F60" s="3" t="s">
        <v>49</v>
      </c>
      <c r="G60" s="3" t="s">
        <v>96</v>
      </c>
      <c r="H60" s="17">
        <v>10</v>
      </c>
      <c r="I60" s="5">
        <v>39226.870000000003</v>
      </c>
      <c r="J60" s="2">
        <f t="shared" si="1"/>
        <v>42500</v>
      </c>
      <c r="K60" s="2">
        <f t="shared" si="2"/>
        <v>3650</v>
      </c>
      <c r="L60" s="28" t="str">
        <f t="shared" si="3"/>
        <v>active</v>
      </c>
      <c r="M60" s="11">
        <f t="shared" si="4"/>
        <v>3922.6870000000004</v>
      </c>
      <c r="N60" s="29">
        <f t="shared" si="0"/>
        <v>28017.657558904113</v>
      </c>
      <c r="O60" s="30">
        <f t="shared" si="5"/>
        <v>0</v>
      </c>
      <c r="P60" s="11">
        <f t="shared" si="6"/>
        <v>28017.657558904113</v>
      </c>
    </row>
    <row r="61" spans="1:16" ht="20.100000000000001" customHeight="1">
      <c r="A61" s="3" t="s">
        <v>47</v>
      </c>
      <c r="B61" s="2">
        <v>2234</v>
      </c>
      <c r="C61" s="3" t="s">
        <v>97</v>
      </c>
      <c r="D61" s="4"/>
      <c r="E61" s="2">
        <v>0</v>
      </c>
      <c r="F61" s="3" t="s">
        <v>49</v>
      </c>
      <c r="G61" s="3" t="s">
        <v>98</v>
      </c>
      <c r="H61" s="17">
        <v>30</v>
      </c>
      <c r="I61" s="5">
        <v>1351129.56</v>
      </c>
      <c r="J61" s="2">
        <f t="shared" si="1"/>
        <v>44651</v>
      </c>
      <c r="K61" s="2">
        <f t="shared" si="2"/>
        <v>10950</v>
      </c>
      <c r="L61" s="28" t="str">
        <f t="shared" si="3"/>
        <v>active</v>
      </c>
      <c r="M61" s="11">
        <f t="shared" si="4"/>
        <v>45037.652000000002</v>
      </c>
      <c r="N61" s="29">
        <f t="shared" si="0"/>
        <v>56266.217293150687</v>
      </c>
      <c r="O61" s="30">
        <f t="shared" si="5"/>
        <v>0</v>
      </c>
      <c r="P61" s="11">
        <f t="shared" si="6"/>
        <v>56266.217293150687</v>
      </c>
    </row>
    <row r="62" spans="1:16" ht="20.100000000000001" customHeight="1">
      <c r="A62" s="3" t="s">
        <v>47</v>
      </c>
      <c r="B62" s="2">
        <v>2362</v>
      </c>
      <c r="C62" s="3" t="s">
        <v>99</v>
      </c>
      <c r="D62" s="4"/>
      <c r="E62" s="2">
        <v>0</v>
      </c>
      <c r="F62" s="3" t="s">
        <v>49</v>
      </c>
      <c r="G62" s="3" t="s">
        <v>100</v>
      </c>
      <c r="H62" s="17">
        <v>10</v>
      </c>
      <c r="I62" s="5">
        <v>72210</v>
      </c>
      <c r="J62" s="2">
        <f t="shared" si="1"/>
        <v>44469</v>
      </c>
      <c r="K62" s="2">
        <f t="shared" si="2"/>
        <v>3650</v>
      </c>
      <c r="L62" s="28" t="str">
        <f t="shared" si="3"/>
        <v>active</v>
      </c>
      <c r="M62" s="11">
        <f t="shared" si="4"/>
        <v>7221</v>
      </c>
      <c r="N62" s="29">
        <f t="shared" si="0"/>
        <v>12621.912328767123</v>
      </c>
      <c r="O62" s="30">
        <f t="shared" si="5"/>
        <v>0</v>
      </c>
      <c r="P62" s="11">
        <f t="shared" si="6"/>
        <v>12621.912328767123</v>
      </c>
    </row>
    <row r="63" spans="1:16" ht="20.100000000000001" customHeight="1">
      <c r="A63" s="3" t="s">
        <v>47</v>
      </c>
      <c r="B63" s="2">
        <v>2396</v>
      </c>
      <c r="C63" s="3" t="s">
        <v>101</v>
      </c>
      <c r="D63" s="4"/>
      <c r="E63" s="2">
        <v>0</v>
      </c>
      <c r="F63" s="3" t="s">
        <v>49</v>
      </c>
      <c r="G63" s="3" t="s">
        <v>102</v>
      </c>
      <c r="H63" s="17">
        <v>10</v>
      </c>
      <c r="I63" s="5">
        <v>17630.8</v>
      </c>
      <c r="J63" s="2">
        <f t="shared" si="1"/>
        <v>44985</v>
      </c>
      <c r="K63" s="2">
        <f t="shared" si="2"/>
        <v>3650</v>
      </c>
      <c r="L63" s="28" t="str">
        <f t="shared" si="3"/>
        <v>active</v>
      </c>
      <c r="M63" s="11">
        <f t="shared" si="4"/>
        <v>1763.08</v>
      </c>
      <c r="N63" s="29">
        <f t="shared" si="0"/>
        <v>589.30345205479455</v>
      </c>
      <c r="O63" s="30">
        <f t="shared" si="5"/>
        <v>0</v>
      </c>
      <c r="P63" s="11">
        <f t="shared" si="6"/>
        <v>589.30345205479455</v>
      </c>
    </row>
    <row r="64" spans="1:16" ht="20.100000000000001" customHeight="1">
      <c r="A64" s="3" t="s">
        <v>103</v>
      </c>
      <c r="B64" s="2">
        <v>280</v>
      </c>
      <c r="C64" s="3" t="s">
        <v>104</v>
      </c>
      <c r="D64" s="4"/>
      <c r="E64" s="2">
        <v>0</v>
      </c>
      <c r="F64" s="3" t="s">
        <v>49</v>
      </c>
      <c r="G64" s="3" t="s">
        <v>105</v>
      </c>
      <c r="H64" s="17">
        <v>20</v>
      </c>
      <c r="I64" s="5">
        <v>12346.33</v>
      </c>
      <c r="J64" s="2">
        <f t="shared" si="1"/>
        <v>30042</v>
      </c>
      <c r="K64" s="2">
        <f t="shared" si="2"/>
        <v>7300</v>
      </c>
      <c r="L64" s="28" t="str">
        <f t="shared" si="3"/>
        <v>dep out</v>
      </c>
      <c r="M64" s="11">
        <f t="shared" si="4"/>
        <v>0</v>
      </c>
      <c r="N64" s="29">
        <f t="shared" si="0"/>
        <v>12346.33</v>
      </c>
      <c r="O64" s="30">
        <f t="shared" si="5"/>
        <v>0</v>
      </c>
      <c r="P64" s="11">
        <f t="shared" si="6"/>
        <v>12346.33</v>
      </c>
    </row>
    <row r="65" spans="1:16" ht="20.100000000000001" customHeight="1">
      <c r="A65" s="3" t="s">
        <v>103</v>
      </c>
      <c r="B65" s="2">
        <v>284</v>
      </c>
      <c r="C65" s="3" t="s">
        <v>106</v>
      </c>
      <c r="D65" s="4"/>
      <c r="E65" s="2">
        <v>0</v>
      </c>
      <c r="F65" s="3" t="s">
        <v>49</v>
      </c>
      <c r="G65" s="3" t="s">
        <v>58</v>
      </c>
      <c r="H65" s="17">
        <v>20</v>
      </c>
      <c r="I65" s="5">
        <v>32447.54</v>
      </c>
      <c r="J65" s="2">
        <f t="shared" si="1"/>
        <v>24077</v>
      </c>
      <c r="K65" s="2">
        <f t="shared" si="2"/>
        <v>7300</v>
      </c>
      <c r="L65" s="28" t="str">
        <f t="shared" si="3"/>
        <v>dep out</v>
      </c>
      <c r="M65" s="11">
        <f t="shared" si="4"/>
        <v>0</v>
      </c>
      <c r="N65" s="29">
        <f t="shared" si="0"/>
        <v>32447.54</v>
      </c>
      <c r="O65" s="30">
        <f t="shared" si="5"/>
        <v>0</v>
      </c>
      <c r="P65" s="11">
        <f t="shared" si="6"/>
        <v>32447.54</v>
      </c>
    </row>
    <row r="66" spans="1:16" ht="20.100000000000001" customHeight="1">
      <c r="A66" s="3" t="s">
        <v>103</v>
      </c>
      <c r="B66" s="2">
        <v>285</v>
      </c>
      <c r="C66" s="3" t="s">
        <v>107</v>
      </c>
      <c r="D66" s="4"/>
      <c r="E66" s="2">
        <v>0</v>
      </c>
      <c r="F66" s="3" t="s">
        <v>49</v>
      </c>
      <c r="G66" s="3" t="s">
        <v>12</v>
      </c>
      <c r="H66" s="17">
        <v>20</v>
      </c>
      <c r="I66" s="5">
        <v>3708.37</v>
      </c>
      <c r="J66" s="2">
        <f t="shared" si="1"/>
        <v>22981</v>
      </c>
      <c r="K66" s="2">
        <f t="shared" si="2"/>
        <v>7300</v>
      </c>
      <c r="L66" s="28" t="str">
        <f t="shared" si="3"/>
        <v>dep out</v>
      </c>
      <c r="M66" s="11">
        <f t="shared" si="4"/>
        <v>0</v>
      </c>
      <c r="N66" s="29">
        <f t="shared" si="0"/>
        <v>3708.37</v>
      </c>
      <c r="O66" s="30">
        <f t="shared" si="5"/>
        <v>0</v>
      </c>
      <c r="P66" s="11">
        <f t="shared" si="6"/>
        <v>3708.37</v>
      </c>
    </row>
    <row r="67" spans="1:16" ht="20.100000000000001" customHeight="1">
      <c r="A67" s="3" t="s">
        <v>103</v>
      </c>
      <c r="B67" s="2">
        <v>287</v>
      </c>
      <c r="C67" s="3" t="s">
        <v>108</v>
      </c>
      <c r="D67" s="4"/>
      <c r="E67" s="2">
        <v>0</v>
      </c>
      <c r="F67" s="3" t="s">
        <v>49</v>
      </c>
      <c r="G67" s="3" t="s">
        <v>109</v>
      </c>
      <c r="H67" s="17">
        <v>15</v>
      </c>
      <c r="I67" s="5">
        <v>3990</v>
      </c>
      <c r="J67" s="2">
        <f t="shared" si="1"/>
        <v>36333</v>
      </c>
      <c r="K67" s="2">
        <f t="shared" si="2"/>
        <v>5475</v>
      </c>
      <c r="L67" s="28" t="str">
        <f t="shared" si="3"/>
        <v>dep out</v>
      </c>
      <c r="M67" s="11">
        <f t="shared" si="4"/>
        <v>0</v>
      </c>
      <c r="N67" s="29">
        <f t="shared" ref="N67:N130" si="7">IF(L67="dep out",I67,(($M$1-J67)/365)*M67)</f>
        <v>3990</v>
      </c>
      <c r="O67" s="30">
        <f t="shared" si="5"/>
        <v>0</v>
      </c>
      <c r="P67" s="11">
        <f t="shared" si="6"/>
        <v>3990</v>
      </c>
    </row>
    <row r="68" spans="1:16" ht="20.100000000000001" customHeight="1">
      <c r="A68" s="3" t="s">
        <v>103</v>
      </c>
      <c r="B68" s="2">
        <v>709</v>
      </c>
      <c r="C68" s="3" t="s">
        <v>75</v>
      </c>
      <c r="D68" s="4"/>
      <c r="E68" s="2">
        <v>0</v>
      </c>
      <c r="F68" s="3" t="s">
        <v>49</v>
      </c>
      <c r="G68" s="3" t="s">
        <v>76</v>
      </c>
      <c r="H68" s="17">
        <v>20</v>
      </c>
      <c r="I68" s="5">
        <v>2988.7</v>
      </c>
      <c r="J68" s="2">
        <f t="shared" ref="J68:J131" si="8">DATEVALUE(G68)</f>
        <v>36847</v>
      </c>
      <c r="K68" s="2">
        <f t="shared" ref="K68:K131" si="9">H68*365</f>
        <v>7300</v>
      </c>
      <c r="L68" s="28" t="str">
        <f t="shared" ref="L68:L131" si="10">IF((J68+K68)&lt;$M$1,"dep out","active")</f>
        <v>dep out</v>
      </c>
      <c r="M68" s="11">
        <f t="shared" ref="M68:M131" si="11">IF(L68="dep out",0,(I68/H68))</f>
        <v>0</v>
      </c>
      <c r="N68" s="29">
        <f t="shared" si="7"/>
        <v>2988.7</v>
      </c>
      <c r="O68" s="30">
        <f t="shared" ref="O68:O131" si="12">IF(H68=0,(-1*I68),0)</f>
        <v>0</v>
      </c>
      <c r="P68" s="11">
        <f t="shared" ref="P68:P131" si="13">N68+O68</f>
        <v>2988.7</v>
      </c>
    </row>
    <row r="69" spans="1:16" ht="20.100000000000001" customHeight="1">
      <c r="A69" s="3" t="s">
        <v>103</v>
      </c>
      <c r="B69" s="2">
        <v>1176</v>
      </c>
      <c r="C69" s="3" t="s">
        <v>110</v>
      </c>
      <c r="D69" s="4"/>
      <c r="E69" s="2">
        <v>0</v>
      </c>
      <c r="F69" s="3" t="s">
        <v>49</v>
      </c>
      <c r="G69" s="3" t="s">
        <v>111</v>
      </c>
      <c r="H69" s="17">
        <v>25</v>
      </c>
      <c r="I69" s="5">
        <v>1303183.3700000001</v>
      </c>
      <c r="J69" s="2">
        <f t="shared" si="8"/>
        <v>36241</v>
      </c>
      <c r="K69" s="2">
        <f t="shared" si="9"/>
        <v>9125</v>
      </c>
      <c r="L69" s="28" t="str">
        <f t="shared" si="10"/>
        <v>active</v>
      </c>
      <c r="M69" s="11">
        <f t="shared" si="11"/>
        <v>52127.334800000004</v>
      </c>
      <c r="N69" s="29">
        <f t="shared" si="7"/>
        <v>1266194.3844843837</v>
      </c>
      <c r="O69" s="30">
        <f t="shared" si="12"/>
        <v>0</v>
      </c>
      <c r="P69" s="11">
        <f t="shared" si="13"/>
        <v>1266194.3844843837</v>
      </c>
    </row>
    <row r="70" spans="1:16" ht="20.100000000000001" customHeight="1">
      <c r="A70" s="3" t="s">
        <v>103</v>
      </c>
      <c r="B70" s="2">
        <v>1222</v>
      </c>
      <c r="C70" s="3" t="s">
        <v>112</v>
      </c>
      <c r="D70" s="4"/>
      <c r="E70" s="2">
        <v>0</v>
      </c>
      <c r="F70" s="3" t="s">
        <v>49</v>
      </c>
      <c r="G70" s="3" t="s">
        <v>113</v>
      </c>
      <c r="H70" s="17">
        <v>10</v>
      </c>
      <c r="I70" s="5">
        <v>88310</v>
      </c>
      <c r="J70" s="2">
        <f t="shared" si="8"/>
        <v>37421</v>
      </c>
      <c r="K70" s="2">
        <f t="shared" si="9"/>
        <v>3650</v>
      </c>
      <c r="L70" s="28" t="str">
        <f t="shared" si="10"/>
        <v>dep out</v>
      </c>
      <c r="M70" s="11">
        <f t="shared" si="11"/>
        <v>0</v>
      </c>
      <c r="N70" s="29">
        <f t="shared" si="7"/>
        <v>88310</v>
      </c>
      <c r="O70" s="30">
        <f t="shared" si="12"/>
        <v>0</v>
      </c>
      <c r="P70" s="11">
        <f t="shared" si="13"/>
        <v>88310</v>
      </c>
    </row>
    <row r="71" spans="1:16" ht="20.100000000000001" customHeight="1">
      <c r="A71" s="3" t="s">
        <v>103</v>
      </c>
      <c r="B71" s="2">
        <v>1261</v>
      </c>
      <c r="C71" s="3" t="s">
        <v>114</v>
      </c>
      <c r="D71" s="4"/>
      <c r="E71" s="2">
        <v>0</v>
      </c>
      <c r="F71" s="3" t="s">
        <v>49</v>
      </c>
      <c r="G71" s="3" t="s">
        <v>115</v>
      </c>
      <c r="H71" s="17">
        <v>10</v>
      </c>
      <c r="I71" s="5">
        <v>25000</v>
      </c>
      <c r="J71" s="2">
        <f t="shared" si="8"/>
        <v>37532</v>
      </c>
      <c r="K71" s="2">
        <f t="shared" si="9"/>
        <v>3650</v>
      </c>
      <c r="L71" s="28" t="str">
        <f t="shared" si="10"/>
        <v>dep out</v>
      </c>
      <c r="M71" s="11">
        <f t="shared" si="11"/>
        <v>0</v>
      </c>
      <c r="N71" s="29">
        <f t="shared" si="7"/>
        <v>25000</v>
      </c>
      <c r="O71" s="30">
        <f t="shared" si="12"/>
        <v>0</v>
      </c>
      <c r="P71" s="11">
        <f t="shared" si="13"/>
        <v>25000</v>
      </c>
    </row>
    <row r="72" spans="1:16" ht="20.100000000000001" customHeight="1">
      <c r="A72" s="3" t="s">
        <v>103</v>
      </c>
      <c r="B72" s="2">
        <v>1324</v>
      </c>
      <c r="C72" s="3" t="s">
        <v>116</v>
      </c>
      <c r="D72" s="4"/>
      <c r="E72" s="2">
        <v>0</v>
      </c>
      <c r="F72" s="3" t="s">
        <v>49</v>
      </c>
      <c r="G72" s="3" t="s">
        <v>117</v>
      </c>
      <c r="H72" s="17">
        <v>20</v>
      </c>
      <c r="I72" s="5">
        <v>19728</v>
      </c>
      <c r="J72" s="2">
        <f t="shared" si="8"/>
        <v>37879</v>
      </c>
      <c r="K72" s="2">
        <f t="shared" si="9"/>
        <v>7300</v>
      </c>
      <c r="L72" s="28" t="str">
        <f t="shared" si="10"/>
        <v>active</v>
      </c>
      <c r="M72" s="11">
        <f t="shared" si="11"/>
        <v>986.4</v>
      </c>
      <c r="N72" s="29">
        <f t="shared" si="7"/>
        <v>19533.422465753425</v>
      </c>
      <c r="O72" s="30">
        <f t="shared" si="12"/>
        <v>0</v>
      </c>
      <c r="P72" s="11">
        <f t="shared" si="13"/>
        <v>19533.422465753425</v>
      </c>
    </row>
    <row r="73" spans="1:16" ht="20.100000000000001" customHeight="1">
      <c r="A73" s="3" t="s">
        <v>103</v>
      </c>
      <c r="B73" s="2">
        <v>1418</v>
      </c>
      <c r="C73" s="3" t="s">
        <v>118</v>
      </c>
      <c r="D73" s="4"/>
      <c r="E73" s="2">
        <v>0</v>
      </c>
      <c r="F73" s="3" t="s">
        <v>49</v>
      </c>
      <c r="G73" s="3" t="s">
        <v>119</v>
      </c>
      <c r="H73" s="17">
        <v>5</v>
      </c>
      <c r="I73" s="5">
        <v>18500</v>
      </c>
      <c r="J73" s="2">
        <f t="shared" si="8"/>
        <v>38182</v>
      </c>
      <c r="K73" s="2">
        <f t="shared" si="9"/>
        <v>1825</v>
      </c>
      <c r="L73" s="28" t="str">
        <f t="shared" si="10"/>
        <v>dep out</v>
      </c>
      <c r="M73" s="11">
        <f t="shared" si="11"/>
        <v>0</v>
      </c>
      <c r="N73" s="29">
        <f t="shared" si="7"/>
        <v>18500</v>
      </c>
      <c r="O73" s="30">
        <f t="shared" si="12"/>
        <v>0</v>
      </c>
      <c r="P73" s="11">
        <f t="shared" si="13"/>
        <v>18500</v>
      </c>
    </row>
    <row r="74" spans="1:16" ht="20.100000000000001" customHeight="1">
      <c r="A74" s="3" t="s">
        <v>103</v>
      </c>
      <c r="B74" s="2">
        <v>1458</v>
      </c>
      <c r="C74" s="3" t="s">
        <v>120</v>
      </c>
      <c r="D74" s="4"/>
      <c r="E74" s="2">
        <v>0</v>
      </c>
      <c r="F74" s="3" t="s">
        <v>49</v>
      </c>
      <c r="G74" s="3" t="s">
        <v>121</v>
      </c>
      <c r="H74" s="17">
        <v>10</v>
      </c>
      <c r="I74" s="5">
        <v>15688.6</v>
      </c>
      <c r="J74" s="2">
        <f t="shared" si="8"/>
        <v>38637</v>
      </c>
      <c r="K74" s="2">
        <f t="shared" si="9"/>
        <v>3650</v>
      </c>
      <c r="L74" s="28" t="str">
        <f t="shared" si="10"/>
        <v>dep out</v>
      </c>
      <c r="M74" s="11">
        <f t="shared" si="11"/>
        <v>0</v>
      </c>
      <c r="N74" s="29">
        <f t="shared" si="7"/>
        <v>15688.6</v>
      </c>
      <c r="O74" s="30">
        <f t="shared" si="12"/>
        <v>0</v>
      </c>
      <c r="P74" s="11">
        <f t="shared" si="13"/>
        <v>15688.6</v>
      </c>
    </row>
    <row r="75" spans="1:16" ht="20.100000000000001" customHeight="1">
      <c r="A75" s="3" t="s">
        <v>103</v>
      </c>
      <c r="B75" s="2">
        <v>1610</v>
      </c>
      <c r="C75" s="3" t="s">
        <v>122</v>
      </c>
      <c r="D75" s="4"/>
      <c r="E75" s="2">
        <v>0</v>
      </c>
      <c r="F75" s="3" t="s">
        <v>49</v>
      </c>
      <c r="G75" s="3" t="s">
        <v>123</v>
      </c>
      <c r="H75" s="17">
        <v>4</v>
      </c>
      <c r="I75" s="5">
        <v>8825</v>
      </c>
      <c r="J75" s="2">
        <f t="shared" si="8"/>
        <v>39021</v>
      </c>
      <c r="K75" s="2">
        <f t="shared" si="9"/>
        <v>1460</v>
      </c>
      <c r="L75" s="28" t="str">
        <f t="shared" si="10"/>
        <v>dep out</v>
      </c>
      <c r="M75" s="11">
        <f t="shared" si="11"/>
        <v>0</v>
      </c>
      <c r="N75" s="29">
        <f t="shared" si="7"/>
        <v>8825</v>
      </c>
      <c r="O75" s="30">
        <f t="shared" si="12"/>
        <v>0</v>
      </c>
      <c r="P75" s="11">
        <f t="shared" si="13"/>
        <v>8825</v>
      </c>
    </row>
    <row r="76" spans="1:16" ht="20.100000000000001" customHeight="1">
      <c r="A76" s="3" t="s">
        <v>103</v>
      </c>
      <c r="B76" s="2">
        <v>1868</v>
      </c>
      <c r="C76" s="3" t="s">
        <v>124</v>
      </c>
      <c r="D76" s="4"/>
      <c r="E76" s="2">
        <v>0</v>
      </c>
      <c r="F76" s="3" t="s">
        <v>49</v>
      </c>
      <c r="G76" s="3" t="s">
        <v>125</v>
      </c>
      <c r="H76" s="17">
        <v>5</v>
      </c>
      <c r="I76" s="5">
        <v>4125</v>
      </c>
      <c r="J76" s="2">
        <f t="shared" si="8"/>
        <v>40624</v>
      </c>
      <c r="K76" s="2">
        <f t="shared" si="9"/>
        <v>1825</v>
      </c>
      <c r="L76" s="28" t="str">
        <f t="shared" si="10"/>
        <v>dep out</v>
      </c>
      <c r="M76" s="11">
        <f t="shared" si="11"/>
        <v>0</v>
      </c>
      <c r="N76" s="29">
        <f t="shared" si="7"/>
        <v>4125</v>
      </c>
      <c r="O76" s="30">
        <f t="shared" si="12"/>
        <v>0</v>
      </c>
      <c r="P76" s="11">
        <f t="shared" si="13"/>
        <v>4125</v>
      </c>
    </row>
    <row r="77" spans="1:16" ht="20.100000000000001" customHeight="1">
      <c r="A77" s="3" t="s">
        <v>103</v>
      </c>
      <c r="B77" s="2">
        <v>2169</v>
      </c>
      <c r="C77" s="3" t="s">
        <v>126</v>
      </c>
      <c r="D77" s="4"/>
      <c r="E77" s="2">
        <v>0</v>
      </c>
      <c r="F77" s="3" t="s">
        <v>49</v>
      </c>
      <c r="G77" s="3" t="s">
        <v>127</v>
      </c>
      <c r="H77" s="17">
        <v>20</v>
      </c>
      <c r="I77" s="5">
        <v>22353.03</v>
      </c>
      <c r="J77" s="2">
        <f t="shared" si="8"/>
        <v>43473</v>
      </c>
      <c r="K77" s="2">
        <f t="shared" si="9"/>
        <v>7300</v>
      </c>
      <c r="L77" s="28" t="str">
        <f t="shared" si="10"/>
        <v>active</v>
      </c>
      <c r="M77" s="11">
        <f t="shared" si="11"/>
        <v>1117.6514999999999</v>
      </c>
      <c r="N77" s="29">
        <f t="shared" si="7"/>
        <v>5003.4042493150682</v>
      </c>
      <c r="O77" s="30">
        <f t="shared" si="12"/>
        <v>0</v>
      </c>
      <c r="P77" s="11">
        <f t="shared" si="13"/>
        <v>5003.4042493150682</v>
      </c>
    </row>
    <row r="78" spans="1:16" ht="20.100000000000001" customHeight="1">
      <c r="A78" s="3" t="s">
        <v>103</v>
      </c>
      <c r="B78" s="2">
        <v>2235</v>
      </c>
      <c r="C78" s="3" t="s">
        <v>128</v>
      </c>
      <c r="D78" s="4"/>
      <c r="E78" s="2">
        <v>0</v>
      </c>
      <c r="F78" s="3" t="s">
        <v>49</v>
      </c>
      <c r="G78" s="3" t="s">
        <v>129</v>
      </c>
      <c r="H78" s="17">
        <v>20</v>
      </c>
      <c r="I78" s="5">
        <v>23410.57</v>
      </c>
      <c r="J78" s="2">
        <f t="shared" si="8"/>
        <v>43982</v>
      </c>
      <c r="K78" s="2">
        <f t="shared" si="9"/>
        <v>7300</v>
      </c>
      <c r="L78" s="28" t="str">
        <f t="shared" si="10"/>
        <v>active</v>
      </c>
      <c r="M78" s="11">
        <f t="shared" si="11"/>
        <v>1170.5284999999999</v>
      </c>
      <c r="N78" s="29">
        <f t="shared" si="7"/>
        <v>3607.7933219178076</v>
      </c>
      <c r="O78" s="30">
        <f t="shared" si="12"/>
        <v>0</v>
      </c>
      <c r="P78" s="11">
        <f t="shared" si="13"/>
        <v>3607.7933219178076</v>
      </c>
    </row>
    <row r="79" spans="1:16" ht="20.100000000000001" customHeight="1">
      <c r="A79" s="3" t="s">
        <v>130</v>
      </c>
      <c r="B79" s="2">
        <v>1201</v>
      </c>
      <c r="C79" s="3" t="s">
        <v>131</v>
      </c>
      <c r="D79" s="4"/>
      <c r="E79" s="2">
        <v>0</v>
      </c>
      <c r="F79" s="3" t="s">
        <v>49</v>
      </c>
      <c r="G79" s="3" t="s">
        <v>132</v>
      </c>
      <c r="H79" s="17">
        <v>5</v>
      </c>
      <c r="I79" s="5">
        <v>12000</v>
      </c>
      <c r="J79" s="2">
        <f t="shared" si="8"/>
        <v>35119</v>
      </c>
      <c r="K79" s="2">
        <f t="shared" si="9"/>
        <v>1825</v>
      </c>
      <c r="L79" s="28" t="str">
        <f t="shared" si="10"/>
        <v>dep out</v>
      </c>
      <c r="M79" s="11">
        <f t="shared" si="11"/>
        <v>0</v>
      </c>
      <c r="N79" s="29">
        <f t="shared" si="7"/>
        <v>12000</v>
      </c>
      <c r="O79" s="30">
        <f t="shared" si="12"/>
        <v>0</v>
      </c>
      <c r="P79" s="11">
        <f t="shared" si="13"/>
        <v>12000</v>
      </c>
    </row>
    <row r="80" spans="1:16" ht="20.100000000000001" customHeight="1">
      <c r="A80" s="3" t="s">
        <v>130</v>
      </c>
      <c r="B80" s="2">
        <v>1206</v>
      </c>
      <c r="C80" s="3" t="s">
        <v>133</v>
      </c>
      <c r="D80" s="4"/>
      <c r="E80" s="2">
        <v>0</v>
      </c>
      <c r="F80" s="3" t="s">
        <v>49</v>
      </c>
      <c r="G80" s="3" t="s">
        <v>134</v>
      </c>
      <c r="H80" s="17">
        <v>5</v>
      </c>
      <c r="I80" s="5">
        <v>33000</v>
      </c>
      <c r="J80" s="2">
        <f t="shared" si="8"/>
        <v>35847</v>
      </c>
      <c r="K80" s="2">
        <f t="shared" si="9"/>
        <v>1825</v>
      </c>
      <c r="L80" s="28" t="str">
        <f t="shared" si="10"/>
        <v>dep out</v>
      </c>
      <c r="M80" s="11">
        <f t="shared" si="11"/>
        <v>0</v>
      </c>
      <c r="N80" s="29">
        <f t="shared" si="7"/>
        <v>33000</v>
      </c>
      <c r="O80" s="30">
        <f t="shared" si="12"/>
        <v>0</v>
      </c>
      <c r="P80" s="11">
        <f t="shared" si="13"/>
        <v>33000</v>
      </c>
    </row>
    <row r="81" spans="1:16" ht="20.100000000000001" customHeight="1">
      <c r="A81" s="3" t="s">
        <v>130</v>
      </c>
      <c r="B81" s="2">
        <v>1325</v>
      </c>
      <c r="C81" s="3" t="s">
        <v>135</v>
      </c>
      <c r="D81" s="4"/>
      <c r="E81" s="2">
        <v>0</v>
      </c>
      <c r="F81" s="3" t="s">
        <v>49</v>
      </c>
      <c r="G81" s="3" t="s">
        <v>136</v>
      </c>
      <c r="H81" s="17">
        <v>7</v>
      </c>
      <c r="I81" s="5">
        <v>20882.080000000002</v>
      </c>
      <c r="J81" s="2">
        <f t="shared" si="8"/>
        <v>38134</v>
      </c>
      <c r="K81" s="2">
        <f t="shared" si="9"/>
        <v>2555</v>
      </c>
      <c r="L81" s="28" t="str">
        <f t="shared" si="10"/>
        <v>dep out</v>
      </c>
      <c r="M81" s="11">
        <f t="shared" si="11"/>
        <v>0</v>
      </c>
      <c r="N81" s="29">
        <f t="shared" si="7"/>
        <v>20882.080000000002</v>
      </c>
      <c r="O81" s="30">
        <f t="shared" si="12"/>
        <v>0</v>
      </c>
      <c r="P81" s="11">
        <f t="shared" si="13"/>
        <v>20882.080000000002</v>
      </c>
    </row>
    <row r="82" spans="1:16" ht="20.100000000000001" customHeight="1">
      <c r="A82" s="3" t="s">
        <v>130</v>
      </c>
      <c r="B82" s="2">
        <v>1380</v>
      </c>
      <c r="C82" s="3" t="s">
        <v>137</v>
      </c>
      <c r="D82" s="4"/>
      <c r="E82" s="2">
        <v>0</v>
      </c>
      <c r="F82" s="3" t="s">
        <v>49</v>
      </c>
      <c r="G82" s="3" t="s">
        <v>138</v>
      </c>
      <c r="H82" s="17">
        <v>7</v>
      </c>
      <c r="I82" s="5">
        <v>24451</v>
      </c>
      <c r="J82" s="2">
        <f t="shared" si="8"/>
        <v>38343</v>
      </c>
      <c r="K82" s="2">
        <f t="shared" si="9"/>
        <v>2555</v>
      </c>
      <c r="L82" s="28" t="str">
        <f t="shared" si="10"/>
        <v>dep out</v>
      </c>
      <c r="M82" s="11">
        <f t="shared" si="11"/>
        <v>0</v>
      </c>
      <c r="N82" s="29">
        <f t="shared" si="7"/>
        <v>24451</v>
      </c>
      <c r="O82" s="30">
        <f t="shared" si="12"/>
        <v>0</v>
      </c>
      <c r="P82" s="11">
        <f t="shared" si="13"/>
        <v>24451</v>
      </c>
    </row>
    <row r="83" spans="1:16" ht="20.100000000000001" customHeight="1">
      <c r="A83" s="3" t="s">
        <v>130</v>
      </c>
      <c r="B83" s="2">
        <v>1485</v>
      </c>
      <c r="C83" s="3" t="s">
        <v>139</v>
      </c>
      <c r="D83" s="4"/>
      <c r="E83" s="2">
        <v>0</v>
      </c>
      <c r="F83" s="3" t="s">
        <v>49</v>
      </c>
      <c r="G83" s="3" t="s">
        <v>140</v>
      </c>
      <c r="H83" s="17">
        <v>7</v>
      </c>
      <c r="I83" s="5">
        <v>18770</v>
      </c>
      <c r="J83" s="2">
        <f t="shared" si="8"/>
        <v>38783</v>
      </c>
      <c r="K83" s="2">
        <f t="shared" si="9"/>
        <v>2555</v>
      </c>
      <c r="L83" s="28" t="str">
        <f t="shared" si="10"/>
        <v>dep out</v>
      </c>
      <c r="M83" s="11">
        <f t="shared" si="11"/>
        <v>0</v>
      </c>
      <c r="N83" s="29">
        <f t="shared" si="7"/>
        <v>18770</v>
      </c>
      <c r="O83" s="30">
        <f t="shared" si="12"/>
        <v>0</v>
      </c>
      <c r="P83" s="11">
        <f t="shared" si="13"/>
        <v>18770</v>
      </c>
    </row>
    <row r="84" spans="1:16" ht="20.100000000000001" customHeight="1">
      <c r="A84" s="3" t="s">
        <v>130</v>
      </c>
      <c r="B84" s="2">
        <v>1486</v>
      </c>
      <c r="C84" s="3" t="s">
        <v>139</v>
      </c>
      <c r="D84" s="4"/>
      <c r="E84" s="2">
        <v>0</v>
      </c>
      <c r="F84" s="3" t="s">
        <v>49</v>
      </c>
      <c r="G84" s="3" t="s">
        <v>140</v>
      </c>
      <c r="H84" s="17">
        <v>7</v>
      </c>
      <c r="I84" s="5">
        <v>18770</v>
      </c>
      <c r="J84" s="2">
        <f t="shared" si="8"/>
        <v>38783</v>
      </c>
      <c r="K84" s="2">
        <f t="shared" si="9"/>
        <v>2555</v>
      </c>
      <c r="L84" s="28" t="str">
        <f t="shared" si="10"/>
        <v>dep out</v>
      </c>
      <c r="M84" s="11">
        <f t="shared" si="11"/>
        <v>0</v>
      </c>
      <c r="N84" s="29">
        <f t="shared" si="7"/>
        <v>18770</v>
      </c>
      <c r="O84" s="30">
        <f t="shared" si="12"/>
        <v>0</v>
      </c>
      <c r="P84" s="11">
        <f t="shared" si="13"/>
        <v>18770</v>
      </c>
    </row>
    <row r="85" spans="1:16" ht="20.100000000000001" customHeight="1">
      <c r="A85" s="3" t="s">
        <v>130</v>
      </c>
      <c r="B85" s="2">
        <v>1685</v>
      </c>
      <c r="C85" s="3" t="s">
        <v>141</v>
      </c>
      <c r="D85" s="4"/>
      <c r="E85" s="2">
        <v>0</v>
      </c>
      <c r="F85" s="3" t="s">
        <v>49</v>
      </c>
      <c r="G85" s="3" t="s">
        <v>142</v>
      </c>
      <c r="H85" s="17">
        <v>7</v>
      </c>
      <c r="I85" s="5">
        <v>26738.01</v>
      </c>
      <c r="J85" s="2">
        <f t="shared" si="8"/>
        <v>39455</v>
      </c>
      <c r="K85" s="2">
        <f t="shared" si="9"/>
        <v>2555</v>
      </c>
      <c r="L85" s="28" t="str">
        <f t="shared" si="10"/>
        <v>dep out</v>
      </c>
      <c r="M85" s="11">
        <f t="shared" si="11"/>
        <v>0</v>
      </c>
      <c r="N85" s="29">
        <f t="shared" si="7"/>
        <v>26738.01</v>
      </c>
      <c r="O85" s="30">
        <f t="shared" si="12"/>
        <v>0</v>
      </c>
      <c r="P85" s="11">
        <f t="shared" si="13"/>
        <v>26738.01</v>
      </c>
    </row>
    <row r="86" spans="1:16" ht="20.100000000000001" customHeight="1">
      <c r="A86" s="3" t="s">
        <v>130</v>
      </c>
      <c r="B86" s="2">
        <v>1869</v>
      </c>
      <c r="C86" s="3" t="s">
        <v>143</v>
      </c>
      <c r="D86" s="4"/>
      <c r="E86" s="2">
        <v>0</v>
      </c>
      <c r="F86" s="3" t="s">
        <v>49</v>
      </c>
      <c r="G86" s="3" t="s">
        <v>144</v>
      </c>
      <c r="H86" s="17">
        <v>7</v>
      </c>
      <c r="I86" s="5">
        <v>27000</v>
      </c>
      <c r="J86" s="2">
        <f t="shared" si="8"/>
        <v>40651</v>
      </c>
      <c r="K86" s="2">
        <f t="shared" si="9"/>
        <v>2555</v>
      </c>
      <c r="L86" s="28" t="str">
        <f t="shared" si="10"/>
        <v>dep out</v>
      </c>
      <c r="M86" s="11">
        <f t="shared" si="11"/>
        <v>0</v>
      </c>
      <c r="N86" s="29">
        <f t="shared" si="7"/>
        <v>27000</v>
      </c>
      <c r="O86" s="30">
        <f t="shared" si="12"/>
        <v>0</v>
      </c>
      <c r="P86" s="11">
        <f t="shared" si="13"/>
        <v>27000</v>
      </c>
    </row>
    <row r="87" spans="1:16" ht="20.100000000000001" customHeight="1">
      <c r="A87" s="3" t="s">
        <v>130</v>
      </c>
      <c r="B87" s="2">
        <v>1951</v>
      </c>
      <c r="C87" s="3" t="s">
        <v>145</v>
      </c>
      <c r="D87" s="4"/>
      <c r="E87" s="2">
        <v>0</v>
      </c>
      <c r="F87" s="3" t="s">
        <v>49</v>
      </c>
      <c r="G87" s="3" t="s">
        <v>146</v>
      </c>
      <c r="H87" s="17">
        <v>7</v>
      </c>
      <c r="I87" s="5">
        <v>27410</v>
      </c>
      <c r="J87" s="2">
        <f t="shared" si="8"/>
        <v>41128</v>
      </c>
      <c r="K87" s="2">
        <f t="shared" si="9"/>
        <v>2555</v>
      </c>
      <c r="L87" s="28" t="str">
        <f t="shared" si="10"/>
        <v>dep out</v>
      </c>
      <c r="M87" s="11">
        <f t="shared" si="11"/>
        <v>0</v>
      </c>
      <c r="N87" s="29">
        <f t="shared" si="7"/>
        <v>27410</v>
      </c>
      <c r="O87" s="30">
        <f t="shared" si="12"/>
        <v>0</v>
      </c>
      <c r="P87" s="11">
        <f t="shared" si="13"/>
        <v>27410</v>
      </c>
    </row>
    <row r="88" spans="1:16" ht="20.100000000000001" customHeight="1">
      <c r="A88" s="3" t="s">
        <v>130</v>
      </c>
      <c r="B88" s="2">
        <v>1980</v>
      </c>
      <c r="C88" s="3" t="s">
        <v>147</v>
      </c>
      <c r="D88" s="4"/>
      <c r="E88" s="2">
        <v>0</v>
      </c>
      <c r="F88" s="3" t="s">
        <v>49</v>
      </c>
      <c r="G88" s="3" t="s">
        <v>148</v>
      </c>
      <c r="H88" s="17">
        <v>7</v>
      </c>
      <c r="I88" s="5">
        <v>25817</v>
      </c>
      <c r="J88" s="2">
        <f t="shared" si="8"/>
        <v>41522</v>
      </c>
      <c r="K88" s="2">
        <f t="shared" si="9"/>
        <v>2555</v>
      </c>
      <c r="L88" s="28" t="str">
        <f t="shared" si="10"/>
        <v>dep out</v>
      </c>
      <c r="M88" s="11">
        <f t="shared" si="11"/>
        <v>0</v>
      </c>
      <c r="N88" s="29">
        <f t="shared" si="7"/>
        <v>25817</v>
      </c>
      <c r="O88" s="30">
        <f t="shared" si="12"/>
        <v>0</v>
      </c>
      <c r="P88" s="11">
        <f t="shared" si="13"/>
        <v>25817</v>
      </c>
    </row>
    <row r="89" spans="1:16" ht="20.100000000000001" customHeight="1">
      <c r="A89" s="3" t="s">
        <v>130</v>
      </c>
      <c r="B89" s="2">
        <v>1986</v>
      </c>
      <c r="C89" s="3" t="s">
        <v>149</v>
      </c>
      <c r="D89" s="4"/>
      <c r="E89" s="2">
        <v>0</v>
      </c>
      <c r="F89" s="3" t="s">
        <v>49</v>
      </c>
      <c r="G89" s="3" t="s">
        <v>150</v>
      </c>
      <c r="H89" s="17">
        <v>7</v>
      </c>
      <c r="I89" s="5">
        <v>26748</v>
      </c>
      <c r="J89" s="2">
        <f t="shared" si="8"/>
        <v>41527</v>
      </c>
      <c r="K89" s="2">
        <f t="shared" si="9"/>
        <v>2555</v>
      </c>
      <c r="L89" s="28" t="str">
        <f t="shared" si="10"/>
        <v>dep out</v>
      </c>
      <c r="M89" s="11">
        <f t="shared" si="11"/>
        <v>0</v>
      </c>
      <c r="N89" s="29">
        <f t="shared" si="7"/>
        <v>26748</v>
      </c>
      <c r="O89" s="30">
        <f t="shared" si="12"/>
        <v>0</v>
      </c>
      <c r="P89" s="11">
        <f t="shared" si="13"/>
        <v>26748</v>
      </c>
    </row>
    <row r="90" spans="1:16" ht="20.100000000000001" customHeight="1">
      <c r="A90" s="3" t="s">
        <v>130</v>
      </c>
      <c r="B90" s="2">
        <v>2020</v>
      </c>
      <c r="C90" s="3" t="s">
        <v>151</v>
      </c>
      <c r="D90" s="4"/>
      <c r="E90" s="2">
        <v>0</v>
      </c>
      <c r="F90" s="3" t="s">
        <v>49</v>
      </c>
      <c r="G90" s="3" t="s">
        <v>152</v>
      </c>
      <c r="H90" s="17">
        <v>7</v>
      </c>
      <c r="I90" s="5">
        <v>26840</v>
      </c>
      <c r="J90" s="2">
        <f t="shared" si="8"/>
        <v>41900</v>
      </c>
      <c r="K90" s="2">
        <f t="shared" si="9"/>
        <v>2555</v>
      </c>
      <c r="L90" s="28" t="str">
        <f t="shared" si="10"/>
        <v>dep out</v>
      </c>
      <c r="M90" s="11">
        <f t="shared" si="11"/>
        <v>0</v>
      </c>
      <c r="N90" s="29">
        <f t="shared" si="7"/>
        <v>26840</v>
      </c>
      <c r="O90" s="30">
        <f t="shared" si="12"/>
        <v>0</v>
      </c>
      <c r="P90" s="11">
        <f t="shared" si="13"/>
        <v>26840</v>
      </c>
    </row>
    <row r="91" spans="1:16" ht="20.100000000000001" customHeight="1">
      <c r="A91" s="3" t="s">
        <v>130</v>
      </c>
      <c r="B91" s="2">
        <v>2061</v>
      </c>
      <c r="C91" s="3" t="s">
        <v>153</v>
      </c>
      <c r="D91" s="4"/>
      <c r="E91" s="2">
        <v>0</v>
      </c>
      <c r="F91" s="3" t="s">
        <v>49</v>
      </c>
      <c r="G91" s="3" t="s">
        <v>154</v>
      </c>
      <c r="H91" s="17">
        <v>7</v>
      </c>
      <c r="I91" s="5">
        <v>25609</v>
      </c>
      <c r="J91" s="2">
        <f t="shared" si="8"/>
        <v>42317</v>
      </c>
      <c r="K91" s="2">
        <f t="shared" si="9"/>
        <v>2555</v>
      </c>
      <c r="L91" s="28" t="str">
        <f t="shared" si="10"/>
        <v>dep out</v>
      </c>
      <c r="M91" s="11">
        <f t="shared" si="11"/>
        <v>0</v>
      </c>
      <c r="N91" s="29">
        <f t="shared" si="7"/>
        <v>25609</v>
      </c>
      <c r="O91" s="30">
        <f t="shared" si="12"/>
        <v>0</v>
      </c>
      <c r="P91" s="11">
        <f t="shared" si="13"/>
        <v>25609</v>
      </c>
    </row>
    <row r="92" spans="1:16" ht="20.100000000000001" customHeight="1">
      <c r="A92" s="3" t="s">
        <v>130</v>
      </c>
      <c r="B92" s="2">
        <v>2062</v>
      </c>
      <c r="C92" s="3" t="s">
        <v>155</v>
      </c>
      <c r="D92" s="4"/>
      <c r="E92" s="2">
        <v>0</v>
      </c>
      <c r="F92" s="3" t="s">
        <v>49</v>
      </c>
      <c r="G92" s="3" t="s">
        <v>156</v>
      </c>
      <c r="H92" s="17">
        <v>7</v>
      </c>
      <c r="I92" s="5">
        <v>27865</v>
      </c>
      <c r="J92" s="2">
        <f t="shared" si="8"/>
        <v>42222</v>
      </c>
      <c r="K92" s="2">
        <f t="shared" si="9"/>
        <v>2555</v>
      </c>
      <c r="L92" s="28" t="str">
        <f t="shared" si="10"/>
        <v>dep out</v>
      </c>
      <c r="M92" s="11">
        <f t="shared" si="11"/>
        <v>0</v>
      </c>
      <c r="N92" s="29">
        <f t="shared" si="7"/>
        <v>27865</v>
      </c>
      <c r="O92" s="30">
        <f t="shared" si="12"/>
        <v>0</v>
      </c>
      <c r="P92" s="11">
        <f t="shared" si="13"/>
        <v>27865</v>
      </c>
    </row>
    <row r="93" spans="1:16" ht="20.100000000000001" customHeight="1">
      <c r="A93" s="3" t="s">
        <v>130</v>
      </c>
      <c r="B93" s="2">
        <v>2179</v>
      </c>
      <c r="C93" s="3" t="s">
        <v>157</v>
      </c>
      <c r="D93" s="4"/>
      <c r="E93" s="2">
        <v>0</v>
      </c>
      <c r="F93" s="3" t="s">
        <v>49</v>
      </c>
      <c r="G93" s="3" t="s">
        <v>158</v>
      </c>
      <c r="H93" s="17">
        <v>10</v>
      </c>
      <c r="I93" s="5">
        <v>30590.16</v>
      </c>
      <c r="J93" s="2">
        <f t="shared" si="8"/>
        <v>43462</v>
      </c>
      <c r="K93" s="2">
        <f t="shared" si="9"/>
        <v>3650</v>
      </c>
      <c r="L93" s="28" t="str">
        <f t="shared" si="10"/>
        <v>active</v>
      </c>
      <c r="M93" s="11">
        <f t="shared" si="11"/>
        <v>3059.0160000000001</v>
      </c>
      <c r="N93" s="29">
        <f t="shared" si="7"/>
        <v>13786.524164383562</v>
      </c>
      <c r="O93" s="30">
        <f t="shared" si="12"/>
        <v>0</v>
      </c>
      <c r="P93" s="11">
        <f t="shared" si="13"/>
        <v>13786.524164383562</v>
      </c>
    </row>
    <row r="94" spans="1:16" ht="20.100000000000001" customHeight="1">
      <c r="A94" s="3" t="s">
        <v>130</v>
      </c>
      <c r="B94" s="2">
        <v>2365</v>
      </c>
      <c r="C94" s="3" t="s">
        <v>159</v>
      </c>
      <c r="D94" s="4"/>
      <c r="E94" s="2">
        <v>0</v>
      </c>
      <c r="F94" s="3" t="s">
        <v>49</v>
      </c>
      <c r="G94" s="3" t="s">
        <v>2</v>
      </c>
      <c r="H94" s="17">
        <v>5</v>
      </c>
      <c r="I94" s="5">
        <v>37938.75</v>
      </c>
      <c r="J94" s="2">
        <f t="shared" si="8"/>
        <v>44742</v>
      </c>
      <c r="K94" s="2">
        <f t="shared" si="9"/>
        <v>1825</v>
      </c>
      <c r="L94" s="28" t="str">
        <f t="shared" si="10"/>
        <v>active</v>
      </c>
      <c r="M94" s="11">
        <f t="shared" si="11"/>
        <v>7587.75</v>
      </c>
      <c r="N94" s="29">
        <f t="shared" si="7"/>
        <v>7587.75</v>
      </c>
      <c r="O94" s="30">
        <f t="shared" si="12"/>
        <v>0</v>
      </c>
      <c r="P94" s="11">
        <f t="shared" si="13"/>
        <v>7587.75</v>
      </c>
    </row>
    <row r="95" spans="1:16" ht="20.100000000000001" customHeight="1">
      <c r="A95" s="3" t="s">
        <v>160</v>
      </c>
      <c r="B95" s="2">
        <v>1398</v>
      </c>
      <c r="C95" s="3" t="s">
        <v>161</v>
      </c>
      <c r="D95" s="4"/>
      <c r="E95" s="2">
        <v>0</v>
      </c>
      <c r="F95" s="3" t="s">
        <v>49</v>
      </c>
      <c r="G95" s="3" t="s">
        <v>162</v>
      </c>
      <c r="H95" s="17">
        <v>15</v>
      </c>
      <c r="I95" s="5">
        <v>56660</v>
      </c>
      <c r="J95" s="2">
        <f t="shared" si="8"/>
        <v>38337</v>
      </c>
      <c r="K95" s="2">
        <f t="shared" si="9"/>
        <v>5475</v>
      </c>
      <c r="L95" s="28" t="str">
        <f t="shared" si="10"/>
        <v>dep out</v>
      </c>
      <c r="M95" s="11">
        <f t="shared" si="11"/>
        <v>0</v>
      </c>
      <c r="N95" s="29">
        <f t="shared" si="7"/>
        <v>56660</v>
      </c>
      <c r="O95" s="30">
        <f t="shared" si="12"/>
        <v>0</v>
      </c>
      <c r="P95" s="11">
        <f t="shared" si="13"/>
        <v>56660</v>
      </c>
    </row>
    <row r="96" spans="1:16" ht="20.100000000000001" customHeight="1">
      <c r="A96" s="3" t="s">
        <v>160</v>
      </c>
      <c r="B96" s="2">
        <v>1698</v>
      </c>
      <c r="C96" s="3" t="s">
        <v>163</v>
      </c>
      <c r="D96" s="4"/>
      <c r="E96" s="2">
        <v>0</v>
      </c>
      <c r="F96" s="3" t="s">
        <v>49</v>
      </c>
      <c r="G96" s="3" t="s">
        <v>164</v>
      </c>
      <c r="H96" s="17">
        <v>10</v>
      </c>
      <c r="I96" s="5">
        <v>58485</v>
      </c>
      <c r="J96" s="2">
        <f t="shared" si="8"/>
        <v>39345</v>
      </c>
      <c r="K96" s="2">
        <f t="shared" si="9"/>
        <v>3650</v>
      </c>
      <c r="L96" s="28" t="str">
        <f t="shared" si="10"/>
        <v>dep out</v>
      </c>
      <c r="M96" s="11">
        <f t="shared" si="11"/>
        <v>0</v>
      </c>
      <c r="N96" s="29">
        <f t="shared" si="7"/>
        <v>58485</v>
      </c>
      <c r="O96" s="30">
        <f t="shared" si="12"/>
        <v>0</v>
      </c>
      <c r="P96" s="11">
        <f t="shared" si="13"/>
        <v>58485</v>
      </c>
    </row>
    <row r="97" spans="1:16" ht="20.100000000000001" customHeight="1">
      <c r="A97" s="3" t="s">
        <v>160</v>
      </c>
      <c r="B97" s="2">
        <v>1699</v>
      </c>
      <c r="C97" s="3" t="s">
        <v>165</v>
      </c>
      <c r="D97" s="4"/>
      <c r="E97" s="2">
        <v>0</v>
      </c>
      <c r="F97" s="3" t="s">
        <v>49</v>
      </c>
      <c r="G97" s="3" t="s">
        <v>166</v>
      </c>
      <c r="H97" s="17">
        <v>5</v>
      </c>
      <c r="I97" s="5">
        <v>14655</v>
      </c>
      <c r="J97" s="2">
        <f t="shared" si="8"/>
        <v>39590</v>
      </c>
      <c r="K97" s="2">
        <f t="shared" si="9"/>
        <v>1825</v>
      </c>
      <c r="L97" s="28" t="str">
        <f t="shared" si="10"/>
        <v>dep out</v>
      </c>
      <c r="M97" s="11">
        <f t="shared" si="11"/>
        <v>0</v>
      </c>
      <c r="N97" s="29">
        <f t="shared" si="7"/>
        <v>14655</v>
      </c>
      <c r="O97" s="30">
        <f t="shared" si="12"/>
        <v>0</v>
      </c>
      <c r="P97" s="11">
        <f t="shared" si="13"/>
        <v>14655</v>
      </c>
    </row>
    <row r="98" spans="1:16" ht="20.100000000000001" customHeight="1">
      <c r="A98" s="3" t="s">
        <v>160</v>
      </c>
      <c r="B98" s="2">
        <v>1815</v>
      </c>
      <c r="C98" s="3" t="s">
        <v>167</v>
      </c>
      <c r="D98" s="4"/>
      <c r="E98" s="2">
        <v>0</v>
      </c>
      <c r="F98" s="3" t="s">
        <v>49</v>
      </c>
      <c r="G98" s="3" t="s">
        <v>168</v>
      </c>
      <c r="H98" s="17">
        <v>10</v>
      </c>
      <c r="I98" s="5">
        <v>70674</v>
      </c>
      <c r="J98" s="2">
        <f t="shared" si="8"/>
        <v>40237</v>
      </c>
      <c r="K98" s="2">
        <f t="shared" si="9"/>
        <v>3650</v>
      </c>
      <c r="L98" s="28" t="str">
        <f t="shared" si="10"/>
        <v>dep out</v>
      </c>
      <c r="M98" s="11">
        <f t="shared" si="11"/>
        <v>0</v>
      </c>
      <c r="N98" s="29">
        <f t="shared" si="7"/>
        <v>70674</v>
      </c>
      <c r="O98" s="30">
        <f t="shared" si="12"/>
        <v>0</v>
      </c>
      <c r="P98" s="11">
        <f t="shared" si="13"/>
        <v>70674</v>
      </c>
    </row>
    <row r="99" spans="1:16" ht="20.100000000000001" customHeight="1">
      <c r="A99" s="3" t="s">
        <v>160</v>
      </c>
      <c r="B99" s="2">
        <v>1949</v>
      </c>
      <c r="C99" s="3" t="s">
        <v>169</v>
      </c>
      <c r="D99" s="4"/>
      <c r="E99" s="2">
        <v>0</v>
      </c>
      <c r="F99" s="3" t="s">
        <v>49</v>
      </c>
      <c r="G99" s="3" t="s">
        <v>170</v>
      </c>
      <c r="H99" s="17">
        <v>7</v>
      </c>
      <c r="I99" s="5">
        <v>48936</v>
      </c>
      <c r="J99" s="2">
        <f t="shared" si="8"/>
        <v>41129</v>
      </c>
      <c r="K99" s="2">
        <f t="shared" si="9"/>
        <v>2555</v>
      </c>
      <c r="L99" s="28" t="str">
        <f t="shared" si="10"/>
        <v>dep out</v>
      </c>
      <c r="M99" s="11">
        <f t="shared" si="11"/>
        <v>0</v>
      </c>
      <c r="N99" s="29">
        <f t="shared" si="7"/>
        <v>48936</v>
      </c>
      <c r="O99" s="30">
        <f t="shared" si="12"/>
        <v>0</v>
      </c>
      <c r="P99" s="11">
        <f t="shared" si="13"/>
        <v>48936</v>
      </c>
    </row>
    <row r="100" spans="1:16" ht="20.100000000000001" customHeight="1">
      <c r="A100" s="3" t="s">
        <v>160</v>
      </c>
      <c r="B100" s="2">
        <v>1981</v>
      </c>
      <c r="C100" s="3" t="s">
        <v>171</v>
      </c>
      <c r="D100" s="4"/>
      <c r="E100" s="2">
        <v>0</v>
      </c>
      <c r="F100" s="3" t="s">
        <v>49</v>
      </c>
      <c r="G100" s="3" t="s">
        <v>172</v>
      </c>
      <c r="H100" s="17">
        <v>7</v>
      </c>
      <c r="I100" s="5">
        <v>41581</v>
      </c>
      <c r="J100" s="2">
        <f t="shared" si="8"/>
        <v>41479</v>
      </c>
      <c r="K100" s="2">
        <f t="shared" si="9"/>
        <v>2555</v>
      </c>
      <c r="L100" s="28" t="str">
        <f t="shared" si="10"/>
        <v>dep out</v>
      </c>
      <c r="M100" s="11">
        <f t="shared" si="11"/>
        <v>0</v>
      </c>
      <c r="N100" s="29">
        <f t="shared" si="7"/>
        <v>41581</v>
      </c>
      <c r="O100" s="30">
        <f t="shared" si="12"/>
        <v>0</v>
      </c>
      <c r="P100" s="11">
        <f t="shared" si="13"/>
        <v>41581</v>
      </c>
    </row>
    <row r="101" spans="1:16" ht="20.100000000000001" customHeight="1">
      <c r="A101" s="3" t="s">
        <v>160</v>
      </c>
      <c r="B101" s="2">
        <v>2084</v>
      </c>
      <c r="C101" s="3" t="s">
        <v>173</v>
      </c>
      <c r="D101" s="4"/>
      <c r="E101" s="2">
        <v>0</v>
      </c>
      <c r="F101" s="3" t="s">
        <v>49</v>
      </c>
      <c r="G101" s="3" t="s">
        <v>174</v>
      </c>
      <c r="H101" s="17">
        <v>7</v>
      </c>
      <c r="I101" s="5">
        <v>12398</v>
      </c>
      <c r="J101" s="2">
        <f t="shared" si="8"/>
        <v>42229</v>
      </c>
      <c r="K101" s="2">
        <f t="shared" si="9"/>
        <v>2555</v>
      </c>
      <c r="L101" s="28" t="str">
        <f t="shared" si="10"/>
        <v>dep out</v>
      </c>
      <c r="M101" s="11">
        <f t="shared" si="11"/>
        <v>0</v>
      </c>
      <c r="N101" s="29">
        <f t="shared" si="7"/>
        <v>12398</v>
      </c>
      <c r="O101" s="30">
        <f t="shared" si="12"/>
        <v>0</v>
      </c>
      <c r="P101" s="11">
        <f t="shared" si="13"/>
        <v>12398</v>
      </c>
    </row>
    <row r="102" spans="1:16" ht="20.100000000000001" customHeight="1">
      <c r="A102" s="3" t="s">
        <v>160</v>
      </c>
      <c r="B102" s="2">
        <v>2102</v>
      </c>
      <c r="C102" s="3" t="s">
        <v>175</v>
      </c>
      <c r="D102" s="4"/>
      <c r="E102" s="2">
        <v>0</v>
      </c>
      <c r="F102" s="3" t="s">
        <v>49</v>
      </c>
      <c r="G102" s="3" t="s">
        <v>176</v>
      </c>
      <c r="H102" s="17">
        <v>7</v>
      </c>
      <c r="I102" s="5">
        <v>46500</v>
      </c>
      <c r="J102" s="2">
        <f t="shared" si="8"/>
        <v>42916</v>
      </c>
      <c r="K102" s="2">
        <f t="shared" si="9"/>
        <v>2555</v>
      </c>
      <c r="L102" s="28" t="str">
        <f t="shared" si="10"/>
        <v>active</v>
      </c>
      <c r="M102" s="11">
        <f t="shared" si="11"/>
        <v>6642.8571428571431</v>
      </c>
      <c r="N102" s="29">
        <f t="shared" si="7"/>
        <v>39875.342465753427</v>
      </c>
      <c r="O102" s="30">
        <f t="shared" si="12"/>
        <v>0</v>
      </c>
      <c r="P102" s="11">
        <f t="shared" si="13"/>
        <v>39875.342465753427</v>
      </c>
    </row>
    <row r="103" spans="1:16" ht="20.100000000000001" customHeight="1">
      <c r="A103" s="3" t="s">
        <v>160</v>
      </c>
      <c r="B103" s="2">
        <v>2397</v>
      </c>
      <c r="C103" s="3" t="s">
        <v>177</v>
      </c>
      <c r="D103" s="4"/>
      <c r="E103" s="2">
        <v>0</v>
      </c>
      <c r="F103" s="3" t="s">
        <v>49</v>
      </c>
      <c r="G103" s="3" t="s">
        <v>178</v>
      </c>
      <c r="H103" s="17">
        <v>10</v>
      </c>
      <c r="I103" s="5">
        <v>105259</v>
      </c>
      <c r="J103" s="2">
        <f t="shared" si="8"/>
        <v>44926</v>
      </c>
      <c r="K103" s="2">
        <f t="shared" si="9"/>
        <v>3650</v>
      </c>
      <c r="L103" s="28" t="str">
        <f t="shared" si="10"/>
        <v>active</v>
      </c>
      <c r="M103" s="11">
        <f t="shared" si="11"/>
        <v>10525.9</v>
      </c>
      <c r="N103" s="29">
        <f t="shared" si="7"/>
        <v>5219.6928767123291</v>
      </c>
      <c r="O103" s="30">
        <f t="shared" si="12"/>
        <v>0</v>
      </c>
      <c r="P103" s="11">
        <f t="shared" si="13"/>
        <v>5219.6928767123291</v>
      </c>
    </row>
    <row r="104" spans="1:16" ht="20.100000000000001" customHeight="1">
      <c r="A104" s="3" t="s">
        <v>160</v>
      </c>
      <c r="B104" s="2">
        <v>2398</v>
      </c>
      <c r="C104" s="3" t="s">
        <v>179</v>
      </c>
      <c r="D104" s="4"/>
      <c r="E104" s="2">
        <v>0</v>
      </c>
      <c r="F104" s="3" t="s">
        <v>49</v>
      </c>
      <c r="G104" s="3" t="s">
        <v>1</v>
      </c>
      <c r="H104" s="17">
        <v>7</v>
      </c>
      <c r="I104" s="5">
        <v>20581</v>
      </c>
      <c r="J104" s="2">
        <f t="shared" si="8"/>
        <v>45107</v>
      </c>
      <c r="K104" s="2">
        <f t="shared" si="9"/>
        <v>2555</v>
      </c>
      <c r="L104" s="28" t="str">
        <f t="shared" si="10"/>
        <v>active</v>
      </c>
      <c r="M104" s="11">
        <f t="shared" si="11"/>
        <v>2940.1428571428573</v>
      </c>
      <c r="N104" s="29">
        <f t="shared" si="7"/>
        <v>0</v>
      </c>
      <c r="O104" s="30">
        <f t="shared" si="12"/>
        <v>0</v>
      </c>
      <c r="P104" s="11">
        <f t="shared" si="13"/>
        <v>0</v>
      </c>
    </row>
    <row r="105" spans="1:16" ht="20.100000000000001" customHeight="1">
      <c r="A105" s="3" t="s">
        <v>180</v>
      </c>
      <c r="B105" s="2">
        <v>290</v>
      </c>
      <c r="C105" s="3" t="s">
        <v>181</v>
      </c>
      <c r="D105" s="4"/>
      <c r="E105" s="2">
        <v>0</v>
      </c>
      <c r="F105" s="3" t="s">
        <v>49</v>
      </c>
      <c r="G105" s="3" t="s">
        <v>74</v>
      </c>
      <c r="H105" s="17">
        <v>10</v>
      </c>
      <c r="I105" s="5">
        <v>6250</v>
      </c>
      <c r="J105" s="2">
        <f t="shared" si="8"/>
        <v>36826</v>
      </c>
      <c r="K105" s="2">
        <f t="shared" si="9"/>
        <v>3650</v>
      </c>
      <c r="L105" s="28" t="str">
        <f t="shared" si="10"/>
        <v>dep out</v>
      </c>
      <c r="M105" s="11">
        <f t="shared" si="11"/>
        <v>0</v>
      </c>
      <c r="N105" s="29">
        <f t="shared" si="7"/>
        <v>6250</v>
      </c>
      <c r="O105" s="30">
        <f t="shared" si="12"/>
        <v>0</v>
      </c>
      <c r="P105" s="11">
        <f t="shared" si="13"/>
        <v>6250</v>
      </c>
    </row>
    <row r="106" spans="1:16" ht="20.100000000000001" customHeight="1">
      <c r="A106" s="3" t="s">
        <v>180</v>
      </c>
      <c r="B106" s="2">
        <v>714</v>
      </c>
      <c r="C106" s="3" t="s">
        <v>182</v>
      </c>
      <c r="D106" s="4"/>
      <c r="E106" s="2">
        <v>0</v>
      </c>
      <c r="F106" s="3" t="s">
        <v>49</v>
      </c>
      <c r="G106" s="3" t="s">
        <v>183</v>
      </c>
      <c r="H106" s="17">
        <v>10</v>
      </c>
      <c r="I106" s="5">
        <v>13817</v>
      </c>
      <c r="J106" s="2">
        <f t="shared" si="8"/>
        <v>36844</v>
      </c>
      <c r="K106" s="2">
        <f t="shared" si="9"/>
        <v>3650</v>
      </c>
      <c r="L106" s="28" t="str">
        <f t="shared" si="10"/>
        <v>dep out</v>
      </c>
      <c r="M106" s="11">
        <f t="shared" si="11"/>
        <v>0</v>
      </c>
      <c r="N106" s="29">
        <f t="shared" si="7"/>
        <v>13817</v>
      </c>
      <c r="O106" s="30">
        <f t="shared" si="12"/>
        <v>0</v>
      </c>
      <c r="P106" s="11">
        <f t="shared" si="13"/>
        <v>13817</v>
      </c>
    </row>
    <row r="107" spans="1:16" ht="20.100000000000001" customHeight="1">
      <c r="A107" s="3" t="s">
        <v>180</v>
      </c>
      <c r="B107" s="2">
        <v>717</v>
      </c>
      <c r="C107" s="3" t="s">
        <v>184</v>
      </c>
      <c r="D107" s="4"/>
      <c r="E107" s="2">
        <v>0</v>
      </c>
      <c r="F107" s="3" t="s">
        <v>49</v>
      </c>
      <c r="G107" s="3" t="s">
        <v>185</v>
      </c>
      <c r="H107" s="17">
        <v>10</v>
      </c>
      <c r="I107" s="5">
        <v>4300</v>
      </c>
      <c r="J107" s="2">
        <f t="shared" si="8"/>
        <v>36327</v>
      </c>
      <c r="K107" s="2">
        <f t="shared" si="9"/>
        <v>3650</v>
      </c>
      <c r="L107" s="28" t="str">
        <f t="shared" si="10"/>
        <v>dep out</v>
      </c>
      <c r="M107" s="11">
        <f t="shared" si="11"/>
        <v>0</v>
      </c>
      <c r="N107" s="29">
        <f t="shared" si="7"/>
        <v>4300</v>
      </c>
      <c r="O107" s="30">
        <f t="shared" si="12"/>
        <v>0</v>
      </c>
      <c r="P107" s="11">
        <f t="shared" si="13"/>
        <v>4300</v>
      </c>
    </row>
    <row r="108" spans="1:16" ht="20.100000000000001" customHeight="1">
      <c r="A108" s="3" t="s">
        <v>180</v>
      </c>
      <c r="B108" s="2">
        <v>725</v>
      </c>
      <c r="C108" s="3" t="s">
        <v>182</v>
      </c>
      <c r="D108" s="4"/>
      <c r="E108" s="2">
        <v>0</v>
      </c>
      <c r="F108" s="3" t="s">
        <v>49</v>
      </c>
      <c r="G108" s="3" t="s">
        <v>186</v>
      </c>
      <c r="H108" s="17">
        <v>10</v>
      </c>
      <c r="I108" s="5">
        <v>10000</v>
      </c>
      <c r="J108" s="2">
        <f t="shared" si="8"/>
        <v>36970</v>
      </c>
      <c r="K108" s="2">
        <f t="shared" si="9"/>
        <v>3650</v>
      </c>
      <c r="L108" s="28" t="str">
        <f t="shared" si="10"/>
        <v>dep out</v>
      </c>
      <c r="M108" s="11">
        <f t="shared" si="11"/>
        <v>0</v>
      </c>
      <c r="N108" s="29">
        <f t="shared" si="7"/>
        <v>10000</v>
      </c>
      <c r="O108" s="30">
        <f t="shared" si="12"/>
        <v>0</v>
      </c>
      <c r="P108" s="11">
        <f t="shared" si="13"/>
        <v>10000</v>
      </c>
    </row>
    <row r="109" spans="1:16" ht="20.100000000000001" customHeight="1">
      <c r="A109" s="3" t="s">
        <v>180</v>
      </c>
      <c r="B109" s="2">
        <v>727</v>
      </c>
      <c r="C109" s="3" t="s">
        <v>187</v>
      </c>
      <c r="D109" s="4"/>
      <c r="E109" s="2">
        <v>0</v>
      </c>
      <c r="F109" s="3" t="s">
        <v>49</v>
      </c>
      <c r="G109" s="3" t="s">
        <v>188</v>
      </c>
      <c r="H109" s="17">
        <v>10</v>
      </c>
      <c r="I109" s="5">
        <v>149147</v>
      </c>
      <c r="J109" s="2">
        <f t="shared" si="8"/>
        <v>36693</v>
      </c>
      <c r="K109" s="2">
        <f t="shared" si="9"/>
        <v>3650</v>
      </c>
      <c r="L109" s="28" t="str">
        <f t="shared" si="10"/>
        <v>dep out</v>
      </c>
      <c r="M109" s="11">
        <f t="shared" si="11"/>
        <v>0</v>
      </c>
      <c r="N109" s="29">
        <f t="shared" si="7"/>
        <v>149147</v>
      </c>
      <c r="O109" s="30">
        <f t="shared" si="12"/>
        <v>0</v>
      </c>
      <c r="P109" s="11">
        <f t="shared" si="13"/>
        <v>149147</v>
      </c>
    </row>
    <row r="110" spans="1:16" ht="20.100000000000001" customHeight="1">
      <c r="A110" s="3" t="s">
        <v>180</v>
      </c>
      <c r="B110" s="2">
        <v>955</v>
      </c>
      <c r="C110" s="3" t="s">
        <v>189</v>
      </c>
      <c r="D110" s="4"/>
      <c r="E110" s="2">
        <v>0</v>
      </c>
      <c r="F110" s="3" t="s">
        <v>49</v>
      </c>
      <c r="G110" s="3" t="s">
        <v>190</v>
      </c>
      <c r="H110" s="17">
        <v>10</v>
      </c>
      <c r="I110" s="5">
        <v>7700</v>
      </c>
      <c r="J110" s="2">
        <f t="shared" si="8"/>
        <v>37152</v>
      </c>
      <c r="K110" s="2">
        <f t="shared" si="9"/>
        <v>3650</v>
      </c>
      <c r="L110" s="28" t="str">
        <f t="shared" si="10"/>
        <v>dep out</v>
      </c>
      <c r="M110" s="11">
        <f t="shared" si="11"/>
        <v>0</v>
      </c>
      <c r="N110" s="29">
        <f t="shared" si="7"/>
        <v>7700</v>
      </c>
      <c r="O110" s="30">
        <f t="shared" si="12"/>
        <v>0</v>
      </c>
      <c r="P110" s="11">
        <f t="shared" si="13"/>
        <v>7700</v>
      </c>
    </row>
    <row r="111" spans="1:16" ht="20.100000000000001" customHeight="1">
      <c r="A111" s="3" t="s">
        <v>180</v>
      </c>
      <c r="B111" s="2">
        <v>960</v>
      </c>
      <c r="C111" s="3" t="s">
        <v>191</v>
      </c>
      <c r="D111" s="4"/>
      <c r="E111" s="2">
        <v>0</v>
      </c>
      <c r="F111" s="3" t="s">
        <v>49</v>
      </c>
      <c r="G111" s="3" t="s">
        <v>192</v>
      </c>
      <c r="H111" s="17">
        <v>30</v>
      </c>
      <c r="I111" s="5">
        <v>2000</v>
      </c>
      <c r="J111" s="2">
        <f t="shared" si="8"/>
        <v>37187</v>
      </c>
      <c r="K111" s="2">
        <f t="shared" si="9"/>
        <v>10950</v>
      </c>
      <c r="L111" s="28" t="str">
        <f t="shared" si="10"/>
        <v>active</v>
      </c>
      <c r="M111" s="11">
        <f t="shared" si="11"/>
        <v>66.666666666666671</v>
      </c>
      <c r="N111" s="29">
        <f t="shared" si="7"/>
        <v>1446.5753424657537</v>
      </c>
      <c r="O111" s="30">
        <f t="shared" si="12"/>
        <v>0</v>
      </c>
      <c r="P111" s="11">
        <f t="shared" si="13"/>
        <v>1446.5753424657537</v>
      </c>
    </row>
    <row r="112" spans="1:16" ht="20.100000000000001" customHeight="1">
      <c r="A112" s="3" t="s">
        <v>180</v>
      </c>
      <c r="B112" s="2">
        <v>962</v>
      </c>
      <c r="C112" s="3" t="s">
        <v>193</v>
      </c>
      <c r="D112" s="4"/>
      <c r="E112" s="2">
        <v>0</v>
      </c>
      <c r="F112" s="3" t="s">
        <v>49</v>
      </c>
      <c r="G112" s="3" t="s">
        <v>194</v>
      </c>
      <c r="H112" s="17">
        <v>10</v>
      </c>
      <c r="I112" s="5">
        <v>5000</v>
      </c>
      <c r="J112" s="2">
        <f t="shared" si="8"/>
        <v>37215</v>
      </c>
      <c r="K112" s="2">
        <f t="shared" si="9"/>
        <v>3650</v>
      </c>
      <c r="L112" s="28" t="str">
        <f t="shared" si="10"/>
        <v>dep out</v>
      </c>
      <c r="M112" s="11">
        <f t="shared" si="11"/>
        <v>0</v>
      </c>
      <c r="N112" s="29">
        <f t="shared" si="7"/>
        <v>5000</v>
      </c>
      <c r="O112" s="30">
        <f t="shared" si="12"/>
        <v>0</v>
      </c>
      <c r="P112" s="11">
        <f t="shared" si="13"/>
        <v>5000</v>
      </c>
    </row>
    <row r="113" spans="1:16" ht="20.100000000000001" customHeight="1">
      <c r="A113" s="3" t="s">
        <v>180</v>
      </c>
      <c r="B113" s="2">
        <v>1221</v>
      </c>
      <c r="C113" s="3" t="s">
        <v>195</v>
      </c>
      <c r="D113" s="4"/>
      <c r="E113" s="2">
        <v>0</v>
      </c>
      <c r="F113" s="3" t="s">
        <v>49</v>
      </c>
      <c r="G113" s="3" t="s">
        <v>190</v>
      </c>
      <c r="H113" s="17">
        <v>7</v>
      </c>
      <c r="I113" s="5">
        <v>7700</v>
      </c>
      <c r="J113" s="2">
        <f t="shared" si="8"/>
        <v>37152</v>
      </c>
      <c r="K113" s="2">
        <f t="shared" si="9"/>
        <v>2555</v>
      </c>
      <c r="L113" s="28" t="str">
        <f t="shared" si="10"/>
        <v>dep out</v>
      </c>
      <c r="M113" s="11">
        <f t="shared" si="11"/>
        <v>0</v>
      </c>
      <c r="N113" s="29">
        <f t="shared" si="7"/>
        <v>7700</v>
      </c>
      <c r="O113" s="30">
        <f t="shared" si="12"/>
        <v>0</v>
      </c>
      <c r="P113" s="11">
        <f t="shared" si="13"/>
        <v>7700</v>
      </c>
    </row>
    <row r="114" spans="1:16" ht="20.100000000000001" customHeight="1">
      <c r="A114" s="3" t="s">
        <v>180</v>
      </c>
      <c r="B114" s="2">
        <v>1297</v>
      </c>
      <c r="C114" s="3" t="s">
        <v>196</v>
      </c>
      <c r="D114" s="4"/>
      <c r="E114" s="2">
        <v>0</v>
      </c>
      <c r="F114" s="3" t="s">
        <v>49</v>
      </c>
      <c r="G114" s="3" t="s">
        <v>197</v>
      </c>
      <c r="H114" s="17">
        <v>10</v>
      </c>
      <c r="I114" s="5">
        <v>9131.26</v>
      </c>
      <c r="J114" s="2">
        <f t="shared" si="8"/>
        <v>37666</v>
      </c>
      <c r="K114" s="2">
        <f t="shared" si="9"/>
        <v>3650</v>
      </c>
      <c r="L114" s="28" t="str">
        <f t="shared" si="10"/>
        <v>dep out</v>
      </c>
      <c r="M114" s="11">
        <f t="shared" si="11"/>
        <v>0</v>
      </c>
      <c r="N114" s="29">
        <f t="shared" si="7"/>
        <v>9131.26</v>
      </c>
      <c r="O114" s="30">
        <f t="shared" si="12"/>
        <v>0</v>
      </c>
      <c r="P114" s="11">
        <f t="shared" si="13"/>
        <v>9131.26</v>
      </c>
    </row>
    <row r="115" spans="1:16" ht="20.100000000000001" customHeight="1">
      <c r="A115" s="3" t="s">
        <v>180</v>
      </c>
      <c r="B115" s="2">
        <v>1488</v>
      </c>
      <c r="C115" s="3" t="s">
        <v>198</v>
      </c>
      <c r="D115" s="4"/>
      <c r="E115" s="2">
        <v>0</v>
      </c>
      <c r="F115" s="3" t="s">
        <v>49</v>
      </c>
      <c r="G115" s="3" t="s">
        <v>199</v>
      </c>
      <c r="H115" s="17">
        <v>5</v>
      </c>
      <c r="I115" s="5">
        <v>1699.98</v>
      </c>
      <c r="J115" s="2">
        <f t="shared" si="8"/>
        <v>38786</v>
      </c>
      <c r="K115" s="2">
        <f t="shared" si="9"/>
        <v>1825</v>
      </c>
      <c r="L115" s="28" t="str">
        <f t="shared" si="10"/>
        <v>dep out</v>
      </c>
      <c r="M115" s="11">
        <f t="shared" si="11"/>
        <v>0</v>
      </c>
      <c r="N115" s="29">
        <f t="shared" si="7"/>
        <v>1699.98</v>
      </c>
      <c r="O115" s="30">
        <f t="shared" si="12"/>
        <v>0</v>
      </c>
      <c r="P115" s="11">
        <f t="shared" si="13"/>
        <v>1699.98</v>
      </c>
    </row>
    <row r="116" spans="1:16" ht="20.100000000000001" customHeight="1">
      <c r="A116" s="3" t="s">
        <v>180</v>
      </c>
      <c r="B116" s="2">
        <v>1617</v>
      </c>
      <c r="C116" s="3" t="s">
        <v>200</v>
      </c>
      <c r="D116" s="4"/>
      <c r="E116" s="2">
        <v>0</v>
      </c>
      <c r="F116" s="3" t="s">
        <v>49</v>
      </c>
      <c r="G116" s="3" t="s">
        <v>201</v>
      </c>
      <c r="H116" s="17">
        <v>5</v>
      </c>
      <c r="I116" s="5">
        <v>4100</v>
      </c>
      <c r="J116" s="2">
        <f t="shared" si="8"/>
        <v>39161</v>
      </c>
      <c r="K116" s="2">
        <f t="shared" si="9"/>
        <v>1825</v>
      </c>
      <c r="L116" s="28" t="str">
        <f t="shared" si="10"/>
        <v>dep out</v>
      </c>
      <c r="M116" s="11">
        <f t="shared" si="11"/>
        <v>0</v>
      </c>
      <c r="N116" s="29">
        <f t="shared" si="7"/>
        <v>4100</v>
      </c>
      <c r="O116" s="30">
        <f t="shared" si="12"/>
        <v>0</v>
      </c>
      <c r="P116" s="11">
        <f t="shared" si="13"/>
        <v>4100</v>
      </c>
    </row>
    <row r="117" spans="1:16" ht="20.100000000000001" customHeight="1">
      <c r="A117" s="3" t="s">
        <v>180</v>
      </c>
      <c r="B117" s="2">
        <v>1683</v>
      </c>
      <c r="C117" s="3" t="s">
        <v>202</v>
      </c>
      <c r="D117" s="4"/>
      <c r="E117" s="2">
        <v>0</v>
      </c>
      <c r="F117" s="3" t="s">
        <v>49</v>
      </c>
      <c r="G117" s="3" t="s">
        <v>203</v>
      </c>
      <c r="H117" s="17">
        <v>5</v>
      </c>
      <c r="I117" s="5">
        <v>45916</v>
      </c>
      <c r="J117" s="2">
        <f t="shared" si="8"/>
        <v>39447</v>
      </c>
      <c r="K117" s="2">
        <f t="shared" si="9"/>
        <v>1825</v>
      </c>
      <c r="L117" s="28" t="str">
        <f t="shared" si="10"/>
        <v>dep out</v>
      </c>
      <c r="M117" s="11">
        <f t="shared" si="11"/>
        <v>0</v>
      </c>
      <c r="N117" s="29">
        <f t="shared" si="7"/>
        <v>45916</v>
      </c>
      <c r="O117" s="30">
        <f t="shared" si="12"/>
        <v>0</v>
      </c>
      <c r="P117" s="11">
        <f t="shared" si="13"/>
        <v>45916</v>
      </c>
    </row>
    <row r="118" spans="1:16" ht="20.100000000000001" customHeight="1">
      <c r="A118" s="3" t="s">
        <v>180</v>
      </c>
      <c r="B118" s="2">
        <v>1696</v>
      </c>
      <c r="C118" s="3" t="s">
        <v>204</v>
      </c>
      <c r="D118" s="4"/>
      <c r="E118" s="2">
        <v>0</v>
      </c>
      <c r="F118" s="3" t="s">
        <v>49</v>
      </c>
      <c r="G118" s="3" t="s">
        <v>205</v>
      </c>
      <c r="H118" s="17">
        <v>5</v>
      </c>
      <c r="I118" s="5">
        <v>5610</v>
      </c>
      <c r="J118" s="2">
        <f t="shared" si="8"/>
        <v>39609</v>
      </c>
      <c r="K118" s="2">
        <f t="shared" si="9"/>
        <v>1825</v>
      </c>
      <c r="L118" s="28" t="str">
        <f t="shared" si="10"/>
        <v>dep out</v>
      </c>
      <c r="M118" s="11">
        <f t="shared" si="11"/>
        <v>0</v>
      </c>
      <c r="N118" s="29">
        <f t="shared" si="7"/>
        <v>5610</v>
      </c>
      <c r="O118" s="30">
        <f t="shared" si="12"/>
        <v>0</v>
      </c>
      <c r="P118" s="11">
        <f t="shared" si="13"/>
        <v>5610</v>
      </c>
    </row>
    <row r="119" spans="1:16" ht="20.100000000000001" customHeight="1">
      <c r="A119" s="3" t="s">
        <v>180</v>
      </c>
      <c r="B119" s="2">
        <v>1700</v>
      </c>
      <c r="C119" s="3" t="s">
        <v>206</v>
      </c>
      <c r="D119" s="4"/>
      <c r="E119" s="2">
        <v>0</v>
      </c>
      <c r="F119" s="3" t="s">
        <v>49</v>
      </c>
      <c r="G119" s="3" t="s">
        <v>207</v>
      </c>
      <c r="H119" s="17">
        <v>3</v>
      </c>
      <c r="I119" s="5">
        <v>8474</v>
      </c>
      <c r="J119" s="2">
        <f t="shared" si="8"/>
        <v>39435</v>
      </c>
      <c r="K119" s="2">
        <f t="shared" si="9"/>
        <v>1095</v>
      </c>
      <c r="L119" s="28" t="str">
        <f t="shared" si="10"/>
        <v>dep out</v>
      </c>
      <c r="M119" s="11">
        <f t="shared" si="11"/>
        <v>0</v>
      </c>
      <c r="N119" s="29">
        <f t="shared" si="7"/>
        <v>8474</v>
      </c>
      <c r="O119" s="30">
        <f t="shared" si="12"/>
        <v>0</v>
      </c>
      <c r="P119" s="11">
        <f t="shared" si="13"/>
        <v>8474</v>
      </c>
    </row>
    <row r="120" spans="1:16" ht="20.100000000000001" customHeight="1">
      <c r="A120" s="3" t="s">
        <v>180</v>
      </c>
      <c r="B120" s="2">
        <v>1767</v>
      </c>
      <c r="C120" s="3" t="s">
        <v>208</v>
      </c>
      <c r="D120" s="4"/>
      <c r="E120" s="2">
        <v>0</v>
      </c>
      <c r="F120" s="3" t="s">
        <v>49</v>
      </c>
      <c r="G120" s="3" t="s">
        <v>209</v>
      </c>
      <c r="H120" s="17">
        <v>5</v>
      </c>
      <c r="I120" s="5">
        <v>4802.5</v>
      </c>
      <c r="J120" s="2">
        <f t="shared" si="8"/>
        <v>39660</v>
      </c>
      <c r="K120" s="2">
        <f t="shared" si="9"/>
        <v>1825</v>
      </c>
      <c r="L120" s="28" t="str">
        <f t="shared" si="10"/>
        <v>dep out</v>
      </c>
      <c r="M120" s="11">
        <f t="shared" si="11"/>
        <v>0</v>
      </c>
      <c r="N120" s="29">
        <f t="shared" si="7"/>
        <v>4802.5</v>
      </c>
      <c r="O120" s="30">
        <f t="shared" si="12"/>
        <v>0</v>
      </c>
      <c r="P120" s="11">
        <f t="shared" si="13"/>
        <v>4802.5</v>
      </c>
    </row>
    <row r="121" spans="1:16" ht="20.100000000000001" customHeight="1">
      <c r="A121" s="3" t="s">
        <v>180</v>
      </c>
      <c r="B121" s="2">
        <v>1768</v>
      </c>
      <c r="C121" s="3" t="s">
        <v>210</v>
      </c>
      <c r="D121" s="4"/>
      <c r="E121" s="2">
        <v>0</v>
      </c>
      <c r="F121" s="3" t="s">
        <v>49</v>
      </c>
      <c r="G121" s="3" t="s">
        <v>211</v>
      </c>
      <c r="H121" s="17">
        <v>10</v>
      </c>
      <c r="I121" s="5">
        <v>6651</v>
      </c>
      <c r="J121" s="2">
        <f t="shared" si="8"/>
        <v>39630</v>
      </c>
      <c r="K121" s="2">
        <f t="shared" si="9"/>
        <v>3650</v>
      </c>
      <c r="L121" s="28" t="str">
        <f t="shared" si="10"/>
        <v>dep out</v>
      </c>
      <c r="M121" s="11">
        <f t="shared" si="11"/>
        <v>0</v>
      </c>
      <c r="N121" s="29">
        <f t="shared" si="7"/>
        <v>6651</v>
      </c>
      <c r="O121" s="30">
        <f t="shared" si="12"/>
        <v>0</v>
      </c>
      <c r="P121" s="11">
        <f t="shared" si="13"/>
        <v>6651</v>
      </c>
    </row>
    <row r="122" spans="1:16" ht="20.100000000000001" customHeight="1">
      <c r="A122" s="3" t="s">
        <v>180</v>
      </c>
      <c r="B122" s="2">
        <v>1816</v>
      </c>
      <c r="C122" s="3" t="s">
        <v>212</v>
      </c>
      <c r="D122" s="4"/>
      <c r="E122" s="2">
        <v>0</v>
      </c>
      <c r="F122" s="3" t="s">
        <v>49</v>
      </c>
      <c r="G122" s="3" t="s">
        <v>213</v>
      </c>
      <c r="H122" s="17">
        <v>5</v>
      </c>
      <c r="I122" s="5">
        <v>6624.24</v>
      </c>
      <c r="J122" s="2">
        <f t="shared" si="8"/>
        <v>40296</v>
      </c>
      <c r="K122" s="2">
        <f t="shared" si="9"/>
        <v>1825</v>
      </c>
      <c r="L122" s="28" t="str">
        <f t="shared" si="10"/>
        <v>dep out</v>
      </c>
      <c r="M122" s="11">
        <f t="shared" si="11"/>
        <v>0</v>
      </c>
      <c r="N122" s="29">
        <f t="shared" si="7"/>
        <v>6624.24</v>
      </c>
      <c r="O122" s="30">
        <f t="shared" si="12"/>
        <v>0</v>
      </c>
      <c r="P122" s="11">
        <f t="shared" si="13"/>
        <v>6624.24</v>
      </c>
    </row>
    <row r="123" spans="1:16" ht="20.100000000000001" customHeight="1">
      <c r="A123" s="3" t="s">
        <v>180</v>
      </c>
      <c r="B123" s="2">
        <v>1826</v>
      </c>
      <c r="C123" s="3" t="s">
        <v>214</v>
      </c>
      <c r="D123" s="4"/>
      <c r="E123" s="2">
        <v>0</v>
      </c>
      <c r="F123" s="3" t="s">
        <v>49</v>
      </c>
      <c r="G123" s="3" t="s">
        <v>215</v>
      </c>
      <c r="H123" s="17">
        <v>3</v>
      </c>
      <c r="I123" s="5">
        <v>5000</v>
      </c>
      <c r="J123" s="2">
        <f t="shared" si="8"/>
        <v>40256</v>
      </c>
      <c r="K123" s="2">
        <f t="shared" si="9"/>
        <v>1095</v>
      </c>
      <c r="L123" s="28" t="str">
        <f t="shared" si="10"/>
        <v>dep out</v>
      </c>
      <c r="M123" s="11">
        <f t="shared" si="11"/>
        <v>0</v>
      </c>
      <c r="N123" s="29">
        <f t="shared" si="7"/>
        <v>5000</v>
      </c>
      <c r="O123" s="30">
        <f t="shared" si="12"/>
        <v>0</v>
      </c>
      <c r="P123" s="11">
        <f t="shared" si="13"/>
        <v>5000</v>
      </c>
    </row>
    <row r="124" spans="1:16" ht="20.100000000000001" customHeight="1">
      <c r="A124" s="3" t="s">
        <v>180</v>
      </c>
      <c r="B124" s="2">
        <v>2021</v>
      </c>
      <c r="C124" s="3" t="s">
        <v>216</v>
      </c>
      <c r="D124" s="4"/>
      <c r="E124" s="2">
        <v>0</v>
      </c>
      <c r="F124" s="3" t="s">
        <v>49</v>
      </c>
      <c r="G124" s="3" t="s">
        <v>217</v>
      </c>
      <c r="H124" s="17">
        <v>10</v>
      </c>
      <c r="I124" s="5">
        <v>17799.8</v>
      </c>
      <c r="J124" s="2">
        <f t="shared" si="8"/>
        <v>42089</v>
      </c>
      <c r="K124" s="2">
        <f t="shared" si="9"/>
        <v>3650</v>
      </c>
      <c r="L124" s="28" t="str">
        <f t="shared" si="10"/>
        <v>active</v>
      </c>
      <c r="M124" s="11">
        <f t="shared" si="11"/>
        <v>1779.98</v>
      </c>
      <c r="N124" s="29">
        <f t="shared" si="7"/>
        <v>14717.752438356163</v>
      </c>
      <c r="O124" s="30">
        <f t="shared" si="12"/>
        <v>0</v>
      </c>
      <c r="P124" s="11">
        <f t="shared" si="13"/>
        <v>14717.752438356163</v>
      </c>
    </row>
    <row r="125" spans="1:16" ht="20.100000000000001" customHeight="1">
      <c r="A125" s="3" t="s">
        <v>180</v>
      </c>
      <c r="B125" s="2">
        <v>2064</v>
      </c>
      <c r="C125" s="3" t="s">
        <v>218</v>
      </c>
      <c r="D125" s="4"/>
      <c r="E125" s="2">
        <v>0</v>
      </c>
      <c r="F125" s="3" t="s">
        <v>49</v>
      </c>
      <c r="G125" s="3" t="s">
        <v>219</v>
      </c>
      <c r="H125" s="17">
        <v>7</v>
      </c>
      <c r="I125" s="5">
        <v>29290</v>
      </c>
      <c r="J125" s="2">
        <f t="shared" si="8"/>
        <v>42551</v>
      </c>
      <c r="K125" s="2">
        <f t="shared" si="9"/>
        <v>2555</v>
      </c>
      <c r="L125" s="28" t="str">
        <f t="shared" si="10"/>
        <v>dep out</v>
      </c>
      <c r="M125" s="11">
        <f t="shared" si="11"/>
        <v>0</v>
      </c>
      <c r="N125" s="29">
        <f t="shared" si="7"/>
        <v>29290</v>
      </c>
      <c r="O125" s="30">
        <f t="shared" si="12"/>
        <v>0</v>
      </c>
      <c r="P125" s="11">
        <f t="shared" si="13"/>
        <v>29290</v>
      </c>
    </row>
    <row r="126" spans="1:16" ht="20.100000000000001" customHeight="1">
      <c r="A126" s="3" t="s">
        <v>180</v>
      </c>
      <c r="B126" s="2">
        <v>2111</v>
      </c>
      <c r="C126" s="3" t="s">
        <v>220</v>
      </c>
      <c r="D126" s="4"/>
      <c r="E126" s="2">
        <v>0</v>
      </c>
      <c r="F126" s="3" t="s">
        <v>49</v>
      </c>
      <c r="G126" s="3" t="s">
        <v>221</v>
      </c>
      <c r="H126" s="17">
        <v>10</v>
      </c>
      <c r="I126" s="5">
        <v>37938.230000000003</v>
      </c>
      <c r="J126" s="2">
        <f t="shared" si="8"/>
        <v>42914</v>
      </c>
      <c r="K126" s="2">
        <f t="shared" si="9"/>
        <v>3650</v>
      </c>
      <c r="L126" s="28" t="str">
        <f t="shared" si="10"/>
        <v>active</v>
      </c>
      <c r="M126" s="11">
        <f t="shared" si="11"/>
        <v>3793.8230000000003</v>
      </c>
      <c r="N126" s="29">
        <f t="shared" si="7"/>
        <v>22794.120106849317</v>
      </c>
      <c r="O126" s="30">
        <f t="shared" si="12"/>
        <v>0</v>
      </c>
      <c r="P126" s="11">
        <f t="shared" si="13"/>
        <v>22794.120106849317</v>
      </c>
    </row>
    <row r="127" spans="1:16" ht="20.100000000000001" customHeight="1">
      <c r="A127" s="3" t="s">
        <v>180</v>
      </c>
      <c r="B127" s="2">
        <v>2214</v>
      </c>
      <c r="C127" s="3" t="s">
        <v>222</v>
      </c>
      <c r="D127" s="4"/>
      <c r="E127" s="2">
        <v>0</v>
      </c>
      <c r="F127" s="3" t="s">
        <v>49</v>
      </c>
      <c r="G127" s="3" t="s">
        <v>223</v>
      </c>
      <c r="H127" s="17">
        <v>7</v>
      </c>
      <c r="I127" s="5">
        <v>21204.74</v>
      </c>
      <c r="J127" s="2">
        <f t="shared" si="8"/>
        <v>43544</v>
      </c>
      <c r="K127" s="2">
        <f t="shared" si="9"/>
        <v>2555</v>
      </c>
      <c r="L127" s="28" t="str">
        <f t="shared" si="10"/>
        <v>active</v>
      </c>
      <c r="M127" s="11">
        <f t="shared" si="11"/>
        <v>3029.2485714285717</v>
      </c>
      <c r="N127" s="29">
        <f t="shared" si="7"/>
        <v>12971.823334637966</v>
      </c>
      <c r="O127" s="30">
        <f t="shared" si="12"/>
        <v>0</v>
      </c>
      <c r="P127" s="11">
        <f t="shared" si="13"/>
        <v>12971.823334637966</v>
      </c>
    </row>
    <row r="128" spans="1:16" ht="20.100000000000001" customHeight="1">
      <c r="A128" s="3" t="s">
        <v>180</v>
      </c>
      <c r="B128" s="2">
        <v>2297</v>
      </c>
      <c r="C128" s="3" t="s">
        <v>224</v>
      </c>
      <c r="D128" s="4"/>
      <c r="E128" s="2">
        <v>0</v>
      </c>
      <c r="F128" s="3" t="s">
        <v>49</v>
      </c>
      <c r="G128" s="3" t="s">
        <v>225</v>
      </c>
      <c r="H128" s="17">
        <v>10</v>
      </c>
      <c r="I128" s="5">
        <v>29875.8</v>
      </c>
      <c r="J128" s="2">
        <f t="shared" si="8"/>
        <v>44274</v>
      </c>
      <c r="K128" s="2">
        <f t="shared" si="9"/>
        <v>3650</v>
      </c>
      <c r="L128" s="28" t="str">
        <f t="shared" si="10"/>
        <v>active</v>
      </c>
      <c r="M128" s="11">
        <f t="shared" si="11"/>
        <v>2987.58</v>
      </c>
      <c r="N128" s="29">
        <f t="shared" si="7"/>
        <v>6818.2305205479452</v>
      </c>
      <c r="O128" s="30">
        <f t="shared" si="12"/>
        <v>0</v>
      </c>
      <c r="P128" s="11">
        <f t="shared" si="13"/>
        <v>6818.2305205479452</v>
      </c>
    </row>
    <row r="129" spans="1:16" ht="20.100000000000001" customHeight="1">
      <c r="A129" s="3" t="s">
        <v>180</v>
      </c>
      <c r="B129" s="2">
        <v>2298</v>
      </c>
      <c r="C129" s="3" t="s">
        <v>226</v>
      </c>
      <c r="D129" s="4"/>
      <c r="E129" s="2">
        <v>0</v>
      </c>
      <c r="F129" s="3" t="s">
        <v>49</v>
      </c>
      <c r="G129" s="3" t="s">
        <v>227</v>
      </c>
      <c r="H129" s="17">
        <v>10</v>
      </c>
      <c r="I129" s="5">
        <v>37606.33</v>
      </c>
      <c r="J129" s="2">
        <f t="shared" si="8"/>
        <v>44327</v>
      </c>
      <c r="K129" s="2">
        <f t="shared" si="9"/>
        <v>3650</v>
      </c>
      <c r="L129" s="28" t="str">
        <f t="shared" si="10"/>
        <v>active</v>
      </c>
      <c r="M129" s="11">
        <f t="shared" si="11"/>
        <v>3760.6330000000003</v>
      </c>
      <c r="N129" s="29">
        <f t="shared" si="7"/>
        <v>8036.4212054794534</v>
      </c>
      <c r="O129" s="30">
        <f t="shared" si="12"/>
        <v>0</v>
      </c>
      <c r="P129" s="11">
        <f t="shared" si="13"/>
        <v>8036.4212054794534</v>
      </c>
    </row>
    <row r="130" spans="1:16" ht="20.100000000000001" customHeight="1">
      <c r="A130" s="3" t="s">
        <v>180</v>
      </c>
      <c r="B130" s="2">
        <v>2299</v>
      </c>
      <c r="C130" s="3" t="s">
        <v>228</v>
      </c>
      <c r="D130" s="4"/>
      <c r="E130" s="2">
        <v>0</v>
      </c>
      <c r="F130" s="3" t="s">
        <v>49</v>
      </c>
      <c r="G130" s="3" t="s">
        <v>229</v>
      </c>
      <c r="H130" s="17">
        <v>7</v>
      </c>
      <c r="I130" s="5">
        <v>112967</v>
      </c>
      <c r="J130" s="2">
        <f t="shared" si="8"/>
        <v>44500</v>
      </c>
      <c r="K130" s="2">
        <f t="shared" si="9"/>
        <v>2555</v>
      </c>
      <c r="L130" s="28" t="str">
        <f t="shared" si="10"/>
        <v>active</v>
      </c>
      <c r="M130" s="11">
        <f t="shared" si="11"/>
        <v>16138.142857142857</v>
      </c>
      <c r="N130" s="29">
        <f t="shared" si="7"/>
        <v>26837.952641878666</v>
      </c>
      <c r="O130" s="30">
        <f t="shared" si="12"/>
        <v>0</v>
      </c>
      <c r="P130" s="11">
        <f t="shared" si="13"/>
        <v>26837.952641878666</v>
      </c>
    </row>
    <row r="131" spans="1:16" ht="20.100000000000001" customHeight="1">
      <c r="A131" s="3" t="s">
        <v>180</v>
      </c>
      <c r="B131" s="2">
        <v>2364</v>
      </c>
      <c r="C131" s="3" t="s">
        <v>230</v>
      </c>
      <c r="D131" s="4"/>
      <c r="E131" s="2">
        <v>0</v>
      </c>
      <c r="F131" s="3" t="s">
        <v>49</v>
      </c>
      <c r="G131" s="3" t="s">
        <v>231</v>
      </c>
      <c r="H131" s="17">
        <v>7</v>
      </c>
      <c r="I131" s="5">
        <v>121397.16</v>
      </c>
      <c r="J131" s="2">
        <f t="shared" si="8"/>
        <v>44592</v>
      </c>
      <c r="K131" s="2">
        <f t="shared" si="9"/>
        <v>2555</v>
      </c>
      <c r="L131" s="28" t="str">
        <f t="shared" si="10"/>
        <v>active</v>
      </c>
      <c r="M131" s="11">
        <f t="shared" si="11"/>
        <v>17342.451428571429</v>
      </c>
      <c r="N131" s="29">
        <f t="shared" ref="N131:N194" si="14">IF(L131="dep out",I131,(($M$1-J131)/365)*M131)</f>
        <v>24469.486262230923</v>
      </c>
      <c r="O131" s="30">
        <f t="shared" si="12"/>
        <v>0</v>
      </c>
      <c r="P131" s="11">
        <f t="shared" si="13"/>
        <v>24469.486262230923</v>
      </c>
    </row>
    <row r="132" spans="1:16" ht="20.100000000000001" customHeight="1">
      <c r="A132" s="3" t="s">
        <v>180</v>
      </c>
      <c r="B132" s="2">
        <v>2399</v>
      </c>
      <c r="C132" s="3" t="s">
        <v>232</v>
      </c>
      <c r="D132" s="4"/>
      <c r="E132" s="2">
        <v>0</v>
      </c>
      <c r="F132" s="3" t="s">
        <v>49</v>
      </c>
      <c r="G132" s="3" t="s">
        <v>178</v>
      </c>
      <c r="H132" s="17">
        <v>5</v>
      </c>
      <c r="I132" s="5">
        <v>34880</v>
      </c>
      <c r="J132" s="2">
        <f t="shared" ref="J132:J195" si="15">DATEVALUE(G132)</f>
        <v>44926</v>
      </c>
      <c r="K132" s="2">
        <f t="shared" ref="K132:K195" si="16">H132*365</f>
        <v>1825</v>
      </c>
      <c r="L132" s="28" t="str">
        <f t="shared" ref="L132:L195" si="17">IF((J132+K132)&lt;$M$1,"dep out","active")</f>
        <v>active</v>
      </c>
      <c r="M132" s="11">
        <f t="shared" ref="M132:M195" si="18">IF(L132="dep out",0,(I132/H132))</f>
        <v>6976</v>
      </c>
      <c r="N132" s="29">
        <f t="shared" si="14"/>
        <v>3459.3315068493152</v>
      </c>
      <c r="O132" s="30">
        <f t="shared" ref="O132:O195" si="19">IF(H132=0,(-1*I132),0)</f>
        <v>0</v>
      </c>
      <c r="P132" s="11">
        <f t="shared" ref="P132:P195" si="20">N132+O132</f>
        <v>3459.3315068493152</v>
      </c>
    </row>
    <row r="133" spans="1:16" ht="20.100000000000001" customHeight="1">
      <c r="A133" s="3" t="s">
        <v>180</v>
      </c>
      <c r="B133" s="2">
        <v>2400</v>
      </c>
      <c r="C133" s="3" t="s">
        <v>233</v>
      </c>
      <c r="D133" s="4"/>
      <c r="E133" s="2">
        <v>0</v>
      </c>
      <c r="F133" s="3" t="s">
        <v>49</v>
      </c>
      <c r="G133" s="3" t="s">
        <v>1</v>
      </c>
      <c r="H133" s="17">
        <v>7</v>
      </c>
      <c r="I133" s="5">
        <v>60000</v>
      </c>
      <c r="J133" s="2">
        <f t="shared" si="15"/>
        <v>45107</v>
      </c>
      <c r="K133" s="2">
        <f t="shared" si="16"/>
        <v>2555</v>
      </c>
      <c r="L133" s="28" t="str">
        <f t="shared" si="17"/>
        <v>active</v>
      </c>
      <c r="M133" s="11">
        <f t="shared" si="18"/>
        <v>8571.4285714285706</v>
      </c>
      <c r="N133" s="29">
        <f t="shared" si="14"/>
        <v>0</v>
      </c>
      <c r="O133" s="30">
        <f t="shared" si="19"/>
        <v>0</v>
      </c>
      <c r="P133" s="11">
        <f t="shared" si="20"/>
        <v>0</v>
      </c>
    </row>
    <row r="134" spans="1:16" ht="20.100000000000001" customHeight="1">
      <c r="A134" s="3" t="s">
        <v>234</v>
      </c>
      <c r="B134" s="2">
        <v>296</v>
      </c>
      <c r="C134" s="3" t="s">
        <v>235</v>
      </c>
      <c r="D134" s="4"/>
      <c r="E134" s="2">
        <v>0</v>
      </c>
      <c r="F134" s="3" t="s">
        <v>49</v>
      </c>
      <c r="G134" s="3" t="s">
        <v>236</v>
      </c>
      <c r="H134" s="17">
        <v>20</v>
      </c>
      <c r="I134" s="5">
        <v>56035</v>
      </c>
      <c r="J134" s="2">
        <f t="shared" si="15"/>
        <v>36336</v>
      </c>
      <c r="K134" s="2">
        <f t="shared" si="16"/>
        <v>7300</v>
      </c>
      <c r="L134" s="28" t="str">
        <f t="shared" si="17"/>
        <v>dep out</v>
      </c>
      <c r="M134" s="11">
        <f t="shared" si="18"/>
        <v>0</v>
      </c>
      <c r="N134" s="29">
        <f t="shared" si="14"/>
        <v>56035</v>
      </c>
      <c r="O134" s="30">
        <f t="shared" si="19"/>
        <v>0</v>
      </c>
      <c r="P134" s="11">
        <f t="shared" si="20"/>
        <v>56035</v>
      </c>
    </row>
    <row r="135" spans="1:16" ht="20.100000000000001" customHeight="1">
      <c r="A135" s="3" t="s">
        <v>234</v>
      </c>
      <c r="B135" s="2">
        <v>297</v>
      </c>
      <c r="C135" s="3" t="s">
        <v>235</v>
      </c>
      <c r="D135" s="4"/>
      <c r="E135" s="2">
        <v>0</v>
      </c>
      <c r="F135" s="3" t="s">
        <v>49</v>
      </c>
      <c r="G135" s="3" t="s">
        <v>236</v>
      </c>
      <c r="H135" s="17">
        <v>20</v>
      </c>
      <c r="I135" s="5">
        <v>60004.9</v>
      </c>
      <c r="J135" s="2">
        <f t="shared" si="15"/>
        <v>36336</v>
      </c>
      <c r="K135" s="2">
        <f t="shared" si="16"/>
        <v>7300</v>
      </c>
      <c r="L135" s="28" t="str">
        <f t="shared" si="17"/>
        <v>dep out</v>
      </c>
      <c r="M135" s="11">
        <f t="shared" si="18"/>
        <v>0</v>
      </c>
      <c r="N135" s="29">
        <f t="shared" si="14"/>
        <v>60004.9</v>
      </c>
      <c r="O135" s="30">
        <f t="shared" si="19"/>
        <v>0</v>
      </c>
      <c r="P135" s="11">
        <f t="shared" si="20"/>
        <v>60004.9</v>
      </c>
    </row>
    <row r="136" spans="1:16" ht="20.100000000000001" customHeight="1">
      <c r="A136" s="3" t="s">
        <v>234</v>
      </c>
      <c r="B136" s="2">
        <v>298</v>
      </c>
      <c r="C136" s="3" t="s">
        <v>235</v>
      </c>
      <c r="D136" s="4"/>
      <c r="E136" s="2">
        <v>0</v>
      </c>
      <c r="F136" s="3" t="s">
        <v>49</v>
      </c>
      <c r="G136" s="3" t="s">
        <v>237</v>
      </c>
      <c r="H136" s="17">
        <v>20</v>
      </c>
      <c r="I136" s="5">
        <v>2753.08</v>
      </c>
      <c r="J136" s="2">
        <f t="shared" si="15"/>
        <v>36361</v>
      </c>
      <c r="K136" s="2">
        <f t="shared" si="16"/>
        <v>7300</v>
      </c>
      <c r="L136" s="28" t="str">
        <f t="shared" si="17"/>
        <v>dep out</v>
      </c>
      <c r="M136" s="11">
        <f t="shared" si="18"/>
        <v>0</v>
      </c>
      <c r="N136" s="29">
        <f t="shared" si="14"/>
        <v>2753.08</v>
      </c>
      <c r="O136" s="30">
        <f t="shared" si="19"/>
        <v>0</v>
      </c>
      <c r="P136" s="11">
        <f t="shared" si="20"/>
        <v>2753.08</v>
      </c>
    </row>
    <row r="137" spans="1:16" ht="20.100000000000001" customHeight="1">
      <c r="A137" s="3" t="s">
        <v>234</v>
      </c>
      <c r="B137" s="2">
        <v>299</v>
      </c>
      <c r="C137" s="3" t="s">
        <v>235</v>
      </c>
      <c r="D137" s="4"/>
      <c r="E137" s="2">
        <v>0</v>
      </c>
      <c r="F137" s="3" t="s">
        <v>49</v>
      </c>
      <c r="G137" s="3" t="s">
        <v>238</v>
      </c>
      <c r="H137" s="17">
        <v>20</v>
      </c>
      <c r="I137" s="5">
        <v>1205.4100000000001</v>
      </c>
      <c r="J137" s="2">
        <f t="shared" si="15"/>
        <v>36390</v>
      </c>
      <c r="K137" s="2">
        <f t="shared" si="16"/>
        <v>7300</v>
      </c>
      <c r="L137" s="28" t="str">
        <f t="shared" si="17"/>
        <v>dep out</v>
      </c>
      <c r="M137" s="11">
        <f t="shared" si="18"/>
        <v>0</v>
      </c>
      <c r="N137" s="29">
        <f t="shared" si="14"/>
        <v>1205.4100000000001</v>
      </c>
      <c r="O137" s="30">
        <f t="shared" si="19"/>
        <v>0</v>
      </c>
      <c r="P137" s="11">
        <f t="shared" si="20"/>
        <v>1205.4100000000001</v>
      </c>
    </row>
    <row r="138" spans="1:16" ht="20.100000000000001" customHeight="1">
      <c r="A138" s="3" t="s">
        <v>234</v>
      </c>
      <c r="B138" s="2">
        <v>300</v>
      </c>
      <c r="C138" s="3" t="s">
        <v>235</v>
      </c>
      <c r="D138" s="4"/>
      <c r="E138" s="2">
        <v>0</v>
      </c>
      <c r="F138" s="3" t="s">
        <v>49</v>
      </c>
      <c r="G138" s="3" t="s">
        <v>239</v>
      </c>
      <c r="H138" s="17">
        <v>20</v>
      </c>
      <c r="I138" s="5">
        <v>8426.5400000000009</v>
      </c>
      <c r="J138" s="2">
        <f t="shared" si="15"/>
        <v>36420</v>
      </c>
      <c r="K138" s="2">
        <f t="shared" si="16"/>
        <v>7300</v>
      </c>
      <c r="L138" s="28" t="str">
        <f t="shared" si="17"/>
        <v>dep out</v>
      </c>
      <c r="M138" s="11">
        <f t="shared" si="18"/>
        <v>0</v>
      </c>
      <c r="N138" s="29">
        <f t="shared" si="14"/>
        <v>8426.5400000000009</v>
      </c>
      <c r="O138" s="30">
        <f t="shared" si="19"/>
        <v>0</v>
      </c>
      <c r="P138" s="11">
        <f t="shared" si="20"/>
        <v>8426.5400000000009</v>
      </c>
    </row>
    <row r="139" spans="1:16" ht="20.100000000000001" customHeight="1">
      <c r="A139" s="3" t="s">
        <v>234</v>
      </c>
      <c r="B139" s="2">
        <v>301</v>
      </c>
      <c r="C139" s="3" t="s">
        <v>235</v>
      </c>
      <c r="D139" s="4"/>
      <c r="E139" s="2">
        <v>0</v>
      </c>
      <c r="F139" s="3" t="s">
        <v>49</v>
      </c>
      <c r="G139" s="3" t="s">
        <v>240</v>
      </c>
      <c r="H139" s="17">
        <v>20</v>
      </c>
      <c r="I139" s="5">
        <v>4559.4399999999996</v>
      </c>
      <c r="J139" s="2">
        <f t="shared" si="15"/>
        <v>36454</v>
      </c>
      <c r="K139" s="2">
        <f t="shared" si="16"/>
        <v>7300</v>
      </c>
      <c r="L139" s="28" t="str">
        <f t="shared" si="17"/>
        <v>dep out</v>
      </c>
      <c r="M139" s="11">
        <f t="shared" si="18"/>
        <v>0</v>
      </c>
      <c r="N139" s="29">
        <f t="shared" si="14"/>
        <v>4559.4399999999996</v>
      </c>
      <c r="O139" s="30">
        <f t="shared" si="19"/>
        <v>0</v>
      </c>
      <c r="P139" s="11">
        <f t="shared" si="20"/>
        <v>4559.4399999999996</v>
      </c>
    </row>
    <row r="140" spans="1:16" ht="20.100000000000001" customHeight="1">
      <c r="A140" s="3" t="s">
        <v>234</v>
      </c>
      <c r="B140" s="2">
        <v>302</v>
      </c>
      <c r="C140" s="3" t="s">
        <v>235</v>
      </c>
      <c r="D140" s="4"/>
      <c r="E140" s="2">
        <v>0</v>
      </c>
      <c r="F140" s="3" t="s">
        <v>49</v>
      </c>
      <c r="G140" s="3" t="s">
        <v>241</v>
      </c>
      <c r="H140" s="17">
        <v>20</v>
      </c>
      <c r="I140" s="5">
        <v>6292.12</v>
      </c>
      <c r="J140" s="2">
        <f t="shared" si="15"/>
        <v>36494</v>
      </c>
      <c r="K140" s="2">
        <f t="shared" si="16"/>
        <v>7300</v>
      </c>
      <c r="L140" s="28" t="str">
        <f t="shared" si="17"/>
        <v>dep out</v>
      </c>
      <c r="M140" s="11">
        <f t="shared" si="18"/>
        <v>0</v>
      </c>
      <c r="N140" s="29">
        <f t="shared" si="14"/>
        <v>6292.12</v>
      </c>
      <c r="O140" s="30">
        <f t="shared" si="19"/>
        <v>0</v>
      </c>
      <c r="P140" s="11">
        <f t="shared" si="20"/>
        <v>6292.12</v>
      </c>
    </row>
    <row r="141" spans="1:16" ht="20.100000000000001" customHeight="1">
      <c r="A141" s="3" t="s">
        <v>234</v>
      </c>
      <c r="B141" s="2">
        <v>303</v>
      </c>
      <c r="C141" s="3" t="s">
        <v>235</v>
      </c>
      <c r="D141" s="4"/>
      <c r="E141" s="2">
        <v>0</v>
      </c>
      <c r="F141" s="3" t="s">
        <v>49</v>
      </c>
      <c r="G141" s="3" t="s">
        <v>242</v>
      </c>
      <c r="H141" s="17">
        <v>20</v>
      </c>
      <c r="I141" s="5">
        <v>3900.69</v>
      </c>
      <c r="J141" s="2">
        <f t="shared" si="15"/>
        <v>36503</v>
      </c>
      <c r="K141" s="2">
        <f t="shared" si="16"/>
        <v>7300</v>
      </c>
      <c r="L141" s="28" t="str">
        <f t="shared" si="17"/>
        <v>dep out</v>
      </c>
      <c r="M141" s="11">
        <f t="shared" si="18"/>
        <v>0</v>
      </c>
      <c r="N141" s="29">
        <f t="shared" si="14"/>
        <v>3900.69</v>
      </c>
      <c r="O141" s="30">
        <f t="shared" si="19"/>
        <v>0</v>
      </c>
      <c r="P141" s="11">
        <f t="shared" si="20"/>
        <v>3900.69</v>
      </c>
    </row>
    <row r="142" spans="1:16" ht="20.100000000000001" customHeight="1">
      <c r="A142" s="3" t="s">
        <v>234</v>
      </c>
      <c r="B142" s="2">
        <v>304</v>
      </c>
      <c r="C142" s="3" t="s">
        <v>235</v>
      </c>
      <c r="D142" s="4"/>
      <c r="E142" s="2">
        <v>0</v>
      </c>
      <c r="F142" s="3" t="s">
        <v>49</v>
      </c>
      <c r="G142" s="3" t="s">
        <v>243</v>
      </c>
      <c r="H142" s="17">
        <v>20</v>
      </c>
      <c r="I142" s="5">
        <v>9726</v>
      </c>
      <c r="J142" s="2">
        <f t="shared" si="15"/>
        <v>36549</v>
      </c>
      <c r="K142" s="2">
        <f t="shared" si="16"/>
        <v>7300</v>
      </c>
      <c r="L142" s="28" t="str">
        <f t="shared" si="17"/>
        <v>dep out</v>
      </c>
      <c r="M142" s="11">
        <f t="shared" si="18"/>
        <v>0</v>
      </c>
      <c r="N142" s="29">
        <f t="shared" si="14"/>
        <v>9726</v>
      </c>
      <c r="O142" s="30">
        <f t="shared" si="19"/>
        <v>0</v>
      </c>
      <c r="P142" s="11">
        <f t="shared" si="20"/>
        <v>9726</v>
      </c>
    </row>
    <row r="143" spans="1:16" ht="20.100000000000001" customHeight="1">
      <c r="A143" s="3" t="s">
        <v>234</v>
      </c>
      <c r="B143" s="2">
        <v>305</v>
      </c>
      <c r="C143" s="3" t="s">
        <v>235</v>
      </c>
      <c r="D143" s="4"/>
      <c r="E143" s="2">
        <v>0</v>
      </c>
      <c r="F143" s="3" t="s">
        <v>49</v>
      </c>
      <c r="G143" s="3" t="s">
        <v>244</v>
      </c>
      <c r="H143" s="17">
        <v>20</v>
      </c>
      <c r="I143" s="5">
        <v>4832.03</v>
      </c>
      <c r="J143" s="2">
        <f t="shared" si="15"/>
        <v>36599</v>
      </c>
      <c r="K143" s="2">
        <f t="shared" si="16"/>
        <v>7300</v>
      </c>
      <c r="L143" s="28" t="str">
        <f t="shared" si="17"/>
        <v>dep out</v>
      </c>
      <c r="M143" s="11">
        <f t="shared" si="18"/>
        <v>0</v>
      </c>
      <c r="N143" s="29">
        <f t="shared" si="14"/>
        <v>4832.03</v>
      </c>
      <c r="O143" s="30">
        <f t="shared" si="19"/>
        <v>0</v>
      </c>
      <c r="P143" s="11">
        <f t="shared" si="20"/>
        <v>4832.03</v>
      </c>
    </row>
    <row r="144" spans="1:16" ht="20.100000000000001" customHeight="1">
      <c r="A144" s="3" t="s">
        <v>234</v>
      </c>
      <c r="B144" s="2">
        <v>306</v>
      </c>
      <c r="C144" s="3" t="s">
        <v>235</v>
      </c>
      <c r="D144" s="4"/>
      <c r="E144" s="2">
        <v>0</v>
      </c>
      <c r="F144" s="3" t="s">
        <v>49</v>
      </c>
      <c r="G144" s="3" t="s">
        <v>245</v>
      </c>
      <c r="H144" s="17">
        <v>20</v>
      </c>
      <c r="I144" s="5">
        <v>11274.45</v>
      </c>
      <c r="J144" s="2">
        <f t="shared" si="15"/>
        <v>36635</v>
      </c>
      <c r="K144" s="2">
        <f t="shared" si="16"/>
        <v>7300</v>
      </c>
      <c r="L144" s="28" t="str">
        <f t="shared" si="17"/>
        <v>dep out</v>
      </c>
      <c r="M144" s="11">
        <f t="shared" si="18"/>
        <v>0</v>
      </c>
      <c r="N144" s="29">
        <f t="shared" si="14"/>
        <v>11274.45</v>
      </c>
      <c r="O144" s="30">
        <f t="shared" si="19"/>
        <v>0</v>
      </c>
      <c r="P144" s="11">
        <f t="shared" si="20"/>
        <v>11274.45</v>
      </c>
    </row>
    <row r="145" spans="1:16" ht="20.100000000000001" customHeight="1">
      <c r="A145" s="3" t="s">
        <v>234</v>
      </c>
      <c r="B145" s="2">
        <v>307</v>
      </c>
      <c r="C145" s="3" t="s">
        <v>235</v>
      </c>
      <c r="D145" s="4"/>
      <c r="E145" s="2">
        <v>0</v>
      </c>
      <c r="F145" s="3" t="s">
        <v>49</v>
      </c>
      <c r="G145" s="3" t="s">
        <v>246</v>
      </c>
      <c r="H145" s="17">
        <v>20</v>
      </c>
      <c r="I145" s="5">
        <v>1336.81</v>
      </c>
      <c r="J145" s="2">
        <f t="shared" si="15"/>
        <v>36654</v>
      </c>
      <c r="K145" s="2">
        <f t="shared" si="16"/>
        <v>7300</v>
      </c>
      <c r="L145" s="28" t="str">
        <f t="shared" si="17"/>
        <v>dep out</v>
      </c>
      <c r="M145" s="11">
        <f t="shared" si="18"/>
        <v>0</v>
      </c>
      <c r="N145" s="29">
        <f t="shared" si="14"/>
        <v>1336.81</v>
      </c>
      <c r="O145" s="30">
        <f t="shared" si="19"/>
        <v>0</v>
      </c>
      <c r="P145" s="11">
        <f t="shared" si="20"/>
        <v>1336.81</v>
      </c>
    </row>
    <row r="146" spans="1:16" ht="20.100000000000001" customHeight="1">
      <c r="A146" s="3" t="s">
        <v>234</v>
      </c>
      <c r="B146" s="2">
        <v>308</v>
      </c>
      <c r="C146" s="3" t="s">
        <v>235</v>
      </c>
      <c r="D146" s="4"/>
      <c r="E146" s="2">
        <v>0</v>
      </c>
      <c r="F146" s="3" t="s">
        <v>49</v>
      </c>
      <c r="G146" s="3" t="s">
        <v>247</v>
      </c>
      <c r="H146" s="17">
        <v>20</v>
      </c>
      <c r="I146" s="5">
        <v>7279.22</v>
      </c>
      <c r="J146" s="2">
        <f t="shared" si="15"/>
        <v>36691</v>
      </c>
      <c r="K146" s="2">
        <f t="shared" si="16"/>
        <v>7300</v>
      </c>
      <c r="L146" s="28" t="str">
        <f t="shared" si="17"/>
        <v>dep out</v>
      </c>
      <c r="M146" s="11">
        <f t="shared" si="18"/>
        <v>0</v>
      </c>
      <c r="N146" s="29">
        <f t="shared" si="14"/>
        <v>7279.22</v>
      </c>
      <c r="O146" s="30">
        <f t="shared" si="19"/>
        <v>0</v>
      </c>
      <c r="P146" s="11">
        <f t="shared" si="20"/>
        <v>7279.22</v>
      </c>
    </row>
    <row r="147" spans="1:16" ht="20.100000000000001" customHeight="1">
      <c r="A147" s="3" t="s">
        <v>234</v>
      </c>
      <c r="B147" s="2">
        <v>726</v>
      </c>
      <c r="C147" s="3" t="s">
        <v>248</v>
      </c>
      <c r="D147" s="4"/>
      <c r="E147" s="2">
        <v>0</v>
      </c>
      <c r="F147" s="3" t="s">
        <v>49</v>
      </c>
      <c r="G147" s="3" t="s">
        <v>249</v>
      </c>
      <c r="H147" s="17">
        <v>10</v>
      </c>
      <c r="I147" s="5">
        <v>61563.83</v>
      </c>
      <c r="J147" s="2">
        <f t="shared" si="15"/>
        <v>36893</v>
      </c>
      <c r="K147" s="2">
        <f t="shared" si="16"/>
        <v>3650</v>
      </c>
      <c r="L147" s="28" t="str">
        <f t="shared" si="17"/>
        <v>dep out</v>
      </c>
      <c r="M147" s="11">
        <f t="shared" si="18"/>
        <v>0</v>
      </c>
      <c r="N147" s="29">
        <f t="shared" si="14"/>
        <v>61563.83</v>
      </c>
      <c r="O147" s="30">
        <f t="shared" si="19"/>
        <v>0</v>
      </c>
      <c r="P147" s="11">
        <f t="shared" si="20"/>
        <v>61563.83</v>
      </c>
    </row>
    <row r="148" spans="1:16" ht="20.100000000000001" customHeight="1">
      <c r="A148" s="3" t="s">
        <v>234</v>
      </c>
      <c r="B148" s="2">
        <v>1339</v>
      </c>
      <c r="C148" s="3" t="s">
        <v>235</v>
      </c>
      <c r="D148" s="4"/>
      <c r="E148" s="2">
        <v>0</v>
      </c>
      <c r="F148" s="3" t="s">
        <v>49</v>
      </c>
      <c r="G148" s="3" t="s">
        <v>250</v>
      </c>
      <c r="H148" s="17">
        <v>20</v>
      </c>
      <c r="I148" s="5">
        <v>46141.84</v>
      </c>
      <c r="J148" s="2">
        <f t="shared" si="15"/>
        <v>37987</v>
      </c>
      <c r="K148" s="2">
        <f t="shared" si="16"/>
        <v>7300</v>
      </c>
      <c r="L148" s="28" t="str">
        <f t="shared" si="17"/>
        <v>active</v>
      </c>
      <c r="M148" s="11">
        <f t="shared" si="18"/>
        <v>2307.0919999999996</v>
      </c>
      <c r="N148" s="29">
        <f t="shared" si="14"/>
        <v>45004.09599999999</v>
      </c>
      <c r="O148" s="30">
        <f t="shared" si="19"/>
        <v>0</v>
      </c>
      <c r="P148" s="11">
        <f t="shared" si="20"/>
        <v>45004.09599999999</v>
      </c>
    </row>
    <row r="149" spans="1:16" ht="20.100000000000001" customHeight="1">
      <c r="A149" s="3" t="s">
        <v>234</v>
      </c>
      <c r="B149" s="2">
        <v>1964</v>
      </c>
      <c r="C149" s="3" t="s">
        <v>251</v>
      </c>
      <c r="D149" s="4"/>
      <c r="E149" s="2">
        <v>0</v>
      </c>
      <c r="F149" s="3" t="s">
        <v>49</v>
      </c>
      <c r="G149" s="3" t="s">
        <v>252</v>
      </c>
      <c r="H149" s="17">
        <v>30</v>
      </c>
      <c r="I149" s="5">
        <v>1502264.48</v>
      </c>
      <c r="J149" s="2">
        <f t="shared" si="15"/>
        <v>41455</v>
      </c>
      <c r="K149" s="2">
        <f t="shared" si="16"/>
        <v>10950</v>
      </c>
      <c r="L149" s="28" t="str">
        <f t="shared" si="17"/>
        <v>active</v>
      </c>
      <c r="M149" s="11">
        <f t="shared" si="18"/>
        <v>50075.482666666663</v>
      </c>
      <c r="N149" s="29">
        <f t="shared" si="14"/>
        <v>501029.21287305932</v>
      </c>
      <c r="O149" s="30">
        <f t="shared" si="19"/>
        <v>0</v>
      </c>
      <c r="P149" s="11">
        <f t="shared" si="20"/>
        <v>501029.21287305932</v>
      </c>
    </row>
    <row r="150" spans="1:16" ht="20.100000000000001" customHeight="1">
      <c r="A150" s="3" t="s">
        <v>253</v>
      </c>
      <c r="B150" s="2">
        <v>180</v>
      </c>
      <c r="C150" s="3" t="s">
        <v>254</v>
      </c>
      <c r="D150" s="4"/>
      <c r="E150" s="2">
        <v>0</v>
      </c>
      <c r="F150" s="3" t="s">
        <v>49</v>
      </c>
      <c r="G150" s="3" t="s">
        <v>255</v>
      </c>
      <c r="H150" s="17">
        <v>62.5</v>
      </c>
      <c r="I150" s="5">
        <v>151227</v>
      </c>
      <c r="J150" s="2">
        <f t="shared" si="15"/>
        <v>35431</v>
      </c>
      <c r="K150" s="2">
        <f t="shared" si="16"/>
        <v>22812.5</v>
      </c>
      <c r="L150" s="28" t="str">
        <f t="shared" si="17"/>
        <v>active</v>
      </c>
      <c r="M150" s="11">
        <f t="shared" si="18"/>
        <v>2419.6320000000001</v>
      </c>
      <c r="N150" s="29">
        <f t="shared" si="14"/>
        <v>64143.449950684932</v>
      </c>
      <c r="O150" s="30">
        <f t="shared" si="19"/>
        <v>0</v>
      </c>
      <c r="P150" s="11">
        <f t="shared" si="20"/>
        <v>64143.449950684932</v>
      </c>
    </row>
    <row r="151" spans="1:16" ht="20.100000000000001" customHeight="1">
      <c r="A151" s="3" t="s">
        <v>253</v>
      </c>
      <c r="B151" s="2">
        <v>181</v>
      </c>
      <c r="C151" s="3" t="s">
        <v>256</v>
      </c>
      <c r="D151" s="4"/>
      <c r="E151" s="2">
        <v>0</v>
      </c>
      <c r="F151" s="3" t="s">
        <v>49</v>
      </c>
      <c r="G151" s="3" t="s">
        <v>257</v>
      </c>
      <c r="H151" s="17">
        <v>62.5</v>
      </c>
      <c r="I151" s="5">
        <v>110100</v>
      </c>
      <c r="J151" s="2">
        <f t="shared" si="15"/>
        <v>35796</v>
      </c>
      <c r="K151" s="2">
        <f t="shared" si="16"/>
        <v>22812.5</v>
      </c>
      <c r="L151" s="28" t="str">
        <f t="shared" si="17"/>
        <v>active</v>
      </c>
      <c r="M151" s="11">
        <f t="shared" si="18"/>
        <v>1761.6</v>
      </c>
      <c r="N151" s="29">
        <f t="shared" si="14"/>
        <v>44937.692054794519</v>
      </c>
      <c r="O151" s="30">
        <f t="shared" si="19"/>
        <v>0</v>
      </c>
      <c r="P151" s="11">
        <f t="shared" si="20"/>
        <v>44937.692054794519</v>
      </c>
    </row>
    <row r="152" spans="1:16" ht="20.100000000000001" customHeight="1">
      <c r="A152" s="3" t="s">
        <v>253</v>
      </c>
      <c r="B152" s="2">
        <v>182</v>
      </c>
      <c r="C152" s="3" t="s">
        <v>256</v>
      </c>
      <c r="D152" s="4"/>
      <c r="E152" s="2">
        <v>0</v>
      </c>
      <c r="F152" s="3" t="s">
        <v>49</v>
      </c>
      <c r="G152" s="3" t="s">
        <v>257</v>
      </c>
      <c r="H152" s="17">
        <v>62.5</v>
      </c>
      <c r="I152" s="5">
        <v>1467622.79</v>
      </c>
      <c r="J152" s="2">
        <f t="shared" si="15"/>
        <v>35796</v>
      </c>
      <c r="K152" s="2">
        <f t="shared" si="16"/>
        <v>22812.5</v>
      </c>
      <c r="L152" s="28" t="str">
        <f t="shared" si="17"/>
        <v>active</v>
      </c>
      <c r="M152" s="11">
        <f t="shared" si="18"/>
        <v>23481.964640000002</v>
      </c>
      <c r="N152" s="29">
        <f t="shared" si="14"/>
        <v>599015.26784394518</v>
      </c>
      <c r="O152" s="30">
        <f t="shared" si="19"/>
        <v>0</v>
      </c>
      <c r="P152" s="11">
        <f t="shared" si="20"/>
        <v>599015.26784394518</v>
      </c>
    </row>
    <row r="153" spans="1:16" ht="20.100000000000001" customHeight="1">
      <c r="A153" s="3" t="s">
        <v>253</v>
      </c>
      <c r="B153" s="2">
        <v>183</v>
      </c>
      <c r="C153" s="3" t="s">
        <v>258</v>
      </c>
      <c r="D153" s="4"/>
      <c r="E153" s="2">
        <v>2</v>
      </c>
      <c r="F153" s="3" t="s">
        <v>49</v>
      </c>
      <c r="G153" s="3" t="s">
        <v>259</v>
      </c>
      <c r="H153" s="17">
        <v>62.5</v>
      </c>
      <c r="I153" s="5">
        <v>1514486.97</v>
      </c>
      <c r="J153" s="2">
        <f t="shared" si="15"/>
        <v>35582</v>
      </c>
      <c r="K153" s="2">
        <f t="shared" si="16"/>
        <v>22812.5</v>
      </c>
      <c r="L153" s="28" t="str">
        <f t="shared" si="17"/>
        <v>active</v>
      </c>
      <c r="M153" s="11">
        <f t="shared" si="18"/>
        <v>24231.791519999999</v>
      </c>
      <c r="N153" s="29">
        <f t="shared" si="14"/>
        <v>632350.17596712324</v>
      </c>
      <c r="O153" s="30">
        <f t="shared" si="19"/>
        <v>0</v>
      </c>
      <c r="P153" s="11">
        <f t="shared" si="20"/>
        <v>632350.17596712324</v>
      </c>
    </row>
    <row r="154" spans="1:16" ht="20.100000000000001" customHeight="1">
      <c r="A154" s="3" t="s">
        <v>253</v>
      </c>
      <c r="B154" s="2">
        <v>309</v>
      </c>
      <c r="C154" s="3" t="s">
        <v>260</v>
      </c>
      <c r="D154" s="4"/>
      <c r="E154" s="2">
        <v>0</v>
      </c>
      <c r="F154" s="3" t="s">
        <v>49</v>
      </c>
      <c r="G154" s="3" t="s">
        <v>261</v>
      </c>
      <c r="H154" s="17">
        <v>62.5</v>
      </c>
      <c r="I154" s="5">
        <v>36043.26</v>
      </c>
      <c r="J154" s="2">
        <f t="shared" si="15"/>
        <v>17868</v>
      </c>
      <c r="K154" s="2">
        <f t="shared" si="16"/>
        <v>22812.5</v>
      </c>
      <c r="L154" s="28" t="str">
        <f t="shared" si="17"/>
        <v>dep out</v>
      </c>
      <c r="M154" s="11">
        <f t="shared" si="18"/>
        <v>0</v>
      </c>
      <c r="N154" s="29">
        <f t="shared" si="14"/>
        <v>36043.26</v>
      </c>
      <c r="O154" s="30">
        <f t="shared" si="19"/>
        <v>0</v>
      </c>
      <c r="P154" s="11">
        <f t="shared" si="20"/>
        <v>36043.26</v>
      </c>
    </row>
    <row r="155" spans="1:16" ht="20.100000000000001" customHeight="1">
      <c r="A155" s="3" t="s">
        <v>253</v>
      </c>
      <c r="B155" s="2">
        <v>310</v>
      </c>
      <c r="C155" s="3" t="s">
        <v>262</v>
      </c>
      <c r="D155" s="4"/>
      <c r="E155" s="2">
        <v>0</v>
      </c>
      <c r="F155" s="3" t="s">
        <v>49</v>
      </c>
      <c r="G155" s="3" t="s">
        <v>62</v>
      </c>
      <c r="H155" s="17">
        <v>62.5</v>
      </c>
      <c r="I155" s="5">
        <v>36867.199999999997</v>
      </c>
      <c r="J155" s="2">
        <f t="shared" si="15"/>
        <v>27364</v>
      </c>
      <c r="K155" s="2">
        <f t="shared" si="16"/>
        <v>22812.5</v>
      </c>
      <c r="L155" s="28" t="str">
        <f t="shared" si="17"/>
        <v>active</v>
      </c>
      <c r="M155" s="11">
        <f t="shared" si="18"/>
        <v>589.87519999999995</v>
      </c>
      <c r="N155" s="29">
        <f t="shared" si="14"/>
        <v>28674.399105753422</v>
      </c>
      <c r="O155" s="30">
        <f t="shared" si="19"/>
        <v>0</v>
      </c>
      <c r="P155" s="11">
        <f t="shared" si="20"/>
        <v>28674.399105753422</v>
      </c>
    </row>
    <row r="156" spans="1:16" ht="20.100000000000001" customHeight="1">
      <c r="A156" s="3" t="s">
        <v>253</v>
      </c>
      <c r="B156" s="2">
        <v>311</v>
      </c>
      <c r="C156" s="3" t="s">
        <v>263</v>
      </c>
      <c r="D156" s="4"/>
      <c r="E156" s="2">
        <v>0</v>
      </c>
      <c r="F156" s="3" t="s">
        <v>49</v>
      </c>
      <c r="G156" s="3" t="s">
        <v>261</v>
      </c>
      <c r="H156" s="17">
        <v>62.5</v>
      </c>
      <c r="I156" s="5">
        <v>33294.46</v>
      </c>
      <c r="J156" s="2">
        <f t="shared" si="15"/>
        <v>17868</v>
      </c>
      <c r="K156" s="2">
        <f t="shared" si="16"/>
        <v>22812.5</v>
      </c>
      <c r="L156" s="28" t="str">
        <f t="shared" si="17"/>
        <v>dep out</v>
      </c>
      <c r="M156" s="11">
        <f t="shared" si="18"/>
        <v>0</v>
      </c>
      <c r="N156" s="29">
        <f t="shared" si="14"/>
        <v>33294.46</v>
      </c>
      <c r="O156" s="30">
        <f t="shared" si="19"/>
        <v>0</v>
      </c>
      <c r="P156" s="11">
        <f t="shared" si="20"/>
        <v>33294.46</v>
      </c>
    </row>
    <row r="157" spans="1:16" ht="20.100000000000001" customHeight="1">
      <c r="A157" s="3" t="s">
        <v>253</v>
      </c>
      <c r="B157" s="2">
        <v>312</v>
      </c>
      <c r="C157" s="3" t="s">
        <v>264</v>
      </c>
      <c r="D157" s="4"/>
      <c r="E157" s="2">
        <v>0</v>
      </c>
      <c r="F157" s="3" t="s">
        <v>49</v>
      </c>
      <c r="G157" s="3" t="s">
        <v>265</v>
      </c>
      <c r="H157" s="17">
        <v>62.5</v>
      </c>
      <c r="I157" s="5">
        <v>12538.59</v>
      </c>
      <c r="J157" s="2">
        <f t="shared" si="15"/>
        <v>17930</v>
      </c>
      <c r="K157" s="2">
        <f t="shared" si="16"/>
        <v>22812.5</v>
      </c>
      <c r="L157" s="28" t="str">
        <f t="shared" si="17"/>
        <v>dep out</v>
      </c>
      <c r="M157" s="11">
        <f t="shared" si="18"/>
        <v>0</v>
      </c>
      <c r="N157" s="29">
        <f t="shared" si="14"/>
        <v>12538.59</v>
      </c>
      <c r="O157" s="30">
        <f t="shared" si="19"/>
        <v>0</v>
      </c>
      <c r="P157" s="11">
        <f t="shared" si="20"/>
        <v>12538.59</v>
      </c>
    </row>
    <row r="158" spans="1:16" ht="20.100000000000001" customHeight="1">
      <c r="A158" s="3" t="s">
        <v>253</v>
      </c>
      <c r="B158" s="2">
        <v>313</v>
      </c>
      <c r="C158" s="3" t="s">
        <v>264</v>
      </c>
      <c r="D158" s="4"/>
      <c r="E158" s="2">
        <v>0</v>
      </c>
      <c r="F158" s="3" t="s">
        <v>49</v>
      </c>
      <c r="G158" s="3" t="s">
        <v>265</v>
      </c>
      <c r="H158" s="17">
        <v>62.5</v>
      </c>
      <c r="I158" s="5">
        <v>12538.59</v>
      </c>
      <c r="J158" s="2">
        <f t="shared" si="15"/>
        <v>17930</v>
      </c>
      <c r="K158" s="2">
        <f t="shared" si="16"/>
        <v>22812.5</v>
      </c>
      <c r="L158" s="28" t="str">
        <f t="shared" si="17"/>
        <v>dep out</v>
      </c>
      <c r="M158" s="11">
        <f t="shared" si="18"/>
        <v>0</v>
      </c>
      <c r="N158" s="29">
        <f t="shared" si="14"/>
        <v>12538.59</v>
      </c>
      <c r="O158" s="30">
        <f t="shared" si="19"/>
        <v>0</v>
      </c>
      <c r="P158" s="11">
        <f t="shared" si="20"/>
        <v>12538.59</v>
      </c>
    </row>
    <row r="159" spans="1:16" ht="20.100000000000001" customHeight="1">
      <c r="A159" s="3" t="s">
        <v>253</v>
      </c>
      <c r="B159" s="2">
        <v>314</v>
      </c>
      <c r="C159" s="3" t="s">
        <v>264</v>
      </c>
      <c r="D159" s="4"/>
      <c r="E159" s="2">
        <v>0</v>
      </c>
      <c r="F159" s="3" t="s">
        <v>49</v>
      </c>
      <c r="G159" s="3" t="s">
        <v>266</v>
      </c>
      <c r="H159" s="17">
        <v>62.5</v>
      </c>
      <c r="I159" s="5">
        <v>6974.61</v>
      </c>
      <c r="J159" s="2">
        <f t="shared" si="15"/>
        <v>18598</v>
      </c>
      <c r="K159" s="2">
        <f t="shared" si="16"/>
        <v>22812.5</v>
      </c>
      <c r="L159" s="28" t="str">
        <f t="shared" si="17"/>
        <v>dep out</v>
      </c>
      <c r="M159" s="11">
        <f t="shared" si="18"/>
        <v>0</v>
      </c>
      <c r="N159" s="29">
        <f t="shared" si="14"/>
        <v>6974.61</v>
      </c>
      <c r="O159" s="30">
        <f t="shared" si="19"/>
        <v>0</v>
      </c>
      <c r="P159" s="11">
        <f t="shared" si="20"/>
        <v>6974.61</v>
      </c>
    </row>
    <row r="160" spans="1:16" ht="20.100000000000001" customHeight="1">
      <c r="A160" s="3" t="s">
        <v>253</v>
      </c>
      <c r="B160" s="2">
        <v>315</v>
      </c>
      <c r="C160" s="3" t="s">
        <v>264</v>
      </c>
      <c r="D160" s="4"/>
      <c r="E160" s="2">
        <v>0</v>
      </c>
      <c r="F160" s="3" t="s">
        <v>49</v>
      </c>
      <c r="G160" s="3" t="s">
        <v>267</v>
      </c>
      <c r="H160" s="17">
        <v>62.5</v>
      </c>
      <c r="I160" s="5">
        <v>3156.89</v>
      </c>
      <c r="J160" s="2">
        <f t="shared" si="15"/>
        <v>20790</v>
      </c>
      <c r="K160" s="2">
        <f t="shared" si="16"/>
        <v>22812.5</v>
      </c>
      <c r="L160" s="28" t="str">
        <f t="shared" si="17"/>
        <v>dep out</v>
      </c>
      <c r="M160" s="11">
        <f t="shared" si="18"/>
        <v>0</v>
      </c>
      <c r="N160" s="29">
        <f t="shared" si="14"/>
        <v>3156.89</v>
      </c>
      <c r="O160" s="30">
        <f t="shared" si="19"/>
        <v>0</v>
      </c>
      <c r="P160" s="11">
        <f t="shared" si="20"/>
        <v>3156.89</v>
      </c>
    </row>
    <row r="161" spans="1:16" ht="20.100000000000001" customHeight="1">
      <c r="A161" s="3" t="s">
        <v>253</v>
      </c>
      <c r="B161" s="2">
        <v>316</v>
      </c>
      <c r="C161" s="3" t="s">
        <v>264</v>
      </c>
      <c r="D161" s="4"/>
      <c r="E161" s="2">
        <v>0</v>
      </c>
      <c r="F161" s="3" t="s">
        <v>49</v>
      </c>
      <c r="G161" s="3" t="s">
        <v>268</v>
      </c>
      <c r="H161" s="17">
        <v>62.5</v>
      </c>
      <c r="I161" s="5">
        <v>6413.18</v>
      </c>
      <c r="J161" s="2">
        <f t="shared" si="15"/>
        <v>21155</v>
      </c>
      <c r="K161" s="2">
        <f t="shared" si="16"/>
        <v>22812.5</v>
      </c>
      <c r="L161" s="28" t="str">
        <f t="shared" si="17"/>
        <v>dep out</v>
      </c>
      <c r="M161" s="11">
        <f t="shared" si="18"/>
        <v>0</v>
      </c>
      <c r="N161" s="29">
        <f t="shared" si="14"/>
        <v>6413.18</v>
      </c>
      <c r="O161" s="30">
        <f t="shared" si="19"/>
        <v>0</v>
      </c>
      <c r="P161" s="11">
        <f t="shared" si="20"/>
        <v>6413.18</v>
      </c>
    </row>
    <row r="162" spans="1:16" ht="20.100000000000001" customHeight="1">
      <c r="A162" s="3" t="s">
        <v>253</v>
      </c>
      <c r="B162" s="2">
        <v>317</v>
      </c>
      <c r="C162" s="3" t="s">
        <v>264</v>
      </c>
      <c r="D162" s="4"/>
      <c r="E162" s="2">
        <v>0</v>
      </c>
      <c r="F162" s="3" t="s">
        <v>49</v>
      </c>
      <c r="G162" s="3" t="s">
        <v>269</v>
      </c>
      <c r="H162" s="17">
        <v>62.5</v>
      </c>
      <c r="I162" s="5">
        <v>1487.32</v>
      </c>
      <c r="J162" s="2">
        <f t="shared" si="15"/>
        <v>21520</v>
      </c>
      <c r="K162" s="2">
        <f t="shared" si="16"/>
        <v>22812.5</v>
      </c>
      <c r="L162" s="28" t="str">
        <f t="shared" si="17"/>
        <v>dep out</v>
      </c>
      <c r="M162" s="11">
        <f t="shared" si="18"/>
        <v>0</v>
      </c>
      <c r="N162" s="29">
        <f t="shared" si="14"/>
        <v>1487.32</v>
      </c>
      <c r="O162" s="30">
        <f t="shared" si="19"/>
        <v>0</v>
      </c>
      <c r="P162" s="11">
        <f t="shared" si="20"/>
        <v>1487.32</v>
      </c>
    </row>
    <row r="163" spans="1:16" ht="20.100000000000001" customHeight="1">
      <c r="A163" s="3" t="s">
        <v>253</v>
      </c>
      <c r="B163" s="2">
        <v>318</v>
      </c>
      <c r="C163" s="3" t="s">
        <v>264</v>
      </c>
      <c r="D163" s="4"/>
      <c r="E163" s="2">
        <v>0</v>
      </c>
      <c r="F163" s="3" t="s">
        <v>49</v>
      </c>
      <c r="G163" s="3" t="s">
        <v>6</v>
      </c>
      <c r="H163" s="17">
        <v>62.5</v>
      </c>
      <c r="I163" s="5">
        <v>14088.86</v>
      </c>
      <c r="J163" s="2">
        <f t="shared" si="15"/>
        <v>22251</v>
      </c>
      <c r="K163" s="2">
        <f t="shared" si="16"/>
        <v>22812.5</v>
      </c>
      <c r="L163" s="28" t="str">
        <f t="shared" si="17"/>
        <v>dep out</v>
      </c>
      <c r="M163" s="11">
        <f t="shared" si="18"/>
        <v>0</v>
      </c>
      <c r="N163" s="29">
        <f t="shared" si="14"/>
        <v>14088.86</v>
      </c>
      <c r="O163" s="30">
        <f t="shared" si="19"/>
        <v>0</v>
      </c>
      <c r="P163" s="11">
        <f t="shared" si="20"/>
        <v>14088.86</v>
      </c>
    </row>
    <row r="164" spans="1:16" ht="20.100000000000001" customHeight="1">
      <c r="A164" s="3" t="s">
        <v>253</v>
      </c>
      <c r="B164" s="2">
        <v>319</v>
      </c>
      <c r="C164" s="3" t="s">
        <v>264</v>
      </c>
      <c r="D164" s="4"/>
      <c r="E164" s="2">
        <v>0</v>
      </c>
      <c r="F164" s="3" t="s">
        <v>49</v>
      </c>
      <c r="G164" s="3" t="s">
        <v>10</v>
      </c>
      <c r="H164" s="17">
        <v>62.5</v>
      </c>
      <c r="I164" s="5">
        <v>19488.63</v>
      </c>
      <c r="J164" s="2">
        <f t="shared" si="15"/>
        <v>22616</v>
      </c>
      <c r="K164" s="2">
        <f t="shared" si="16"/>
        <v>22812.5</v>
      </c>
      <c r="L164" s="28" t="str">
        <f t="shared" si="17"/>
        <v>active</v>
      </c>
      <c r="M164" s="11">
        <f t="shared" si="18"/>
        <v>311.81808000000001</v>
      </c>
      <c r="N164" s="29">
        <f t="shared" si="14"/>
        <v>19213.973800767122</v>
      </c>
      <c r="O164" s="30">
        <f t="shared" si="19"/>
        <v>0</v>
      </c>
      <c r="P164" s="11">
        <f t="shared" si="20"/>
        <v>19213.973800767122</v>
      </c>
    </row>
    <row r="165" spans="1:16" ht="20.100000000000001" customHeight="1">
      <c r="A165" s="3" t="s">
        <v>253</v>
      </c>
      <c r="B165" s="2">
        <v>320</v>
      </c>
      <c r="C165" s="3" t="s">
        <v>264</v>
      </c>
      <c r="D165" s="4"/>
      <c r="E165" s="2">
        <v>0</v>
      </c>
      <c r="F165" s="3" t="s">
        <v>49</v>
      </c>
      <c r="G165" s="3" t="s">
        <v>12</v>
      </c>
      <c r="H165" s="17">
        <v>62.5</v>
      </c>
      <c r="I165" s="5">
        <v>5897.11</v>
      </c>
      <c r="J165" s="2">
        <f t="shared" si="15"/>
        <v>22981</v>
      </c>
      <c r="K165" s="2">
        <f t="shared" si="16"/>
        <v>22812.5</v>
      </c>
      <c r="L165" s="28" t="str">
        <f t="shared" si="17"/>
        <v>active</v>
      </c>
      <c r="M165" s="11">
        <f t="shared" si="18"/>
        <v>94.353759999999994</v>
      </c>
      <c r="N165" s="29">
        <f t="shared" si="14"/>
        <v>5719.6473801643833</v>
      </c>
      <c r="O165" s="30">
        <f t="shared" si="19"/>
        <v>0</v>
      </c>
      <c r="P165" s="11">
        <f t="shared" si="20"/>
        <v>5719.6473801643833</v>
      </c>
    </row>
    <row r="166" spans="1:16" ht="20.100000000000001" customHeight="1">
      <c r="A166" s="3" t="s">
        <v>253</v>
      </c>
      <c r="B166" s="2">
        <v>321</v>
      </c>
      <c r="C166" s="3" t="s">
        <v>264</v>
      </c>
      <c r="D166" s="4"/>
      <c r="E166" s="2">
        <v>0</v>
      </c>
      <c r="F166" s="3" t="s">
        <v>49</v>
      </c>
      <c r="G166" s="3" t="s">
        <v>13</v>
      </c>
      <c r="H166" s="17">
        <v>62.5</v>
      </c>
      <c r="I166" s="5">
        <v>7253.86</v>
      </c>
      <c r="J166" s="2">
        <f t="shared" si="15"/>
        <v>23346</v>
      </c>
      <c r="K166" s="2">
        <f t="shared" si="16"/>
        <v>22812.5</v>
      </c>
      <c r="L166" s="28" t="str">
        <f t="shared" si="17"/>
        <v>active</v>
      </c>
      <c r="M166" s="11">
        <f t="shared" si="18"/>
        <v>116.06175999999999</v>
      </c>
      <c r="N166" s="29">
        <f t="shared" si="14"/>
        <v>6919.5067379726024</v>
      </c>
      <c r="O166" s="30">
        <f t="shared" si="19"/>
        <v>0</v>
      </c>
      <c r="P166" s="11">
        <f t="shared" si="20"/>
        <v>6919.5067379726024</v>
      </c>
    </row>
    <row r="167" spans="1:16" ht="20.100000000000001" customHeight="1">
      <c r="A167" s="3" t="s">
        <v>253</v>
      </c>
      <c r="B167" s="2">
        <v>322</v>
      </c>
      <c r="C167" s="3" t="s">
        <v>264</v>
      </c>
      <c r="D167" s="4"/>
      <c r="E167" s="2">
        <v>0</v>
      </c>
      <c r="F167" s="3" t="s">
        <v>49</v>
      </c>
      <c r="G167" s="3" t="s">
        <v>56</v>
      </c>
      <c r="H167" s="17">
        <v>62.5</v>
      </c>
      <c r="I167" s="5">
        <v>11722.4</v>
      </c>
      <c r="J167" s="2">
        <f t="shared" si="15"/>
        <v>23712</v>
      </c>
      <c r="K167" s="2">
        <f t="shared" si="16"/>
        <v>22812.5</v>
      </c>
      <c r="L167" s="28" t="str">
        <f t="shared" si="17"/>
        <v>active</v>
      </c>
      <c r="M167" s="11">
        <f t="shared" si="18"/>
        <v>187.55840000000001</v>
      </c>
      <c r="N167" s="29">
        <f t="shared" si="14"/>
        <v>10994.005391780822</v>
      </c>
      <c r="O167" s="30">
        <f t="shared" si="19"/>
        <v>0</v>
      </c>
      <c r="P167" s="11">
        <f t="shared" si="20"/>
        <v>10994.005391780822</v>
      </c>
    </row>
    <row r="168" spans="1:16" ht="20.100000000000001" customHeight="1">
      <c r="A168" s="3" t="s">
        <v>253</v>
      </c>
      <c r="B168" s="2">
        <v>323</v>
      </c>
      <c r="C168" s="3" t="s">
        <v>264</v>
      </c>
      <c r="D168" s="4"/>
      <c r="E168" s="2">
        <v>0</v>
      </c>
      <c r="F168" s="3" t="s">
        <v>49</v>
      </c>
      <c r="G168" s="3" t="s">
        <v>58</v>
      </c>
      <c r="H168" s="17">
        <v>62.5</v>
      </c>
      <c r="I168" s="5">
        <v>30187.74</v>
      </c>
      <c r="J168" s="2">
        <f t="shared" si="15"/>
        <v>24077</v>
      </c>
      <c r="K168" s="2">
        <f t="shared" si="16"/>
        <v>22812.5</v>
      </c>
      <c r="L168" s="28" t="str">
        <f t="shared" si="17"/>
        <v>active</v>
      </c>
      <c r="M168" s="11">
        <f t="shared" si="18"/>
        <v>483.00384000000003</v>
      </c>
      <c r="N168" s="29">
        <f t="shared" si="14"/>
        <v>27828.960973150686</v>
      </c>
      <c r="O168" s="30">
        <f t="shared" si="19"/>
        <v>0</v>
      </c>
      <c r="P168" s="11">
        <f t="shared" si="20"/>
        <v>27828.960973150686</v>
      </c>
    </row>
    <row r="169" spans="1:16" ht="20.100000000000001" customHeight="1">
      <c r="A169" s="3" t="s">
        <v>253</v>
      </c>
      <c r="B169" s="2">
        <v>324</v>
      </c>
      <c r="C169" s="3" t="s">
        <v>264</v>
      </c>
      <c r="D169" s="4"/>
      <c r="E169" s="2">
        <v>0</v>
      </c>
      <c r="F169" s="3" t="s">
        <v>49</v>
      </c>
      <c r="G169" s="3" t="s">
        <v>270</v>
      </c>
      <c r="H169" s="17">
        <v>62.5</v>
      </c>
      <c r="I169" s="5">
        <v>28987.64</v>
      </c>
      <c r="J169" s="2">
        <f t="shared" si="15"/>
        <v>24442</v>
      </c>
      <c r="K169" s="2">
        <f t="shared" si="16"/>
        <v>22812.5</v>
      </c>
      <c r="L169" s="28" t="str">
        <f t="shared" si="17"/>
        <v>active</v>
      </c>
      <c r="M169" s="11">
        <f t="shared" si="18"/>
        <v>463.80223999999998</v>
      </c>
      <c r="N169" s="29">
        <f t="shared" si="14"/>
        <v>26258.830930410957</v>
      </c>
      <c r="O169" s="30">
        <f t="shared" si="19"/>
        <v>0</v>
      </c>
      <c r="P169" s="11">
        <f t="shared" si="20"/>
        <v>26258.830930410957</v>
      </c>
    </row>
    <row r="170" spans="1:16" ht="20.100000000000001" customHeight="1">
      <c r="A170" s="3" t="s">
        <v>253</v>
      </c>
      <c r="B170" s="2">
        <v>325</v>
      </c>
      <c r="C170" s="3" t="s">
        <v>264</v>
      </c>
      <c r="D170" s="4"/>
      <c r="E170" s="2">
        <v>0</v>
      </c>
      <c r="F170" s="3" t="s">
        <v>49</v>
      </c>
      <c r="G170" s="3" t="s">
        <v>271</v>
      </c>
      <c r="H170" s="17">
        <v>62.5</v>
      </c>
      <c r="I170" s="5">
        <v>10853.61</v>
      </c>
      <c r="J170" s="2">
        <f t="shared" si="15"/>
        <v>24807</v>
      </c>
      <c r="K170" s="2">
        <f t="shared" si="16"/>
        <v>22812.5</v>
      </c>
      <c r="L170" s="28" t="str">
        <f t="shared" si="17"/>
        <v>active</v>
      </c>
      <c r="M170" s="11">
        <f t="shared" si="18"/>
        <v>173.65776</v>
      </c>
      <c r="N170" s="29">
        <f t="shared" si="14"/>
        <v>9658.2261041095881</v>
      </c>
      <c r="O170" s="30">
        <f t="shared" si="19"/>
        <v>0</v>
      </c>
      <c r="P170" s="11">
        <f t="shared" si="20"/>
        <v>9658.2261041095881</v>
      </c>
    </row>
    <row r="171" spans="1:16" ht="20.100000000000001" customHeight="1">
      <c r="A171" s="3" t="s">
        <v>253</v>
      </c>
      <c r="B171" s="2">
        <v>326</v>
      </c>
      <c r="C171" s="3" t="s">
        <v>264</v>
      </c>
      <c r="D171" s="4"/>
      <c r="E171" s="2">
        <v>0</v>
      </c>
      <c r="F171" s="3" t="s">
        <v>49</v>
      </c>
      <c r="G171" s="3" t="s">
        <v>272</v>
      </c>
      <c r="H171" s="17">
        <v>62.5</v>
      </c>
      <c r="I171" s="5">
        <v>46302.67</v>
      </c>
      <c r="J171" s="2">
        <f t="shared" si="15"/>
        <v>25173</v>
      </c>
      <c r="K171" s="2">
        <f t="shared" si="16"/>
        <v>22812.5</v>
      </c>
      <c r="L171" s="28" t="str">
        <f t="shared" si="17"/>
        <v>active</v>
      </c>
      <c r="M171" s="11">
        <f t="shared" si="18"/>
        <v>740.84271999999999</v>
      </c>
      <c r="N171" s="29">
        <f t="shared" si="14"/>
        <v>40460.16104241096</v>
      </c>
      <c r="O171" s="30">
        <f t="shared" si="19"/>
        <v>0</v>
      </c>
      <c r="P171" s="11">
        <f t="shared" si="20"/>
        <v>40460.16104241096</v>
      </c>
    </row>
    <row r="172" spans="1:16" ht="20.100000000000001" customHeight="1">
      <c r="A172" s="3" t="s">
        <v>253</v>
      </c>
      <c r="B172" s="2">
        <v>327</v>
      </c>
      <c r="C172" s="3" t="s">
        <v>264</v>
      </c>
      <c r="D172" s="4"/>
      <c r="E172" s="2">
        <v>0</v>
      </c>
      <c r="F172" s="3" t="s">
        <v>49</v>
      </c>
      <c r="G172" s="3" t="s">
        <v>52</v>
      </c>
      <c r="H172" s="17">
        <v>62.5</v>
      </c>
      <c r="I172" s="5">
        <v>32366.16</v>
      </c>
      <c r="J172" s="2">
        <f t="shared" si="15"/>
        <v>25538</v>
      </c>
      <c r="K172" s="2">
        <f t="shared" si="16"/>
        <v>22812.5</v>
      </c>
      <c r="L172" s="28" t="str">
        <f t="shared" si="17"/>
        <v>active</v>
      </c>
      <c r="M172" s="11">
        <f t="shared" si="18"/>
        <v>517.85856000000001</v>
      </c>
      <c r="N172" s="29">
        <f t="shared" si="14"/>
        <v>27764.312768876713</v>
      </c>
      <c r="O172" s="30">
        <f t="shared" si="19"/>
        <v>0</v>
      </c>
      <c r="P172" s="11">
        <f t="shared" si="20"/>
        <v>27764.312768876713</v>
      </c>
    </row>
    <row r="173" spans="1:16" ht="20.100000000000001" customHeight="1">
      <c r="A173" s="3" t="s">
        <v>253</v>
      </c>
      <c r="B173" s="2">
        <v>328</v>
      </c>
      <c r="C173" s="3" t="s">
        <v>264</v>
      </c>
      <c r="D173" s="4"/>
      <c r="E173" s="2">
        <v>0</v>
      </c>
      <c r="F173" s="3" t="s">
        <v>49</v>
      </c>
      <c r="G173" s="3" t="s">
        <v>273</v>
      </c>
      <c r="H173" s="17">
        <v>62.5</v>
      </c>
      <c r="I173" s="5">
        <v>24355.41</v>
      </c>
      <c r="J173" s="2">
        <f t="shared" si="15"/>
        <v>25903</v>
      </c>
      <c r="K173" s="2">
        <f t="shared" si="16"/>
        <v>22812.5</v>
      </c>
      <c r="L173" s="28" t="str">
        <f t="shared" si="17"/>
        <v>active</v>
      </c>
      <c r="M173" s="11">
        <f t="shared" si="18"/>
        <v>389.68655999999999</v>
      </c>
      <c r="N173" s="29">
        <f t="shared" si="14"/>
        <v>20502.851228054795</v>
      </c>
      <c r="O173" s="30">
        <f t="shared" si="19"/>
        <v>0</v>
      </c>
      <c r="P173" s="11">
        <f t="shared" si="20"/>
        <v>20502.851228054795</v>
      </c>
    </row>
    <row r="174" spans="1:16" ht="20.100000000000001" customHeight="1">
      <c r="A174" s="3" t="s">
        <v>253</v>
      </c>
      <c r="B174" s="2">
        <v>329</v>
      </c>
      <c r="C174" s="3" t="s">
        <v>264</v>
      </c>
      <c r="D174" s="4"/>
      <c r="E174" s="2">
        <v>0</v>
      </c>
      <c r="F174" s="3" t="s">
        <v>49</v>
      </c>
      <c r="G174" s="3" t="s">
        <v>59</v>
      </c>
      <c r="H174" s="17">
        <v>62.5</v>
      </c>
      <c r="I174" s="5">
        <v>25695.47</v>
      </c>
      <c r="J174" s="2">
        <f t="shared" si="15"/>
        <v>26268</v>
      </c>
      <c r="K174" s="2">
        <f t="shared" si="16"/>
        <v>22812.5</v>
      </c>
      <c r="L174" s="28" t="str">
        <f t="shared" si="17"/>
        <v>active</v>
      </c>
      <c r="M174" s="11">
        <f t="shared" si="18"/>
        <v>411.12752</v>
      </c>
      <c r="N174" s="29">
        <f t="shared" si="14"/>
        <v>21219.811915835617</v>
      </c>
      <c r="O174" s="30">
        <f t="shared" si="19"/>
        <v>0</v>
      </c>
      <c r="P174" s="11">
        <f t="shared" si="20"/>
        <v>21219.811915835617</v>
      </c>
    </row>
    <row r="175" spans="1:16" ht="20.100000000000001" customHeight="1">
      <c r="A175" s="3" t="s">
        <v>253</v>
      </c>
      <c r="B175" s="2">
        <v>330</v>
      </c>
      <c r="C175" s="3" t="s">
        <v>264</v>
      </c>
      <c r="D175" s="4"/>
      <c r="E175" s="2">
        <v>0</v>
      </c>
      <c r="F175" s="3" t="s">
        <v>49</v>
      </c>
      <c r="G175" s="3" t="s">
        <v>60</v>
      </c>
      <c r="H175" s="17">
        <v>62.5</v>
      </c>
      <c r="I175" s="5">
        <v>30296.400000000001</v>
      </c>
      <c r="J175" s="2">
        <f t="shared" si="15"/>
        <v>26634</v>
      </c>
      <c r="K175" s="2">
        <f t="shared" si="16"/>
        <v>22812.5</v>
      </c>
      <c r="L175" s="28" t="str">
        <f t="shared" si="17"/>
        <v>active</v>
      </c>
      <c r="M175" s="11">
        <f t="shared" si="18"/>
        <v>484.74240000000003</v>
      </c>
      <c r="N175" s="29">
        <f t="shared" si="14"/>
        <v>24533.277685479454</v>
      </c>
      <c r="O175" s="30">
        <f t="shared" si="19"/>
        <v>0</v>
      </c>
      <c r="P175" s="11">
        <f t="shared" si="20"/>
        <v>24533.277685479454</v>
      </c>
    </row>
    <row r="176" spans="1:16" ht="20.100000000000001" customHeight="1">
      <c r="A176" s="3" t="s">
        <v>253</v>
      </c>
      <c r="B176" s="2">
        <v>331</v>
      </c>
      <c r="C176" s="3" t="s">
        <v>264</v>
      </c>
      <c r="D176" s="4"/>
      <c r="E176" s="2">
        <v>0</v>
      </c>
      <c r="F176" s="3" t="s">
        <v>49</v>
      </c>
      <c r="G176" s="3" t="s">
        <v>61</v>
      </c>
      <c r="H176" s="17">
        <v>62.5</v>
      </c>
      <c r="I176" s="5">
        <v>93504.3</v>
      </c>
      <c r="J176" s="2">
        <f t="shared" si="15"/>
        <v>26999</v>
      </c>
      <c r="K176" s="2">
        <f t="shared" si="16"/>
        <v>22812.5</v>
      </c>
      <c r="L176" s="28" t="str">
        <f t="shared" si="17"/>
        <v>active</v>
      </c>
      <c r="M176" s="11">
        <f t="shared" si="18"/>
        <v>1496.0688</v>
      </c>
      <c r="N176" s="29">
        <f t="shared" si="14"/>
        <v>74221.407754520551</v>
      </c>
      <c r="O176" s="30">
        <f t="shared" si="19"/>
        <v>0</v>
      </c>
      <c r="P176" s="11">
        <f t="shared" si="20"/>
        <v>74221.407754520551</v>
      </c>
    </row>
    <row r="177" spans="1:16" ht="20.100000000000001" customHeight="1">
      <c r="A177" s="3" t="s">
        <v>253</v>
      </c>
      <c r="B177" s="2">
        <v>332</v>
      </c>
      <c r="C177" s="3" t="s">
        <v>264</v>
      </c>
      <c r="D177" s="4"/>
      <c r="E177" s="2">
        <v>0</v>
      </c>
      <c r="F177" s="3" t="s">
        <v>49</v>
      </c>
      <c r="G177" s="3" t="s">
        <v>62</v>
      </c>
      <c r="H177" s="17">
        <v>62.5</v>
      </c>
      <c r="I177" s="5">
        <v>25355.83</v>
      </c>
      <c r="J177" s="2">
        <f t="shared" si="15"/>
        <v>27364</v>
      </c>
      <c r="K177" s="2">
        <f t="shared" si="16"/>
        <v>22812.5</v>
      </c>
      <c r="L177" s="28" t="str">
        <f t="shared" si="17"/>
        <v>active</v>
      </c>
      <c r="M177" s="11">
        <f t="shared" si="18"/>
        <v>405.69328000000002</v>
      </c>
      <c r="N177" s="29">
        <f t="shared" si="14"/>
        <v>19721.139361753423</v>
      </c>
      <c r="O177" s="30">
        <f t="shared" si="19"/>
        <v>0</v>
      </c>
      <c r="P177" s="11">
        <f t="shared" si="20"/>
        <v>19721.139361753423</v>
      </c>
    </row>
    <row r="178" spans="1:16" ht="20.100000000000001" customHeight="1">
      <c r="A178" s="3" t="s">
        <v>253</v>
      </c>
      <c r="B178" s="2">
        <v>333</v>
      </c>
      <c r="C178" s="3" t="s">
        <v>264</v>
      </c>
      <c r="D178" s="4"/>
      <c r="E178" s="2">
        <v>0</v>
      </c>
      <c r="F178" s="3" t="s">
        <v>49</v>
      </c>
      <c r="G178" s="3" t="s">
        <v>63</v>
      </c>
      <c r="H178" s="17">
        <v>62.5</v>
      </c>
      <c r="I178" s="5">
        <v>137042.4</v>
      </c>
      <c r="J178" s="2">
        <f t="shared" si="15"/>
        <v>27729</v>
      </c>
      <c r="K178" s="2">
        <f t="shared" si="16"/>
        <v>22812.5</v>
      </c>
      <c r="L178" s="28" t="str">
        <f t="shared" si="17"/>
        <v>active</v>
      </c>
      <c r="M178" s="11">
        <f t="shared" si="18"/>
        <v>2192.6783999999998</v>
      </c>
      <c r="N178" s="29">
        <f t="shared" si="14"/>
        <v>104395.52119232876</v>
      </c>
      <c r="O178" s="30">
        <f t="shared" si="19"/>
        <v>0</v>
      </c>
      <c r="P178" s="11">
        <f t="shared" si="20"/>
        <v>104395.52119232876</v>
      </c>
    </row>
    <row r="179" spans="1:16" ht="20.100000000000001" customHeight="1">
      <c r="A179" s="3" t="s">
        <v>253</v>
      </c>
      <c r="B179" s="2">
        <v>334</v>
      </c>
      <c r="C179" s="3" t="s">
        <v>264</v>
      </c>
      <c r="D179" s="4"/>
      <c r="E179" s="2">
        <v>0</v>
      </c>
      <c r="F179" s="3" t="s">
        <v>49</v>
      </c>
      <c r="G179" s="3" t="s">
        <v>274</v>
      </c>
      <c r="H179" s="17">
        <v>62.5</v>
      </c>
      <c r="I179" s="5">
        <v>82995.55</v>
      </c>
      <c r="J179" s="2">
        <f t="shared" si="15"/>
        <v>28095</v>
      </c>
      <c r="K179" s="2">
        <f t="shared" si="16"/>
        <v>22812.5</v>
      </c>
      <c r="L179" s="28" t="str">
        <f t="shared" si="17"/>
        <v>active</v>
      </c>
      <c r="M179" s="11">
        <f t="shared" si="18"/>
        <v>1327.9288000000001</v>
      </c>
      <c r="N179" s="29">
        <f t="shared" si="14"/>
        <v>61892.396563287679</v>
      </c>
      <c r="O179" s="30">
        <f t="shared" si="19"/>
        <v>0</v>
      </c>
      <c r="P179" s="11">
        <f t="shared" si="20"/>
        <v>61892.396563287679</v>
      </c>
    </row>
    <row r="180" spans="1:16" ht="20.100000000000001" customHeight="1">
      <c r="A180" s="3" t="s">
        <v>253</v>
      </c>
      <c r="B180" s="2">
        <v>335</v>
      </c>
      <c r="C180" s="3" t="s">
        <v>264</v>
      </c>
      <c r="D180" s="4"/>
      <c r="E180" s="2">
        <v>0</v>
      </c>
      <c r="F180" s="3" t="s">
        <v>49</v>
      </c>
      <c r="G180" s="3" t="s">
        <v>275</v>
      </c>
      <c r="H180" s="17">
        <v>62.5</v>
      </c>
      <c r="I180" s="5">
        <v>57304.67</v>
      </c>
      <c r="J180" s="2">
        <f t="shared" si="15"/>
        <v>28460</v>
      </c>
      <c r="K180" s="2">
        <f t="shared" si="16"/>
        <v>22812.5</v>
      </c>
      <c r="L180" s="28" t="str">
        <f t="shared" si="17"/>
        <v>active</v>
      </c>
      <c r="M180" s="11">
        <f t="shared" si="18"/>
        <v>916.87472000000002</v>
      </c>
      <c r="N180" s="29">
        <f t="shared" si="14"/>
        <v>41817.023188602747</v>
      </c>
      <c r="O180" s="30">
        <f t="shared" si="19"/>
        <v>0</v>
      </c>
      <c r="P180" s="11">
        <f t="shared" si="20"/>
        <v>41817.023188602747</v>
      </c>
    </row>
    <row r="181" spans="1:16" ht="20.100000000000001" customHeight="1">
      <c r="A181" s="3" t="s">
        <v>253</v>
      </c>
      <c r="B181" s="2">
        <v>336</v>
      </c>
      <c r="C181" s="3" t="s">
        <v>264</v>
      </c>
      <c r="D181" s="4"/>
      <c r="E181" s="2">
        <v>0</v>
      </c>
      <c r="F181" s="3" t="s">
        <v>49</v>
      </c>
      <c r="G181" s="3" t="s">
        <v>276</v>
      </c>
      <c r="H181" s="17">
        <v>62.5</v>
      </c>
      <c r="I181" s="5">
        <v>25360.69</v>
      </c>
      <c r="J181" s="2">
        <f t="shared" si="15"/>
        <v>28825</v>
      </c>
      <c r="K181" s="2">
        <f t="shared" si="16"/>
        <v>22812.5</v>
      </c>
      <c r="L181" s="28" t="str">
        <f t="shared" si="17"/>
        <v>active</v>
      </c>
      <c r="M181" s="11">
        <f t="shared" si="18"/>
        <v>405.77103999999997</v>
      </c>
      <c r="N181" s="29">
        <f t="shared" si="14"/>
        <v>18100.723488438354</v>
      </c>
      <c r="O181" s="30">
        <f t="shared" si="19"/>
        <v>0</v>
      </c>
      <c r="P181" s="11">
        <f t="shared" si="20"/>
        <v>18100.723488438354</v>
      </c>
    </row>
    <row r="182" spans="1:16" ht="20.100000000000001" customHeight="1">
      <c r="A182" s="3" t="s">
        <v>253</v>
      </c>
      <c r="B182" s="2">
        <v>337</v>
      </c>
      <c r="C182" s="3" t="s">
        <v>264</v>
      </c>
      <c r="D182" s="4"/>
      <c r="E182" s="2">
        <v>0</v>
      </c>
      <c r="F182" s="3" t="s">
        <v>49</v>
      </c>
      <c r="G182" s="3" t="s">
        <v>19</v>
      </c>
      <c r="H182" s="17">
        <v>62.5</v>
      </c>
      <c r="I182" s="5">
        <v>87653.86</v>
      </c>
      <c r="J182" s="2">
        <f t="shared" si="15"/>
        <v>29190</v>
      </c>
      <c r="K182" s="2">
        <f t="shared" si="16"/>
        <v>22812.5</v>
      </c>
      <c r="L182" s="28" t="str">
        <f t="shared" si="17"/>
        <v>active</v>
      </c>
      <c r="M182" s="11">
        <f t="shared" si="18"/>
        <v>1402.4617599999999</v>
      </c>
      <c r="N182" s="29">
        <f t="shared" si="14"/>
        <v>61158.859818958903</v>
      </c>
      <c r="O182" s="30">
        <f t="shared" si="19"/>
        <v>0</v>
      </c>
      <c r="P182" s="11">
        <f t="shared" si="20"/>
        <v>61158.859818958903</v>
      </c>
    </row>
    <row r="183" spans="1:16" ht="20.100000000000001" customHeight="1">
      <c r="A183" s="3" t="s">
        <v>253</v>
      </c>
      <c r="B183" s="2">
        <v>338</v>
      </c>
      <c r="C183" s="3" t="s">
        <v>264</v>
      </c>
      <c r="D183" s="4"/>
      <c r="E183" s="2">
        <v>0</v>
      </c>
      <c r="F183" s="3" t="s">
        <v>49</v>
      </c>
      <c r="G183" s="3" t="s">
        <v>277</v>
      </c>
      <c r="H183" s="17">
        <v>62.5</v>
      </c>
      <c r="I183" s="5">
        <v>1335.12</v>
      </c>
      <c r="J183" s="2">
        <f t="shared" si="15"/>
        <v>29252</v>
      </c>
      <c r="K183" s="2">
        <f t="shared" si="16"/>
        <v>22812.5</v>
      </c>
      <c r="L183" s="28" t="str">
        <f t="shared" si="17"/>
        <v>active</v>
      </c>
      <c r="M183" s="11">
        <f t="shared" si="18"/>
        <v>21.361919999999998</v>
      </c>
      <c r="N183" s="29">
        <f t="shared" si="14"/>
        <v>927.92668931506842</v>
      </c>
      <c r="O183" s="30">
        <f t="shared" si="19"/>
        <v>0</v>
      </c>
      <c r="P183" s="11">
        <f t="shared" si="20"/>
        <v>927.92668931506842</v>
      </c>
    </row>
    <row r="184" spans="1:16" ht="20.100000000000001" customHeight="1">
      <c r="A184" s="3" t="s">
        <v>253</v>
      </c>
      <c r="B184" s="2">
        <v>339</v>
      </c>
      <c r="C184" s="3" t="s">
        <v>264</v>
      </c>
      <c r="D184" s="4"/>
      <c r="E184" s="2">
        <v>0</v>
      </c>
      <c r="F184" s="3" t="s">
        <v>49</v>
      </c>
      <c r="G184" s="3" t="s">
        <v>50</v>
      </c>
      <c r="H184" s="17">
        <v>62.5</v>
      </c>
      <c r="I184" s="5">
        <v>20446.52</v>
      </c>
      <c r="J184" s="2">
        <f t="shared" si="15"/>
        <v>29556</v>
      </c>
      <c r="K184" s="2">
        <f t="shared" si="16"/>
        <v>22812.5</v>
      </c>
      <c r="L184" s="28" t="str">
        <f t="shared" si="17"/>
        <v>active</v>
      </c>
      <c r="M184" s="11">
        <f t="shared" si="18"/>
        <v>327.14431999999999</v>
      </c>
      <c r="N184" s="29">
        <f t="shared" si="14"/>
        <v>13938.140603616437</v>
      </c>
      <c r="O184" s="30">
        <f t="shared" si="19"/>
        <v>0</v>
      </c>
      <c r="P184" s="11">
        <f t="shared" si="20"/>
        <v>13938.140603616437</v>
      </c>
    </row>
    <row r="185" spans="1:16" ht="20.100000000000001" customHeight="1">
      <c r="A185" s="3" t="s">
        <v>253</v>
      </c>
      <c r="B185" s="2">
        <v>340</v>
      </c>
      <c r="C185" s="3" t="s">
        <v>264</v>
      </c>
      <c r="D185" s="4"/>
      <c r="E185" s="2">
        <v>0</v>
      </c>
      <c r="F185" s="3" t="s">
        <v>49</v>
      </c>
      <c r="G185" s="3" t="s">
        <v>278</v>
      </c>
      <c r="H185" s="17">
        <v>62.5</v>
      </c>
      <c r="I185" s="5">
        <v>13750</v>
      </c>
      <c r="J185" s="2">
        <f t="shared" si="15"/>
        <v>29768</v>
      </c>
      <c r="K185" s="2">
        <f t="shared" si="16"/>
        <v>22812.5</v>
      </c>
      <c r="L185" s="28" t="str">
        <f t="shared" si="17"/>
        <v>active</v>
      </c>
      <c r="M185" s="11">
        <f t="shared" si="18"/>
        <v>220</v>
      </c>
      <c r="N185" s="29">
        <f t="shared" si="14"/>
        <v>9245.4246575342459</v>
      </c>
      <c r="O185" s="30">
        <f t="shared" si="19"/>
        <v>0</v>
      </c>
      <c r="P185" s="11">
        <f t="shared" si="20"/>
        <v>9245.4246575342459</v>
      </c>
    </row>
    <row r="186" spans="1:16" ht="20.100000000000001" customHeight="1">
      <c r="A186" s="3" t="s">
        <v>253</v>
      </c>
      <c r="B186" s="2">
        <v>341</v>
      </c>
      <c r="C186" s="3" t="s">
        <v>264</v>
      </c>
      <c r="D186" s="4"/>
      <c r="E186" s="2">
        <v>0</v>
      </c>
      <c r="F186" s="3" t="s">
        <v>49</v>
      </c>
      <c r="G186" s="3" t="s">
        <v>64</v>
      </c>
      <c r="H186" s="17">
        <v>62.5</v>
      </c>
      <c r="I186" s="5">
        <v>20933.25</v>
      </c>
      <c r="J186" s="2">
        <f t="shared" si="15"/>
        <v>30103</v>
      </c>
      <c r="K186" s="2">
        <f t="shared" si="16"/>
        <v>22812.5</v>
      </c>
      <c r="L186" s="28" t="str">
        <f t="shared" si="17"/>
        <v>active</v>
      </c>
      <c r="M186" s="11">
        <f t="shared" si="18"/>
        <v>334.93200000000002</v>
      </c>
      <c r="N186" s="29">
        <f t="shared" si="14"/>
        <v>13767.999254794522</v>
      </c>
      <c r="O186" s="30">
        <f t="shared" si="19"/>
        <v>0</v>
      </c>
      <c r="P186" s="11">
        <f t="shared" si="20"/>
        <v>13767.999254794522</v>
      </c>
    </row>
    <row r="187" spans="1:16" ht="20.100000000000001" customHeight="1">
      <c r="A187" s="3" t="s">
        <v>253</v>
      </c>
      <c r="B187" s="2">
        <v>342</v>
      </c>
      <c r="C187" s="3" t="s">
        <v>264</v>
      </c>
      <c r="D187" s="4"/>
      <c r="E187" s="2">
        <v>0</v>
      </c>
      <c r="F187" s="3" t="s">
        <v>49</v>
      </c>
      <c r="G187" s="3" t="s">
        <v>279</v>
      </c>
      <c r="H187" s="17">
        <v>62.5</v>
      </c>
      <c r="I187" s="5">
        <v>22765.31</v>
      </c>
      <c r="J187" s="2">
        <f t="shared" si="15"/>
        <v>30317</v>
      </c>
      <c r="K187" s="2">
        <f t="shared" si="16"/>
        <v>22812.5</v>
      </c>
      <c r="L187" s="28" t="str">
        <f t="shared" si="17"/>
        <v>active</v>
      </c>
      <c r="M187" s="11">
        <f t="shared" si="18"/>
        <v>364.24496000000005</v>
      </c>
      <c r="N187" s="29">
        <f t="shared" si="14"/>
        <v>14759.405365479453</v>
      </c>
      <c r="O187" s="30">
        <f t="shared" si="19"/>
        <v>0</v>
      </c>
      <c r="P187" s="11">
        <f t="shared" si="20"/>
        <v>14759.405365479453</v>
      </c>
    </row>
    <row r="188" spans="1:16" ht="20.100000000000001" customHeight="1">
      <c r="A188" s="3" t="s">
        <v>253</v>
      </c>
      <c r="B188" s="2">
        <v>343</v>
      </c>
      <c r="C188" s="3" t="s">
        <v>264</v>
      </c>
      <c r="D188" s="4"/>
      <c r="E188" s="2">
        <v>0</v>
      </c>
      <c r="F188" s="3" t="s">
        <v>49</v>
      </c>
      <c r="G188" s="3" t="s">
        <v>280</v>
      </c>
      <c r="H188" s="17">
        <v>62.5</v>
      </c>
      <c r="I188" s="5">
        <v>12200</v>
      </c>
      <c r="J188" s="2">
        <f t="shared" si="15"/>
        <v>30468</v>
      </c>
      <c r="K188" s="2">
        <f t="shared" si="16"/>
        <v>22812.5</v>
      </c>
      <c r="L188" s="28" t="str">
        <f t="shared" si="17"/>
        <v>active</v>
      </c>
      <c r="M188" s="11">
        <f t="shared" si="18"/>
        <v>195.2</v>
      </c>
      <c r="N188" s="29">
        <f t="shared" si="14"/>
        <v>7828.8569863013699</v>
      </c>
      <c r="O188" s="30">
        <f t="shared" si="19"/>
        <v>0</v>
      </c>
      <c r="P188" s="11">
        <f t="shared" si="20"/>
        <v>7828.8569863013699</v>
      </c>
    </row>
    <row r="189" spans="1:16" ht="20.100000000000001" customHeight="1">
      <c r="A189" s="3" t="s">
        <v>253</v>
      </c>
      <c r="B189" s="2">
        <v>344</v>
      </c>
      <c r="C189" s="3" t="s">
        <v>264</v>
      </c>
      <c r="D189" s="4"/>
      <c r="E189" s="2">
        <v>0</v>
      </c>
      <c r="F189" s="3" t="s">
        <v>49</v>
      </c>
      <c r="G189" s="3" t="s">
        <v>281</v>
      </c>
      <c r="H189" s="17">
        <v>62.5</v>
      </c>
      <c r="I189" s="5">
        <v>17953.55</v>
      </c>
      <c r="J189" s="2">
        <f t="shared" si="15"/>
        <v>30956</v>
      </c>
      <c r="K189" s="2">
        <f t="shared" si="16"/>
        <v>22812.5</v>
      </c>
      <c r="L189" s="28" t="str">
        <f t="shared" si="17"/>
        <v>active</v>
      </c>
      <c r="M189" s="11">
        <f t="shared" si="18"/>
        <v>287.2568</v>
      </c>
      <c r="N189" s="29">
        <f t="shared" si="14"/>
        <v>11136.906785753425</v>
      </c>
      <c r="O189" s="30">
        <f t="shared" si="19"/>
        <v>0</v>
      </c>
      <c r="P189" s="11">
        <f t="shared" si="20"/>
        <v>11136.906785753425</v>
      </c>
    </row>
    <row r="190" spans="1:16" ht="20.100000000000001" customHeight="1">
      <c r="A190" s="3" t="s">
        <v>253</v>
      </c>
      <c r="B190" s="2">
        <v>345</v>
      </c>
      <c r="C190" s="3" t="s">
        <v>264</v>
      </c>
      <c r="D190" s="4"/>
      <c r="E190" s="2">
        <v>0</v>
      </c>
      <c r="F190" s="3" t="s">
        <v>49</v>
      </c>
      <c r="G190" s="3" t="s">
        <v>65</v>
      </c>
      <c r="H190" s="17">
        <v>62.5</v>
      </c>
      <c r="I190" s="5">
        <v>582806.54</v>
      </c>
      <c r="J190" s="2">
        <f t="shared" si="15"/>
        <v>31199</v>
      </c>
      <c r="K190" s="2">
        <f t="shared" si="16"/>
        <v>22812.5</v>
      </c>
      <c r="L190" s="28" t="str">
        <f t="shared" si="17"/>
        <v>active</v>
      </c>
      <c r="M190" s="11">
        <f t="shared" si="18"/>
        <v>9324.9046400000007</v>
      </c>
      <c r="N190" s="29">
        <f t="shared" si="14"/>
        <v>355317.18830991781</v>
      </c>
      <c r="O190" s="30">
        <f t="shared" si="19"/>
        <v>0</v>
      </c>
      <c r="P190" s="11">
        <f t="shared" si="20"/>
        <v>355317.18830991781</v>
      </c>
    </row>
    <row r="191" spans="1:16" ht="20.100000000000001" customHeight="1">
      <c r="A191" s="3" t="s">
        <v>253</v>
      </c>
      <c r="B191" s="2">
        <v>346</v>
      </c>
      <c r="C191" s="3" t="s">
        <v>264</v>
      </c>
      <c r="D191" s="4"/>
      <c r="E191" s="2">
        <v>0</v>
      </c>
      <c r="F191" s="3" t="s">
        <v>49</v>
      </c>
      <c r="G191" s="3" t="s">
        <v>65</v>
      </c>
      <c r="H191" s="17">
        <v>62.5</v>
      </c>
      <c r="I191" s="5">
        <v>7642.85</v>
      </c>
      <c r="J191" s="2">
        <f t="shared" si="15"/>
        <v>31199</v>
      </c>
      <c r="K191" s="2">
        <f t="shared" si="16"/>
        <v>22812.5</v>
      </c>
      <c r="L191" s="28" t="str">
        <f t="shared" si="17"/>
        <v>active</v>
      </c>
      <c r="M191" s="11">
        <f t="shared" si="18"/>
        <v>122.2856</v>
      </c>
      <c r="N191" s="29">
        <f t="shared" si="14"/>
        <v>4659.5839035616436</v>
      </c>
      <c r="O191" s="30">
        <f t="shared" si="19"/>
        <v>0</v>
      </c>
      <c r="P191" s="11">
        <f t="shared" si="20"/>
        <v>4659.5839035616436</v>
      </c>
    </row>
    <row r="192" spans="1:16" ht="20.100000000000001" customHeight="1">
      <c r="A192" s="3" t="s">
        <v>253</v>
      </c>
      <c r="B192" s="2">
        <v>347</v>
      </c>
      <c r="C192" s="3" t="s">
        <v>282</v>
      </c>
      <c r="D192" s="4"/>
      <c r="E192" s="2">
        <v>0</v>
      </c>
      <c r="F192" s="3" t="s">
        <v>49</v>
      </c>
      <c r="G192" s="3" t="s">
        <v>65</v>
      </c>
      <c r="H192" s="17">
        <v>62.5</v>
      </c>
      <c r="I192" s="5">
        <v>1288098.74</v>
      </c>
      <c r="J192" s="2">
        <f t="shared" si="15"/>
        <v>31199</v>
      </c>
      <c r="K192" s="2">
        <f t="shared" si="16"/>
        <v>22812.5</v>
      </c>
      <c r="L192" s="28" t="str">
        <f t="shared" si="17"/>
        <v>active</v>
      </c>
      <c r="M192" s="11">
        <f t="shared" si="18"/>
        <v>20609.579839999999</v>
      </c>
      <c r="N192" s="29">
        <f t="shared" si="14"/>
        <v>785309.68880745198</v>
      </c>
      <c r="O192" s="30">
        <f t="shared" si="19"/>
        <v>0</v>
      </c>
      <c r="P192" s="11">
        <f t="shared" si="20"/>
        <v>785309.68880745198</v>
      </c>
    </row>
    <row r="193" spans="1:16" ht="20.100000000000001" customHeight="1">
      <c r="A193" s="3" t="s">
        <v>253</v>
      </c>
      <c r="B193" s="2">
        <v>348</v>
      </c>
      <c r="C193" s="3" t="s">
        <v>264</v>
      </c>
      <c r="D193" s="4"/>
      <c r="E193" s="2">
        <v>0</v>
      </c>
      <c r="F193" s="3" t="s">
        <v>49</v>
      </c>
      <c r="G193" s="3" t="s">
        <v>283</v>
      </c>
      <c r="H193" s="17">
        <v>62.5</v>
      </c>
      <c r="I193" s="5">
        <v>321604.52</v>
      </c>
      <c r="J193" s="2">
        <f t="shared" si="15"/>
        <v>31229</v>
      </c>
      <c r="K193" s="2">
        <f t="shared" si="16"/>
        <v>22812.5</v>
      </c>
      <c r="L193" s="28" t="str">
        <f t="shared" si="17"/>
        <v>active</v>
      </c>
      <c r="M193" s="11">
        <f t="shared" si="18"/>
        <v>5145.6723200000006</v>
      </c>
      <c r="N193" s="29">
        <f t="shared" si="14"/>
        <v>195648.33001906853</v>
      </c>
      <c r="O193" s="30">
        <f t="shared" si="19"/>
        <v>0</v>
      </c>
      <c r="P193" s="11">
        <f t="shared" si="20"/>
        <v>195648.33001906853</v>
      </c>
    </row>
    <row r="194" spans="1:16" ht="20.100000000000001" customHeight="1">
      <c r="A194" s="3" t="s">
        <v>253</v>
      </c>
      <c r="B194" s="2">
        <v>349</v>
      </c>
      <c r="C194" s="3" t="s">
        <v>264</v>
      </c>
      <c r="D194" s="4"/>
      <c r="E194" s="2">
        <v>0</v>
      </c>
      <c r="F194" s="3" t="s">
        <v>49</v>
      </c>
      <c r="G194" s="3" t="s">
        <v>284</v>
      </c>
      <c r="H194" s="17">
        <v>62.5</v>
      </c>
      <c r="I194" s="5">
        <v>33674.51</v>
      </c>
      <c r="J194" s="2">
        <f t="shared" si="15"/>
        <v>31413</v>
      </c>
      <c r="K194" s="2">
        <f t="shared" si="16"/>
        <v>22812.5</v>
      </c>
      <c r="L194" s="28" t="str">
        <f t="shared" si="17"/>
        <v>active</v>
      </c>
      <c r="M194" s="11">
        <f t="shared" si="18"/>
        <v>538.79216000000008</v>
      </c>
      <c r="N194" s="29">
        <f t="shared" si="14"/>
        <v>20214.300928876713</v>
      </c>
      <c r="O194" s="30">
        <f t="shared" si="19"/>
        <v>0</v>
      </c>
      <c r="P194" s="11">
        <f t="shared" si="20"/>
        <v>20214.300928876713</v>
      </c>
    </row>
    <row r="195" spans="1:16" ht="20.100000000000001" customHeight="1">
      <c r="A195" s="3" t="s">
        <v>253</v>
      </c>
      <c r="B195" s="2">
        <v>350</v>
      </c>
      <c r="C195" s="3" t="s">
        <v>264</v>
      </c>
      <c r="D195" s="4"/>
      <c r="E195" s="2">
        <v>0</v>
      </c>
      <c r="F195" s="3" t="s">
        <v>49</v>
      </c>
      <c r="G195" s="3" t="s">
        <v>285</v>
      </c>
      <c r="H195" s="17">
        <v>62.5</v>
      </c>
      <c r="I195" s="5">
        <v>32144.46</v>
      </c>
      <c r="J195" s="2">
        <f t="shared" si="15"/>
        <v>31929</v>
      </c>
      <c r="K195" s="2">
        <f t="shared" si="16"/>
        <v>22812.5</v>
      </c>
      <c r="L195" s="28" t="str">
        <f t="shared" si="17"/>
        <v>active</v>
      </c>
      <c r="M195" s="11">
        <f t="shared" si="18"/>
        <v>514.31136000000004</v>
      </c>
      <c r="N195" s="29">
        <f t="shared" ref="N195:N258" si="21">IF(L195="dep out",I195,(($M$1-J195)/365)*M195)</f>
        <v>18568.753704328767</v>
      </c>
      <c r="O195" s="30">
        <f t="shared" si="19"/>
        <v>0</v>
      </c>
      <c r="P195" s="11">
        <f t="shared" si="20"/>
        <v>18568.753704328767</v>
      </c>
    </row>
    <row r="196" spans="1:16" ht="20.100000000000001" customHeight="1">
      <c r="A196" s="3" t="s">
        <v>253</v>
      </c>
      <c r="B196" s="2">
        <v>351</v>
      </c>
      <c r="C196" s="3" t="s">
        <v>264</v>
      </c>
      <c r="D196" s="4"/>
      <c r="E196" s="2">
        <v>0</v>
      </c>
      <c r="F196" s="3" t="s">
        <v>49</v>
      </c>
      <c r="G196" s="3" t="s">
        <v>286</v>
      </c>
      <c r="H196" s="17">
        <v>62.5</v>
      </c>
      <c r="I196" s="5">
        <v>20040.05</v>
      </c>
      <c r="J196" s="2">
        <f t="shared" ref="J196:J259" si="22">DATEVALUE(G196)</f>
        <v>32295</v>
      </c>
      <c r="K196" s="2">
        <f t="shared" ref="K196:K259" si="23">H196*365</f>
        <v>22812.5</v>
      </c>
      <c r="L196" s="28" t="str">
        <f t="shared" ref="L196:L259" si="24">IF((J196+K196)&lt;$M$1,"dep out","active")</f>
        <v>active</v>
      </c>
      <c r="M196" s="11">
        <f t="shared" ref="M196:M259" si="25">IF(L196="dep out",0,(I196/H196))</f>
        <v>320.64080000000001</v>
      </c>
      <c r="N196" s="29">
        <f t="shared" si="21"/>
        <v>11254.931313972604</v>
      </c>
      <c r="O196" s="30">
        <f t="shared" ref="O196:O259" si="26">IF(H196=0,(-1*I196),0)</f>
        <v>0</v>
      </c>
      <c r="P196" s="11">
        <f t="shared" ref="P196:P259" si="27">N196+O196</f>
        <v>11254.931313972604</v>
      </c>
    </row>
    <row r="197" spans="1:16" ht="20.100000000000001" customHeight="1">
      <c r="A197" s="3" t="s">
        <v>253</v>
      </c>
      <c r="B197" s="2">
        <v>352</v>
      </c>
      <c r="C197" s="3" t="s">
        <v>263</v>
      </c>
      <c r="D197" s="4"/>
      <c r="E197" s="2">
        <v>0</v>
      </c>
      <c r="F197" s="3" t="s">
        <v>49</v>
      </c>
      <c r="G197" s="3" t="s">
        <v>287</v>
      </c>
      <c r="H197" s="17">
        <v>62.5</v>
      </c>
      <c r="I197" s="5">
        <v>300528.03000000003</v>
      </c>
      <c r="J197" s="2">
        <f t="shared" si="22"/>
        <v>32660</v>
      </c>
      <c r="K197" s="2">
        <f t="shared" si="23"/>
        <v>22812.5</v>
      </c>
      <c r="L197" s="28" t="str">
        <f t="shared" si="24"/>
        <v>active</v>
      </c>
      <c r="M197" s="11">
        <f t="shared" si="25"/>
        <v>4808.44848</v>
      </c>
      <c r="N197" s="29">
        <f t="shared" si="21"/>
        <v>163974.68008372604</v>
      </c>
      <c r="O197" s="30">
        <f t="shared" si="26"/>
        <v>0</v>
      </c>
      <c r="P197" s="11">
        <f t="shared" si="27"/>
        <v>163974.68008372604</v>
      </c>
    </row>
    <row r="198" spans="1:16" ht="20.100000000000001" customHeight="1">
      <c r="A198" s="3" t="s">
        <v>253</v>
      </c>
      <c r="B198" s="2">
        <v>353</v>
      </c>
      <c r="C198" s="3" t="s">
        <v>264</v>
      </c>
      <c r="D198" s="4"/>
      <c r="E198" s="2">
        <v>0</v>
      </c>
      <c r="F198" s="3" t="s">
        <v>49</v>
      </c>
      <c r="G198" s="3" t="s">
        <v>288</v>
      </c>
      <c r="H198" s="17">
        <v>62.5</v>
      </c>
      <c r="I198" s="5">
        <v>112511.11</v>
      </c>
      <c r="J198" s="2">
        <f t="shared" si="22"/>
        <v>32874</v>
      </c>
      <c r="K198" s="2">
        <f t="shared" si="23"/>
        <v>22812.5</v>
      </c>
      <c r="L198" s="28" t="str">
        <f t="shared" si="24"/>
        <v>active</v>
      </c>
      <c r="M198" s="11">
        <f t="shared" si="25"/>
        <v>1800.17776</v>
      </c>
      <c r="N198" s="29">
        <f t="shared" si="21"/>
        <v>60333.080926246577</v>
      </c>
      <c r="O198" s="30">
        <f t="shared" si="26"/>
        <v>0</v>
      </c>
      <c r="P198" s="11">
        <f t="shared" si="27"/>
        <v>60333.080926246577</v>
      </c>
    </row>
    <row r="199" spans="1:16" ht="20.100000000000001" customHeight="1">
      <c r="A199" s="3" t="s">
        <v>253</v>
      </c>
      <c r="B199" s="2">
        <v>354</v>
      </c>
      <c r="C199" s="3" t="s">
        <v>264</v>
      </c>
      <c r="D199" s="4"/>
      <c r="E199" s="2">
        <v>0</v>
      </c>
      <c r="F199" s="3" t="s">
        <v>49</v>
      </c>
      <c r="G199" s="3" t="s">
        <v>289</v>
      </c>
      <c r="H199" s="17">
        <v>62.5</v>
      </c>
      <c r="I199" s="5">
        <v>1006803.9</v>
      </c>
      <c r="J199" s="2">
        <f t="shared" si="22"/>
        <v>33239</v>
      </c>
      <c r="K199" s="2">
        <f t="shared" si="23"/>
        <v>22812.5</v>
      </c>
      <c r="L199" s="28" t="str">
        <f t="shared" si="24"/>
        <v>active</v>
      </c>
      <c r="M199" s="11">
        <f t="shared" si="25"/>
        <v>16108.8624</v>
      </c>
      <c r="N199" s="29">
        <f t="shared" si="21"/>
        <v>523780.76428273972</v>
      </c>
      <c r="O199" s="30">
        <f t="shared" si="26"/>
        <v>0</v>
      </c>
      <c r="P199" s="11">
        <f t="shared" si="27"/>
        <v>523780.76428273972</v>
      </c>
    </row>
    <row r="200" spans="1:16" ht="20.100000000000001" customHeight="1">
      <c r="A200" s="3" t="s">
        <v>253</v>
      </c>
      <c r="B200" s="2">
        <v>355</v>
      </c>
      <c r="C200" s="3" t="s">
        <v>264</v>
      </c>
      <c r="D200" s="4"/>
      <c r="E200" s="2">
        <v>0</v>
      </c>
      <c r="F200" s="3" t="s">
        <v>49</v>
      </c>
      <c r="G200" s="3" t="s">
        <v>290</v>
      </c>
      <c r="H200" s="17">
        <v>62.5</v>
      </c>
      <c r="I200" s="5">
        <v>46528.11</v>
      </c>
      <c r="J200" s="2">
        <f t="shared" si="22"/>
        <v>33604</v>
      </c>
      <c r="K200" s="2">
        <f t="shared" si="23"/>
        <v>22812.5</v>
      </c>
      <c r="L200" s="28" t="str">
        <f t="shared" si="24"/>
        <v>active</v>
      </c>
      <c r="M200" s="11">
        <f t="shared" si="25"/>
        <v>744.44975999999997</v>
      </c>
      <c r="N200" s="29">
        <f t="shared" si="21"/>
        <v>23461.38517610959</v>
      </c>
      <c r="O200" s="30">
        <f t="shared" si="26"/>
        <v>0</v>
      </c>
      <c r="P200" s="11">
        <f t="shared" si="27"/>
        <v>23461.38517610959</v>
      </c>
    </row>
    <row r="201" spans="1:16" ht="20.100000000000001" customHeight="1">
      <c r="A201" s="3" t="s">
        <v>253</v>
      </c>
      <c r="B201" s="2">
        <v>356</v>
      </c>
      <c r="C201" s="3" t="s">
        <v>264</v>
      </c>
      <c r="D201" s="4"/>
      <c r="E201" s="2">
        <v>0</v>
      </c>
      <c r="F201" s="3" t="s">
        <v>49</v>
      </c>
      <c r="G201" s="3" t="s">
        <v>290</v>
      </c>
      <c r="H201" s="17">
        <v>62.5</v>
      </c>
      <c r="I201" s="5">
        <v>159589</v>
      </c>
      <c r="J201" s="2">
        <f t="shared" si="22"/>
        <v>33604</v>
      </c>
      <c r="K201" s="2">
        <f t="shared" si="23"/>
        <v>22812.5</v>
      </c>
      <c r="L201" s="28" t="str">
        <f t="shared" si="24"/>
        <v>active</v>
      </c>
      <c r="M201" s="11">
        <f t="shared" si="25"/>
        <v>2553.424</v>
      </c>
      <c r="N201" s="29">
        <f t="shared" si="21"/>
        <v>80471.332252054795</v>
      </c>
      <c r="O201" s="30">
        <f t="shared" si="26"/>
        <v>0</v>
      </c>
      <c r="P201" s="11">
        <f t="shared" si="27"/>
        <v>80471.332252054795</v>
      </c>
    </row>
    <row r="202" spans="1:16" ht="20.100000000000001" customHeight="1">
      <c r="A202" s="3" t="s">
        <v>253</v>
      </c>
      <c r="B202" s="2">
        <v>357</v>
      </c>
      <c r="C202" s="3" t="s">
        <v>264</v>
      </c>
      <c r="D202" s="4"/>
      <c r="E202" s="2">
        <v>0</v>
      </c>
      <c r="F202" s="3" t="s">
        <v>49</v>
      </c>
      <c r="G202" s="3" t="s">
        <v>291</v>
      </c>
      <c r="H202" s="17">
        <v>62.5</v>
      </c>
      <c r="I202" s="5">
        <v>25582.79</v>
      </c>
      <c r="J202" s="2">
        <f t="shared" si="22"/>
        <v>33970</v>
      </c>
      <c r="K202" s="2">
        <f t="shared" si="23"/>
        <v>22812.5</v>
      </c>
      <c r="L202" s="28" t="str">
        <f t="shared" si="24"/>
        <v>active</v>
      </c>
      <c r="M202" s="11">
        <f t="shared" si="25"/>
        <v>409.32463999999999</v>
      </c>
      <c r="N202" s="29">
        <f t="shared" si="21"/>
        <v>12489.447988164382</v>
      </c>
      <c r="O202" s="30">
        <f t="shared" si="26"/>
        <v>0</v>
      </c>
      <c r="P202" s="11">
        <f t="shared" si="27"/>
        <v>12489.447988164382</v>
      </c>
    </row>
    <row r="203" spans="1:16" ht="20.100000000000001" customHeight="1">
      <c r="A203" s="3" t="s">
        <v>253</v>
      </c>
      <c r="B203" s="2">
        <v>358</v>
      </c>
      <c r="C203" s="3" t="s">
        <v>264</v>
      </c>
      <c r="D203" s="4"/>
      <c r="E203" s="2">
        <v>0</v>
      </c>
      <c r="F203" s="3" t="s">
        <v>49</v>
      </c>
      <c r="G203" s="3" t="s">
        <v>291</v>
      </c>
      <c r="H203" s="17">
        <v>62.5</v>
      </c>
      <c r="I203" s="5">
        <v>127288</v>
      </c>
      <c r="J203" s="2">
        <f t="shared" si="22"/>
        <v>33970</v>
      </c>
      <c r="K203" s="2">
        <f t="shared" si="23"/>
        <v>22812.5</v>
      </c>
      <c r="L203" s="28" t="str">
        <f t="shared" si="24"/>
        <v>active</v>
      </c>
      <c r="M203" s="11">
        <f t="shared" si="25"/>
        <v>2036.6079999999999</v>
      </c>
      <c r="N203" s="29">
        <f t="shared" si="21"/>
        <v>62141.652865753422</v>
      </c>
      <c r="O203" s="30">
        <f t="shared" si="26"/>
        <v>0</v>
      </c>
      <c r="P203" s="11">
        <f t="shared" si="27"/>
        <v>62141.652865753422</v>
      </c>
    </row>
    <row r="204" spans="1:16" ht="20.100000000000001" customHeight="1">
      <c r="A204" s="3" t="s">
        <v>253</v>
      </c>
      <c r="B204" s="2">
        <v>359</v>
      </c>
      <c r="C204" s="3" t="s">
        <v>292</v>
      </c>
      <c r="D204" s="4"/>
      <c r="E204" s="2">
        <v>0</v>
      </c>
      <c r="F204" s="3" t="s">
        <v>49</v>
      </c>
      <c r="G204" s="3" t="s">
        <v>293</v>
      </c>
      <c r="H204" s="17">
        <v>62.5</v>
      </c>
      <c r="I204" s="5">
        <v>197248.06</v>
      </c>
      <c r="J204" s="2">
        <f t="shared" si="22"/>
        <v>34243</v>
      </c>
      <c r="K204" s="2">
        <f t="shared" si="23"/>
        <v>22812.5</v>
      </c>
      <c r="L204" s="28" t="str">
        <f t="shared" si="24"/>
        <v>active</v>
      </c>
      <c r="M204" s="11">
        <f t="shared" si="25"/>
        <v>3155.9689600000002</v>
      </c>
      <c r="N204" s="29">
        <f t="shared" si="21"/>
        <v>93935.470634082201</v>
      </c>
      <c r="O204" s="30">
        <f t="shared" si="26"/>
        <v>0</v>
      </c>
      <c r="P204" s="11">
        <f t="shared" si="27"/>
        <v>93935.470634082201</v>
      </c>
    </row>
    <row r="205" spans="1:16" ht="20.100000000000001" customHeight="1">
      <c r="A205" s="3" t="s">
        <v>253</v>
      </c>
      <c r="B205" s="2">
        <v>360</v>
      </c>
      <c r="C205" s="3" t="s">
        <v>264</v>
      </c>
      <c r="D205" s="4"/>
      <c r="E205" s="2">
        <v>0</v>
      </c>
      <c r="F205" s="3" t="s">
        <v>49</v>
      </c>
      <c r="G205" s="3" t="s">
        <v>294</v>
      </c>
      <c r="H205" s="17">
        <v>62.5</v>
      </c>
      <c r="I205" s="5">
        <v>78793.5</v>
      </c>
      <c r="J205" s="2">
        <f t="shared" si="22"/>
        <v>34335</v>
      </c>
      <c r="K205" s="2">
        <f t="shared" si="23"/>
        <v>22812.5</v>
      </c>
      <c r="L205" s="28" t="str">
        <f t="shared" si="24"/>
        <v>active</v>
      </c>
      <c r="M205" s="11">
        <f t="shared" si="25"/>
        <v>1260.6959999999999</v>
      </c>
      <c r="N205" s="29">
        <f t="shared" si="21"/>
        <v>37206.074827397257</v>
      </c>
      <c r="O205" s="30">
        <f t="shared" si="26"/>
        <v>0</v>
      </c>
      <c r="P205" s="11">
        <f t="shared" si="27"/>
        <v>37206.074827397257</v>
      </c>
    </row>
    <row r="206" spans="1:16" ht="20.100000000000001" customHeight="1">
      <c r="A206" s="3" t="s">
        <v>253</v>
      </c>
      <c r="B206" s="2">
        <v>361</v>
      </c>
      <c r="C206" s="3" t="s">
        <v>295</v>
      </c>
      <c r="D206" s="4"/>
      <c r="E206" s="2">
        <v>0</v>
      </c>
      <c r="F206" s="3" t="s">
        <v>49</v>
      </c>
      <c r="G206" s="3" t="s">
        <v>296</v>
      </c>
      <c r="H206" s="17">
        <v>62.5</v>
      </c>
      <c r="I206" s="5">
        <v>195900</v>
      </c>
      <c r="J206" s="2">
        <f t="shared" si="22"/>
        <v>34653</v>
      </c>
      <c r="K206" s="2">
        <f t="shared" si="23"/>
        <v>22812.5</v>
      </c>
      <c r="L206" s="28" t="str">
        <f t="shared" si="24"/>
        <v>active</v>
      </c>
      <c r="M206" s="11">
        <f t="shared" si="25"/>
        <v>3134.4</v>
      </c>
      <c r="N206" s="29">
        <f t="shared" si="21"/>
        <v>89772.650958904109</v>
      </c>
      <c r="O206" s="30">
        <f t="shared" si="26"/>
        <v>0</v>
      </c>
      <c r="P206" s="11">
        <f t="shared" si="27"/>
        <v>89772.650958904109</v>
      </c>
    </row>
    <row r="207" spans="1:16" ht="20.100000000000001" customHeight="1">
      <c r="A207" s="3" t="s">
        <v>253</v>
      </c>
      <c r="B207" s="2">
        <v>365</v>
      </c>
      <c r="C207" s="3" t="s">
        <v>292</v>
      </c>
      <c r="D207" s="4"/>
      <c r="E207" s="2">
        <v>0</v>
      </c>
      <c r="F207" s="3" t="s">
        <v>49</v>
      </c>
      <c r="G207" s="3" t="s">
        <v>297</v>
      </c>
      <c r="H207" s="17">
        <v>62.5</v>
      </c>
      <c r="I207" s="5">
        <v>20195.11</v>
      </c>
      <c r="J207" s="2">
        <f t="shared" si="22"/>
        <v>34700</v>
      </c>
      <c r="K207" s="2">
        <f t="shared" si="23"/>
        <v>22812.5</v>
      </c>
      <c r="L207" s="28" t="str">
        <f t="shared" si="24"/>
        <v>active</v>
      </c>
      <c r="M207" s="11">
        <f t="shared" si="25"/>
        <v>323.12175999999999</v>
      </c>
      <c r="N207" s="29">
        <f t="shared" si="21"/>
        <v>9212.9538529315068</v>
      </c>
      <c r="O207" s="30">
        <f t="shared" si="26"/>
        <v>0</v>
      </c>
      <c r="P207" s="11">
        <f t="shared" si="27"/>
        <v>9212.9538529315068</v>
      </c>
    </row>
    <row r="208" spans="1:16" ht="20.100000000000001" customHeight="1">
      <c r="A208" s="3" t="s">
        <v>253</v>
      </c>
      <c r="B208" s="2">
        <v>366</v>
      </c>
      <c r="C208" s="3" t="s">
        <v>298</v>
      </c>
      <c r="D208" s="4"/>
      <c r="E208" s="2">
        <v>0</v>
      </c>
      <c r="F208" s="3" t="s">
        <v>49</v>
      </c>
      <c r="G208" s="3" t="s">
        <v>297</v>
      </c>
      <c r="H208" s="17">
        <v>62.5</v>
      </c>
      <c r="I208" s="5">
        <v>19448.52</v>
      </c>
      <c r="J208" s="2">
        <f t="shared" si="22"/>
        <v>34700</v>
      </c>
      <c r="K208" s="2">
        <f t="shared" si="23"/>
        <v>22812.5</v>
      </c>
      <c r="L208" s="28" t="str">
        <f t="shared" si="24"/>
        <v>active</v>
      </c>
      <c r="M208" s="11">
        <f t="shared" si="25"/>
        <v>311.17632000000003</v>
      </c>
      <c r="N208" s="29">
        <f t="shared" si="21"/>
        <v>8872.3615403835629</v>
      </c>
      <c r="O208" s="30">
        <f t="shared" si="26"/>
        <v>0</v>
      </c>
      <c r="P208" s="11">
        <f t="shared" si="27"/>
        <v>8872.3615403835629</v>
      </c>
    </row>
    <row r="209" spans="1:16" ht="20.100000000000001" customHeight="1">
      <c r="A209" s="3" t="s">
        <v>253</v>
      </c>
      <c r="B209" s="2">
        <v>367</v>
      </c>
      <c r="C209" s="3" t="s">
        <v>256</v>
      </c>
      <c r="D209" s="4"/>
      <c r="E209" s="2">
        <v>0</v>
      </c>
      <c r="F209" s="3" t="s">
        <v>49</v>
      </c>
      <c r="G209" s="3" t="s">
        <v>297</v>
      </c>
      <c r="H209" s="17">
        <v>62.5</v>
      </c>
      <c r="I209" s="5">
        <v>318382.5</v>
      </c>
      <c r="J209" s="2">
        <f t="shared" si="22"/>
        <v>34700</v>
      </c>
      <c r="K209" s="2">
        <f t="shared" si="23"/>
        <v>22812.5</v>
      </c>
      <c r="L209" s="28" t="str">
        <f t="shared" si="24"/>
        <v>active</v>
      </c>
      <c r="M209" s="11">
        <f t="shared" si="25"/>
        <v>5094.12</v>
      </c>
      <c r="N209" s="29">
        <f t="shared" si="21"/>
        <v>145245.22421917808</v>
      </c>
      <c r="O209" s="30">
        <f t="shared" si="26"/>
        <v>0</v>
      </c>
      <c r="P209" s="11">
        <f t="shared" si="27"/>
        <v>145245.22421917808</v>
      </c>
    </row>
    <row r="210" spans="1:16" ht="20.100000000000001" customHeight="1">
      <c r="A210" s="3" t="s">
        <v>253</v>
      </c>
      <c r="B210" s="2">
        <v>368</v>
      </c>
      <c r="C210" s="3" t="s">
        <v>264</v>
      </c>
      <c r="D210" s="4"/>
      <c r="E210" s="2">
        <v>0</v>
      </c>
      <c r="F210" s="3" t="s">
        <v>49</v>
      </c>
      <c r="G210" s="3" t="s">
        <v>71</v>
      </c>
      <c r="H210" s="17">
        <v>62.5</v>
      </c>
      <c r="I210" s="5">
        <v>68040.3</v>
      </c>
      <c r="J210" s="2">
        <f t="shared" si="22"/>
        <v>35065</v>
      </c>
      <c r="K210" s="2">
        <f t="shared" si="23"/>
        <v>22812.5</v>
      </c>
      <c r="L210" s="28" t="str">
        <f t="shared" si="24"/>
        <v>active</v>
      </c>
      <c r="M210" s="11">
        <f t="shared" si="25"/>
        <v>1088.6448</v>
      </c>
      <c r="N210" s="29">
        <f t="shared" si="21"/>
        <v>29951.153648219177</v>
      </c>
      <c r="O210" s="30">
        <f t="shared" si="26"/>
        <v>0</v>
      </c>
      <c r="P210" s="11">
        <f t="shared" si="27"/>
        <v>29951.153648219177</v>
      </c>
    </row>
    <row r="211" spans="1:16" ht="20.100000000000001" customHeight="1">
      <c r="A211" s="3" t="s">
        <v>253</v>
      </c>
      <c r="B211" s="2">
        <v>369</v>
      </c>
      <c r="C211" s="3" t="s">
        <v>256</v>
      </c>
      <c r="D211" s="4"/>
      <c r="E211" s="2">
        <v>0</v>
      </c>
      <c r="F211" s="3" t="s">
        <v>49</v>
      </c>
      <c r="G211" s="3" t="s">
        <v>71</v>
      </c>
      <c r="H211" s="17">
        <v>62.5</v>
      </c>
      <c r="I211" s="5">
        <v>190530</v>
      </c>
      <c r="J211" s="2">
        <f t="shared" si="22"/>
        <v>35065</v>
      </c>
      <c r="K211" s="2">
        <f t="shared" si="23"/>
        <v>22812.5</v>
      </c>
      <c r="L211" s="28" t="str">
        <f t="shared" si="24"/>
        <v>active</v>
      </c>
      <c r="M211" s="11">
        <f t="shared" si="25"/>
        <v>3048.48</v>
      </c>
      <c r="N211" s="29">
        <f t="shared" si="21"/>
        <v>83870.784</v>
      </c>
      <c r="O211" s="30">
        <f t="shared" si="26"/>
        <v>0</v>
      </c>
      <c r="P211" s="11">
        <f t="shared" si="27"/>
        <v>83870.784</v>
      </c>
    </row>
    <row r="212" spans="1:16" ht="20.100000000000001" customHeight="1">
      <c r="A212" s="3" t="s">
        <v>253</v>
      </c>
      <c r="B212" s="2">
        <v>370</v>
      </c>
      <c r="C212" s="3" t="s">
        <v>264</v>
      </c>
      <c r="D212" s="4"/>
      <c r="E212" s="2">
        <v>0</v>
      </c>
      <c r="F212" s="3" t="s">
        <v>49</v>
      </c>
      <c r="G212" s="3" t="s">
        <v>299</v>
      </c>
      <c r="H212" s="17">
        <v>62.5</v>
      </c>
      <c r="I212" s="5">
        <v>25219.32</v>
      </c>
      <c r="J212" s="2">
        <f t="shared" si="22"/>
        <v>36096</v>
      </c>
      <c r="K212" s="2">
        <f t="shared" si="23"/>
        <v>22812.5</v>
      </c>
      <c r="L212" s="28" t="str">
        <f t="shared" si="24"/>
        <v>active</v>
      </c>
      <c r="M212" s="11">
        <f t="shared" si="25"/>
        <v>403.50912</v>
      </c>
      <c r="N212" s="29">
        <f t="shared" si="21"/>
        <v>9961.7004940273982</v>
      </c>
      <c r="O212" s="30">
        <f t="shared" si="26"/>
        <v>0</v>
      </c>
      <c r="P212" s="11">
        <f t="shared" si="27"/>
        <v>9961.7004940273982</v>
      </c>
    </row>
    <row r="213" spans="1:16" ht="20.100000000000001" customHeight="1">
      <c r="A213" s="3" t="s">
        <v>253</v>
      </c>
      <c r="B213" s="2">
        <v>371</v>
      </c>
      <c r="C213" s="3" t="s">
        <v>264</v>
      </c>
      <c r="D213" s="4"/>
      <c r="E213" s="2">
        <v>0</v>
      </c>
      <c r="F213" s="3" t="s">
        <v>49</v>
      </c>
      <c r="G213" s="3" t="s">
        <v>300</v>
      </c>
      <c r="H213" s="17">
        <v>62.5</v>
      </c>
      <c r="I213" s="5">
        <v>68524.320000000007</v>
      </c>
      <c r="J213" s="2">
        <f t="shared" si="22"/>
        <v>36105</v>
      </c>
      <c r="K213" s="2">
        <f t="shared" si="23"/>
        <v>22812.5</v>
      </c>
      <c r="L213" s="28" t="str">
        <f t="shared" si="24"/>
        <v>active</v>
      </c>
      <c r="M213" s="11">
        <f t="shared" si="25"/>
        <v>1096.38912</v>
      </c>
      <c r="N213" s="29">
        <f t="shared" si="21"/>
        <v>27040.259885589043</v>
      </c>
      <c r="O213" s="30">
        <f t="shared" si="26"/>
        <v>0</v>
      </c>
      <c r="P213" s="11">
        <f t="shared" si="27"/>
        <v>27040.259885589043</v>
      </c>
    </row>
    <row r="214" spans="1:16" ht="20.100000000000001" customHeight="1">
      <c r="A214" s="3" t="s">
        <v>253</v>
      </c>
      <c r="B214" s="2">
        <v>372</v>
      </c>
      <c r="C214" s="3" t="s">
        <v>264</v>
      </c>
      <c r="D214" s="4"/>
      <c r="E214" s="2">
        <v>0</v>
      </c>
      <c r="F214" s="3" t="s">
        <v>49</v>
      </c>
      <c r="G214" s="3" t="s">
        <v>301</v>
      </c>
      <c r="H214" s="17">
        <v>62.5</v>
      </c>
      <c r="I214" s="5">
        <v>2277.21</v>
      </c>
      <c r="J214" s="2">
        <f t="shared" si="22"/>
        <v>36146</v>
      </c>
      <c r="K214" s="2">
        <f t="shared" si="23"/>
        <v>22812.5</v>
      </c>
      <c r="L214" s="28" t="str">
        <f t="shared" si="24"/>
        <v>active</v>
      </c>
      <c r="M214" s="11">
        <f t="shared" si="25"/>
        <v>36.435360000000003</v>
      </c>
      <c r="N214" s="29">
        <f t="shared" si="21"/>
        <v>894.51304372602749</v>
      </c>
      <c r="O214" s="30">
        <f t="shared" si="26"/>
        <v>0</v>
      </c>
      <c r="P214" s="11">
        <f t="shared" si="27"/>
        <v>894.51304372602749</v>
      </c>
    </row>
    <row r="215" spans="1:16" ht="20.100000000000001" customHeight="1">
      <c r="A215" s="3" t="s">
        <v>253</v>
      </c>
      <c r="B215" s="2">
        <v>373</v>
      </c>
      <c r="C215" s="3" t="s">
        <v>264</v>
      </c>
      <c r="D215" s="4"/>
      <c r="E215" s="2">
        <v>0</v>
      </c>
      <c r="F215" s="3" t="s">
        <v>49</v>
      </c>
      <c r="G215" s="3" t="s">
        <v>302</v>
      </c>
      <c r="H215" s="17">
        <v>62.5</v>
      </c>
      <c r="I215" s="5">
        <v>1621.81</v>
      </c>
      <c r="J215" s="2">
        <f t="shared" si="22"/>
        <v>36203</v>
      </c>
      <c r="K215" s="2">
        <f t="shared" si="23"/>
        <v>22812.5</v>
      </c>
      <c r="L215" s="28" t="str">
        <f t="shared" si="24"/>
        <v>active</v>
      </c>
      <c r="M215" s="11">
        <f t="shared" si="25"/>
        <v>25.94896</v>
      </c>
      <c r="N215" s="29">
        <f t="shared" si="21"/>
        <v>633.01243791780826</v>
      </c>
      <c r="O215" s="30">
        <f t="shared" si="26"/>
        <v>0</v>
      </c>
      <c r="P215" s="11">
        <f t="shared" si="27"/>
        <v>633.01243791780826</v>
      </c>
    </row>
    <row r="216" spans="1:16" ht="20.100000000000001" customHeight="1">
      <c r="A216" s="3" t="s">
        <v>253</v>
      </c>
      <c r="B216" s="2">
        <v>375</v>
      </c>
      <c r="C216" s="3" t="s">
        <v>264</v>
      </c>
      <c r="D216" s="4"/>
      <c r="E216" s="2">
        <v>0</v>
      </c>
      <c r="F216" s="3" t="s">
        <v>49</v>
      </c>
      <c r="G216" s="3" t="s">
        <v>303</v>
      </c>
      <c r="H216" s="17">
        <v>62.5</v>
      </c>
      <c r="I216" s="5">
        <v>94980.76</v>
      </c>
      <c r="J216" s="2">
        <f t="shared" si="22"/>
        <v>35626</v>
      </c>
      <c r="K216" s="2">
        <f t="shared" si="23"/>
        <v>22812.5</v>
      </c>
      <c r="L216" s="28" t="str">
        <f t="shared" si="24"/>
        <v>active</v>
      </c>
      <c r="M216" s="11">
        <f t="shared" si="25"/>
        <v>1519.6921599999998</v>
      </c>
      <c r="N216" s="29">
        <f t="shared" si="21"/>
        <v>39474.52429852054</v>
      </c>
      <c r="O216" s="30">
        <f t="shared" si="26"/>
        <v>0</v>
      </c>
      <c r="P216" s="11">
        <f t="shared" si="27"/>
        <v>39474.52429852054</v>
      </c>
    </row>
    <row r="217" spans="1:16" ht="20.100000000000001" customHeight="1">
      <c r="A217" s="3" t="s">
        <v>253</v>
      </c>
      <c r="B217" s="2">
        <v>376</v>
      </c>
      <c r="C217" s="3" t="s">
        <v>264</v>
      </c>
      <c r="D217" s="4"/>
      <c r="E217" s="2">
        <v>0</v>
      </c>
      <c r="F217" s="3" t="s">
        <v>49</v>
      </c>
      <c r="G217" s="3" t="s">
        <v>304</v>
      </c>
      <c r="H217" s="17">
        <v>62.5</v>
      </c>
      <c r="I217" s="5">
        <v>28551.78</v>
      </c>
      <c r="J217" s="2">
        <f t="shared" si="22"/>
        <v>35684</v>
      </c>
      <c r="K217" s="2">
        <f t="shared" si="23"/>
        <v>22812.5</v>
      </c>
      <c r="L217" s="28" t="str">
        <f t="shared" si="24"/>
        <v>active</v>
      </c>
      <c r="M217" s="11">
        <f t="shared" si="25"/>
        <v>456.82847999999996</v>
      </c>
      <c r="N217" s="29">
        <f t="shared" si="21"/>
        <v>11793.684293260272</v>
      </c>
      <c r="O217" s="30">
        <f t="shared" si="26"/>
        <v>0</v>
      </c>
      <c r="P217" s="11">
        <f t="shared" si="27"/>
        <v>11793.684293260272</v>
      </c>
    </row>
    <row r="218" spans="1:16" ht="20.100000000000001" customHeight="1">
      <c r="A218" s="3" t="s">
        <v>253</v>
      </c>
      <c r="B218" s="2">
        <v>377</v>
      </c>
      <c r="C218" s="3" t="s">
        <v>264</v>
      </c>
      <c r="D218" s="4"/>
      <c r="E218" s="2">
        <v>0</v>
      </c>
      <c r="F218" s="3" t="s">
        <v>49</v>
      </c>
      <c r="G218" s="3" t="s">
        <v>305</v>
      </c>
      <c r="H218" s="17">
        <v>62.5</v>
      </c>
      <c r="I218" s="5">
        <v>16735.48</v>
      </c>
      <c r="J218" s="2">
        <f t="shared" si="22"/>
        <v>35741</v>
      </c>
      <c r="K218" s="2">
        <f t="shared" si="23"/>
        <v>22812.5</v>
      </c>
      <c r="L218" s="28" t="str">
        <f t="shared" si="24"/>
        <v>active</v>
      </c>
      <c r="M218" s="11">
        <f t="shared" si="25"/>
        <v>267.76767999999998</v>
      </c>
      <c r="N218" s="29">
        <f t="shared" si="21"/>
        <v>6870.9920298082179</v>
      </c>
      <c r="O218" s="30">
        <f t="shared" si="26"/>
        <v>0</v>
      </c>
      <c r="P218" s="11">
        <f t="shared" si="27"/>
        <v>6870.9920298082179</v>
      </c>
    </row>
    <row r="219" spans="1:16" ht="20.100000000000001" customHeight="1">
      <c r="A219" s="3" t="s">
        <v>253</v>
      </c>
      <c r="B219" s="2">
        <v>380</v>
      </c>
      <c r="C219" s="3" t="s">
        <v>264</v>
      </c>
      <c r="D219" s="4"/>
      <c r="E219" s="2">
        <v>0</v>
      </c>
      <c r="F219" s="3" t="s">
        <v>49</v>
      </c>
      <c r="G219" s="3" t="s">
        <v>306</v>
      </c>
      <c r="H219" s="17">
        <v>62.5</v>
      </c>
      <c r="I219" s="5">
        <v>975114.81</v>
      </c>
      <c r="J219" s="2">
        <f t="shared" si="22"/>
        <v>36517</v>
      </c>
      <c r="K219" s="2">
        <f t="shared" si="23"/>
        <v>22812.5</v>
      </c>
      <c r="L219" s="28" t="str">
        <f t="shared" si="24"/>
        <v>active</v>
      </c>
      <c r="M219" s="11">
        <f t="shared" si="25"/>
        <v>15601.836960000001</v>
      </c>
      <c r="N219" s="29">
        <f t="shared" si="21"/>
        <v>367177.47804493149</v>
      </c>
      <c r="O219" s="30">
        <f t="shared" si="26"/>
        <v>0</v>
      </c>
      <c r="P219" s="11">
        <f t="shared" si="27"/>
        <v>367177.47804493149</v>
      </c>
    </row>
    <row r="220" spans="1:16" ht="20.100000000000001" customHeight="1">
      <c r="A220" s="3" t="s">
        <v>253</v>
      </c>
      <c r="B220" s="2">
        <v>492</v>
      </c>
      <c r="C220" s="3" t="s">
        <v>307</v>
      </c>
      <c r="D220" s="4"/>
      <c r="E220" s="2">
        <v>0</v>
      </c>
      <c r="F220" s="3" t="s">
        <v>49</v>
      </c>
      <c r="G220" s="3" t="s">
        <v>308</v>
      </c>
      <c r="H220" s="17">
        <v>62.5</v>
      </c>
      <c r="I220" s="5">
        <v>2268678.7999999998</v>
      </c>
      <c r="J220" s="2">
        <f t="shared" si="22"/>
        <v>36922</v>
      </c>
      <c r="K220" s="2">
        <f t="shared" si="23"/>
        <v>22812.5</v>
      </c>
      <c r="L220" s="28" t="str">
        <f t="shared" si="24"/>
        <v>active</v>
      </c>
      <c r="M220" s="11">
        <f t="shared" si="25"/>
        <v>36298.860799999995</v>
      </c>
      <c r="N220" s="29">
        <f t="shared" si="21"/>
        <v>813989.52232328756</v>
      </c>
      <c r="O220" s="30">
        <f t="shared" si="26"/>
        <v>0</v>
      </c>
      <c r="P220" s="11">
        <f t="shared" si="27"/>
        <v>813989.52232328756</v>
      </c>
    </row>
    <row r="221" spans="1:16" ht="20.100000000000001" customHeight="1">
      <c r="A221" s="3" t="s">
        <v>253</v>
      </c>
      <c r="B221" s="2">
        <v>1177</v>
      </c>
      <c r="C221" s="3" t="s">
        <v>309</v>
      </c>
      <c r="D221" s="4"/>
      <c r="E221" s="2">
        <v>0</v>
      </c>
      <c r="F221" s="3" t="s">
        <v>49</v>
      </c>
      <c r="G221" s="3" t="s">
        <v>86</v>
      </c>
      <c r="H221" s="17">
        <v>25</v>
      </c>
      <c r="I221" s="5">
        <v>79179.48</v>
      </c>
      <c r="J221" s="2">
        <f t="shared" si="22"/>
        <v>37257</v>
      </c>
      <c r="K221" s="2">
        <f t="shared" si="23"/>
        <v>9125</v>
      </c>
      <c r="L221" s="28" t="str">
        <f t="shared" si="24"/>
        <v>active</v>
      </c>
      <c r="M221" s="11">
        <f t="shared" si="25"/>
        <v>3167.1792</v>
      </c>
      <c r="N221" s="29">
        <f t="shared" si="21"/>
        <v>68116.045808219176</v>
      </c>
      <c r="O221" s="30">
        <f t="shared" si="26"/>
        <v>0</v>
      </c>
      <c r="P221" s="11">
        <f t="shared" si="27"/>
        <v>68116.045808219176</v>
      </c>
    </row>
    <row r="222" spans="1:16" ht="20.100000000000001" customHeight="1">
      <c r="A222" s="3" t="s">
        <v>253</v>
      </c>
      <c r="B222" s="2">
        <v>1250</v>
      </c>
      <c r="C222" s="3" t="s">
        <v>310</v>
      </c>
      <c r="D222" s="4"/>
      <c r="E222" s="2">
        <v>0</v>
      </c>
      <c r="F222" s="3" t="s">
        <v>49</v>
      </c>
      <c r="G222" s="3" t="s">
        <v>311</v>
      </c>
      <c r="H222" s="17">
        <v>25</v>
      </c>
      <c r="I222" s="5">
        <v>907613</v>
      </c>
      <c r="J222" s="2">
        <f t="shared" si="22"/>
        <v>37622</v>
      </c>
      <c r="K222" s="2">
        <f t="shared" si="23"/>
        <v>9125</v>
      </c>
      <c r="L222" s="28" t="str">
        <f t="shared" si="24"/>
        <v>active</v>
      </c>
      <c r="M222" s="11">
        <f t="shared" si="25"/>
        <v>36304.519999999997</v>
      </c>
      <c r="N222" s="29">
        <f t="shared" si="21"/>
        <v>744491.32109589037</v>
      </c>
      <c r="O222" s="30">
        <f t="shared" si="26"/>
        <v>0</v>
      </c>
      <c r="P222" s="11">
        <f t="shared" si="27"/>
        <v>744491.32109589037</v>
      </c>
    </row>
    <row r="223" spans="1:16" ht="20.100000000000001" customHeight="1">
      <c r="A223" s="3" t="s">
        <v>253</v>
      </c>
      <c r="B223" s="2">
        <v>1303</v>
      </c>
      <c r="C223" s="3" t="s">
        <v>312</v>
      </c>
      <c r="D223" s="4"/>
      <c r="E223" s="2">
        <v>0</v>
      </c>
      <c r="F223" s="3" t="s">
        <v>49</v>
      </c>
      <c r="G223" s="3" t="s">
        <v>313</v>
      </c>
      <c r="H223" s="17">
        <v>25</v>
      </c>
      <c r="I223" s="5">
        <v>4073.52</v>
      </c>
      <c r="J223" s="2">
        <f t="shared" si="22"/>
        <v>37760</v>
      </c>
      <c r="K223" s="2">
        <f t="shared" si="23"/>
        <v>9125</v>
      </c>
      <c r="L223" s="28" t="str">
        <f t="shared" si="24"/>
        <v>active</v>
      </c>
      <c r="M223" s="11">
        <f t="shared" si="25"/>
        <v>162.9408</v>
      </c>
      <c r="N223" s="29">
        <f t="shared" si="21"/>
        <v>3279.7974180821916</v>
      </c>
      <c r="O223" s="30">
        <f t="shared" si="26"/>
        <v>0</v>
      </c>
      <c r="P223" s="11">
        <f t="shared" si="27"/>
        <v>3279.7974180821916</v>
      </c>
    </row>
    <row r="224" spans="1:16" ht="20.100000000000001" customHeight="1">
      <c r="A224" s="3" t="s">
        <v>253</v>
      </c>
      <c r="B224" s="2">
        <v>1306</v>
      </c>
      <c r="C224" s="3" t="s">
        <v>314</v>
      </c>
      <c r="D224" s="4"/>
      <c r="E224" s="2">
        <v>0</v>
      </c>
      <c r="F224" s="3" t="s">
        <v>49</v>
      </c>
      <c r="G224" s="3" t="s">
        <v>311</v>
      </c>
      <c r="H224" s="17">
        <v>62.5</v>
      </c>
      <c r="I224" s="5">
        <v>10680</v>
      </c>
      <c r="J224" s="2">
        <f t="shared" si="22"/>
        <v>37622</v>
      </c>
      <c r="K224" s="2">
        <f t="shared" si="23"/>
        <v>22812.5</v>
      </c>
      <c r="L224" s="28" t="str">
        <f t="shared" si="24"/>
        <v>active</v>
      </c>
      <c r="M224" s="11">
        <f t="shared" si="25"/>
        <v>170.88</v>
      </c>
      <c r="N224" s="29">
        <f t="shared" si="21"/>
        <v>3504.210410958904</v>
      </c>
      <c r="O224" s="30">
        <f t="shared" si="26"/>
        <v>0</v>
      </c>
      <c r="P224" s="11">
        <f t="shared" si="27"/>
        <v>3504.210410958904</v>
      </c>
    </row>
    <row r="225" spans="1:16" ht="20.100000000000001" customHeight="1">
      <c r="A225" s="3" t="s">
        <v>253</v>
      </c>
      <c r="B225" s="2">
        <v>1308</v>
      </c>
      <c r="C225" s="3" t="s">
        <v>315</v>
      </c>
      <c r="D225" s="4"/>
      <c r="E225" s="2">
        <v>0</v>
      </c>
      <c r="F225" s="3" t="s">
        <v>49</v>
      </c>
      <c r="G225" s="3" t="s">
        <v>316</v>
      </c>
      <c r="H225" s="17">
        <v>50</v>
      </c>
      <c r="I225" s="5">
        <v>9600</v>
      </c>
      <c r="J225" s="2">
        <f t="shared" si="22"/>
        <v>37763</v>
      </c>
      <c r="K225" s="2">
        <f t="shared" si="23"/>
        <v>18250</v>
      </c>
      <c r="L225" s="28" t="str">
        <f t="shared" si="24"/>
        <v>active</v>
      </c>
      <c r="M225" s="11">
        <f t="shared" si="25"/>
        <v>192</v>
      </c>
      <c r="N225" s="29">
        <f t="shared" si="21"/>
        <v>3863.1452054794522</v>
      </c>
      <c r="O225" s="30">
        <f t="shared" si="26"/>
        <v>0</v>
      </c>
      <c r="P225" s="11">
        <f t="shared" si="27"/>
        <v>3863.1452054794522</v>
      </c>
    </row>
    <row r="226" spans="1:16" ht="20.100000000000001" customHeight="1">
      <c r="A226" s="3" t="s">
        <v>253</v>
      </c>
      <c r="B226" s="2">
        <v>1340</v>
      </c>
      <c r="C226" s="3" t="s">
        <v>264</v>
      </c>
      <c r="D226" s="4"/>
      <c r="E226" s="2">
        <v>0</v>
      </c>
      <c r="F226" s="3" t="s">
        <v>49</v>
      </c>
      <c r="G226" s="3" t="s">
        <v>250</v>
      </c>
      <c r="H226" s="17">
        <v>62.5</v>
      </c>
      <c r="I226" s="5">
        <v>26599.07</v>
      </c>
      <c r="J226" s="2">
        <f t="shared" si="22"/>
        <v>37987</v>
      </c>
      <c r="K226" s="2">
        <f t="shared" si="23"/>
        <v>22812.5</v>
      </c>
      <c r="L226" s="28" t="str">
        <f t="shared" si="24"/>
        <v>active</v>
      </c>
      <c r="M226" s="11">
        <f t="shared" si="25"/>
        <v>425.58512000000002</v>
      </c>
      <c r="N226" s="29">
        <f t="shared" si="21"/>
        <v>8301.8248065753432</v>
      </c>
      <c r="O226" s="30">
        <f t="shared" si="26"/>
        <v>0</v>
      </c>
      <c r="P226" s="11">
        <f t="shared" si="27"/>
        <v>8301.8248065753432</v>
      </c>
    </row>
    <row r="227" spans="1:16" ht="20.100000000000001" customHeight="1">
      <c r="A227" s="3" t="s">
        <v>253</v>
      </c>
      <c r="B227" s="2">
        <v>1357</v>
      </c>
      <c r="C227" s="3" t="s">
        <v>317</v>
      </c>
      <c r="D227" s="4"/>
      <c r="E227" s="2">
        <v>0</v>
      </c>
      <c r="F227" s="3" t="s">
        <v>49</v>
      </c>
      <c r="G227" s="3" t="s">
        <v>318</v>
      </c>
      <c r="H227" s="17">
        <v>50</v>
      </c>
      <c r="I227" s="5">
        <v>17107</v>
      </c>
      <c r="J227" s="2">
        <f t="shared" si="22"/>
        <v>38168</v>
      </c>
      <c r="K227" s="2">
        <f t="shared" si="23"/>
        <v>18250</v>
      </c>
      <c r="L227" s="28" t="str">
        <f t="shared" si="24"/>
        <v>active</v>
      </c>
      <c r="M227" s="11">
        <f t="shared" si="25"/>
        <v>342.14</v>
      </c>
      <c r="N227" s="29">
        <f t="shared" si="21"/>
        <v>6504.4094794520543</v>
      </c>
      <c r="O227" s="30">
        <f t="shared" si="26"/>
        <v>0</v>
      </c>
      <c r="P227" s="11">
        <f t="shared" si="27"/>
        <v>6504.4094794520543</v>
      </c>
    </row>
    <row r="228" spans="1:16" ht="20.100000000000001" customHeight="1">
      <c r="A228" s="3" t="s">
        <v>253</v>
      </c>
      <c r="B228" s="2">
        <v>1359</v>
      </c>
      <c r="C228" s="3" t="s">
        <v>319</v>
      </c>
      <c r="D228" s="4"/>
      <c r="E228" s="2">
        <v>0</v>
      </c>
      <c r="F228" s="3" t="s">
        <v>49</v>
      </c>
      <c r="G228" s="3" t="s">
        <v>320</v>
      </c>
      <c r="H228" s="17">
        <v>10</v>
      </c>
      <c r="I228" s="5">
        <v>17500</v>
      </c>
      <c r="J228" s="2">
        <f t="shared" si="22"/>
        <v>38162</v>
      </c>
      <c r="K228" s="2">
        <f t="shared" si="23"/>
        <v>3650</v>
      </c>
      <c r="L228" s="28" t="str">
        <f t="shared" si="24"/>
        <v>dep out</v>
      </c>
      <c r="M228" s="11">
        <f t="shared" si="25"/>
        <v>0</v>
      </c>
      <c r="N228" s="29">
        <f t="shared" si="21"/>
        <v>17500</v>
      </c>
      <c r="O228" s="30">
        <f t="shared" si="26"/>
        <v>0</v>
      </c>
      <c r="P228" s="11">
        <f t="shared" si="27"/>
        <v>17500</v>
      </c>
    </row>
    <row r="229" spans="1:16" ht="20.100000000000001" customHeight="1">
      <c r="A229" s="3" t="s">
        <v>253</v>
      </c>
      <c r="B229" s="2">
        <v>1360</v>
      </c>
      <c r="C229" s="3" t="s">
        <v>321</v>
      </c>
      <c r="D229" s="4"/>
      <c r="E229" s="2">
        <v>0</v>
      </c>
      <c r="F229" s="3" t="s">
        <v>49</v>
      </c>
      <c r="G229" s="3" t="s">
        <v>320</v>
      </c>
      <c r="H229" s="17">
        <v>10</v>
      </c>
      <c r="I229" s="5">
        <v>51632</v>
      </c>
      <c r="J229" s="2">
        <f t="shared" si="22"/>
        <v>38162</v>
      </c>
      <c r="K229" s="2">
        <f t="shared" si="23"/>
        <v>3650</v>
      </c>
      <c r="L229" s="28" t="str">
        <f t="shared" si="24"/>
        <v>dep out</v>
      </c>
      <c r="M229" s="11">
        <f t="shared" si="25"/>
        <v>0</v>
      </c>
      <c r="N229" s="29">
        <f t="shared" si="21"/>
        <v>51632</v>
      </c>
      <c r="O229" s="30">
        <f t="shared" si="26"/>
        <v>0</v>
      </c>
      <c r="P229" s="11">
        <f t="shared" si="27"/>
        <v>51632</v>
      </c>
    </row>
    <row r="230" spans="1:16" ht="20.100000000000001" customHeight="1">
      <c r="A230" s="3" t="s">
        <v>253</v>
      </c>
      <c r="B230" s="2">
        <v>1361</v>
      </c>
      <c r="C230" s="3" t="s">
        <v>322</v>
      </c>
      <c r="D230" s="4"/>
      <c r="E230" s="2">
        <v>0</v>
      </c>
      <c r="F230" s="3" t="s">
        <v>49</v>
      </c>
      <c r="G230" s="3" t="s">
        <v>323</v>
      </c>
      <c r="H230" s="17">
        <v>10</v>
      </c>
      <c r="I230" s="5">
        <v>68680</v>
      </c>
      <c r="J230" s="2">
        <f t="shared" si="22"/>
        <v>37854</v>
      </c>
      <c r="K230" s="2">
        <f t="shared" si="23"/>
        <v>3650</v>
      </c>
      <c r="L230" s="28" t="str">
        <f t="shared" si="24"/>
        <v>dep out</v>
      </c>
      <c r="M230" s="11">
        <f t="shared" si="25"/>
        <v>0</v>
      </c>
      <c r="N230" s="29">
        <f t="shared" si="21"/>
        <v>68680</v>
      </c>
      <c r="O230" s="30">
        <f t="shared" si="26"/>
        <v>0</v>
      </c>
      <c r="P230" s="11">
        <f t="shared" si="27"/>
        <v>68680</v>
      </c>
    </row>
    <row r="231" spans="1:16" ht="20.100000000000001" customHeight="1">
      <c r="A231" s="3" t="s">
        <v>253</v>
      </c>
      <c r="B231" s="2">
        <v>1401</v>
      </c>
      <c r="C231" s="3" t="s">
        <v>324</v>
      </c>
      <c r="D231" s="4"/>
      <c r="E231" s="2">
        <v>0</v>
      </c>
      <c r="F231" s="3" t="s">
        <v>49</v>
      </c>
      <c r="G231" s="3" t="s">
        <v>325</v>
      </c>
      <c r="H231" s="17">
        <v>5</v>
      </c>
      <c r="I231" s="5">
        <v>9995</v>
      </c>
      <c r="J231" s="2">
        <f t="shared" si="22"/>
        <v>38280</v>
      </c>
      <c r="K231" s="2">
        <f t="shared" si="23"/>
        <v>1825</v>
      </c>
      <c r="L231" s="28" t="str">
        <f t="shared" si="24"/>
        <v>dep out</v>
      </c>
      <c r="M231" s="11">
        <f t="shared" si="25"/>
        <v>0</v>
      </c>
      <c r="N231" s="29">
        <f t="shared" si="21"/>
        <v>9995</v>
      </c>
      <c r="O231" s="30">
        <f t="shared" si="26"/>
        <v>0</v>
      </c>
      <c r="P231" s="11">
        <f t="shared" si="27"/>
        <v>9995</v>
      </c>
    </row>
    <row r="232" spans="1:16" ht="20.100000000000001" customHeight="1">
      <c r="A232" s="3" t="s">
        <v>253</v>
      </c>
      <c r="B232" s="2">
        <v>1408</v>
      </c>
      <c r="C232" s="3" t="s">
        <v>326</v>
      </c>
      <c r="D232" s="4"/>
      <c r="E232" s="2">
        <v>0</v>
      </c>
      <c r="F232" s="3" t="s">
        <v>49</v>
      </c>
      <c r="G232" s="3" t="s">
        <v>327</v>
      </c>
      <c r="H232" s="17">
        <v>30</v>
      </c>
      <c r="I232" s="5">
        <v>157830.44</v>
      </c>
      <c r="J232" s="2">
        <f t="shared" si="22"/>
        <v>38310</v>
      </c>
      <c r="K232" s="2">
        <f t="shared" si="23"/>
        <v>10950</v>
      </c>
      <c r="L232" s="28" t="str">
        <f t="shared" si="24"/>
        <v>active</v>
      </c>
      <c r="M232" s="11">
        <f t="shared" si="25"/>
        <v>5261.0146666666669</v>
      </c>
      <c r="N232" s="29">
        <f t="shared" si="21"/>
        <v>97970.182710502282</v>
      </c>
      <c r="O232" s="30">
        <f t="shared" si="26"/>
        <v>0</v>
      </c>
      <c r="P232" s="11">
        <f t="shared" si="27"/>
        <v>97970.182710502282</v>
      </c>
    </row>
    <row r="233" spans="1:16" ht="20.100000000000001" customHeight="1">
      <c r="A233" s="3" t="s">
        <v>253</v>
      </c>
      <c r="B233" s="2">
        <v>1409</v>
      </c>
      <c r="C233" s="3" t="s">
        <v>328</v>
      </c>
      <c r="D233" s="4"/>
      <c r="E233" s="2">
        <v>0</v>
      </c>
      <c r="F233" s="3" t="s">
        <v>49</v>
      </c>
      <c r="G233" s="3" t="s">
        <v>329</v>
      </c>
      <c r="H233" s="17">
        <v>50</v>
      </c>
      <c r="I233" s="5">
        <v>106353.12</v>
      </c>
      <c r="J233" s="2">
        <f t="shared" si="22"/>
        <v>38302</v>
      </c>
      <c r="K233" s="2">
        <f t="shared" si="23"/>
        <v>18250</v>
      </c>
      <c r="L233" s="28" t="str">
        <f t="shared" si="24"/>
        <v>active</v>
      </c>
      <c r="M233" s="11">
        <f t="shared" si="25"/>
        <v>2127.0623999999998</v>
      </c>
      <c r="N233" s="29">
        <f t="shared" si="21"/>
        <v>39656.601731506846</v>
      </c>
      <c r="O233" s="30">
        <f t="shared" si="26"/>
        <v>0</v>
      </c>
      <c r="P233" s="11">
        <f t="shared" si="27"/>
        <v>39656.601731506846</v>
      </c>
    </row>
    <row r="234" spans="1:16" ht="20.100000000000001" customHeight="1">
      <c r="A234" s="3" t="s">
        <v>253</v>
      </c>
      <c r="B234" s="2">
        <v>1410</v>
      </c>
      <c r="C234" s="3" t="s">
        <v>330</v>
      </c>
      <c r="D234" s="4"/>
      <c r="E234" s="2">
        <v>0</v>
      </c>
      <c r="F234" s="3" t="s">
        <v>49</v>
      </c>
      <c r="G234" s="3" t="s">
        <v>331</v>
      </c>
      <c r="H234" s="17">
        <v>30</v>
      </c>
      <c r="I234" s="5">
        <v>119417.06</v>
      </c>
      <c r="J234" s="2">
        <f t="shared" si="22"/>
        <v>38533</v>
      </c>
      <c r="K234" s="2">
        <f t="shared" si="23"/>
        <v>10950</v>
      </c>
      <c r="L234" s="28" t="str">
        <f t="shared" si="24"/>
        <v>active</v>
      </c>
      <c r="M234" s="11">
        <f t="shared" si="25"/>
        <v>3980.5686666666666</v>
      </c>
      <c r="N234" s="29">
        <f t="shared" si="21"/>
        <v>71693.858670319634</v>
      </c>
      <c r="O234" s="30">
        <f t="shared" si="26"/>
        <v>0</v>
      </c>
      <c r="P234" s="11">
        <f t="shared" si="27"/>
        <v>71693.858670319634</v>
      </c>
    </row>
    <row r="235" spans="1:16" ht="20.100000000000001" customHeight="1">
      <c r="A235" s="3" t="s">
        <v>253</v>
      </c>
      <c r="B235" s="2">
        <v>1416</v>
      </c>
      <c r="C235" s="3" t="s">
        <v>332</v>
      </c>
      <c r="D235" s="4"/>
      <c r="E235" s="2">
        <v>0</v>
      </c>
      <c r="F235" s="3" t="s">
        <v>49</v>
      </c>
      <c r="G235" s="3" t="s">
        <v>333</v>
      </c>
      <c r="H235" s="17">
        <v>50</v>
      </c>
      <c r="I235" s="5">
        <v>1107021.67</v>
      </c>
      <c r="J235" s="2">
        <f t="shared" si="22"/>
        <v>38353</v>
      </c>
      <c r="K235" s="2">
        <f t="shared" si="23"/>
        <v>18250</v>
      </c>
      <c r="L235" s="28" t="str">
        <f t="shared" si="24"/>
        <v>active</v>
      </c>
      <c r="M235" s="11">
        <f t="shared" si="25"/>
        <v>22140.433399999998</v>
      </c>
      <c r="N235" s="29">
        <f t="shared" si="21"/>
        <v>409689.00598246575</v>
      </c>
      <c r="O235" s="30">
        <f t="shared" si="26"/>
        <v>0</v>
      </c>
      <c r="P235" s="11">
        <f t="shared" si="27"/>
        <v>409689.00598246575</v>
      </c>
    </row>
    <row r="236" spans="1:16" ht="20.100000000000001" customHeight="1">
      <c r="A236" s="3" t="s">
        <v>253</v>
      </c>
      <c r="B236" s="2">
        <v>1428</v>
      </c>
      <c r="C236" s="3" t="s">
        <v>334</v>
      </c>
      <c r="D236" s="4"/>
      <c r="E236" s="2">
        <v>0</v>
      </c>
      <c r="F236" s="3" t="s">
        <v>49</v>
      </c>
      <c r="G236" s="3" t="s">
        <v>333</v>
      </c>
      <c r="H236" s="17">
        <v>62.5</v>
      </c>
      <c r="I236" s="5">
        <v>17255</v>
      </c>
      <c r="J236" s="2">
        <f t="shared" si="22"/>
        <v>38353</v>
      </c>
      <c r="K236" s="2">
        <f t="shared" si="23"/>
        <v>22812.5</v>
      </c>
      <c r="L236" s="28" t="str">
        <f t="shared" si="24"/>
        <v>active</v>
      </c>
      <c r="M236" s="11">
        <f t="shared" si="25"/>
        <v>276.08</v>
      </c>
      <c r="N236" s="29">
        <f t="shared" si="21"/>
        <v>5108.6145753424653</v>
      </c>
      <c r="O236" s="30">
        <f t="shared" si="26"/>
        <v>0</v>
      </c>
      <c r="P236" s="11">
        <f t="shared" si="27"/>
        <v>5108.6145753424653</v>
      </c>
    </row>
    <row r="237" spans="1:16" ht="20.100000000000001" customHeight="1">
      <c r="A237" s="3" t="s">
        <v>253</v>
      </c>
      <c r="B237" s="2">
        <v>1429</v>
      </c>
      <c r="C237" s="3" t="s">
        <v>335</v>
      </c>
      <c r="D237" s="4"/>
      <c r="E237" s="2">
        <v>0</v>
      </c>
      <c r="F237" s="3" t="s">
        <v>49</v>
      </c>
      <c r="G237" s="3" t="s">
        <v>333</v>
      </c>
      <c r="H237" s="17">
        <v>62.5</v>
      </c>
      <c r="I237" s="5">
        <v>15840</v>
      </c>
      <c r="J237" s="2">
        <f t="shared" si="22"/>
        <v>38353</v>
      </c>
      <c r="K237" s="2">
        <f t="shared" si="23"/>
        <v>22812.5</v>
      </c>
      <c r="L237" s="28" t="str">
        <f t="shared" si="24"/>
        <v>active</v>
      </c>
      <c r="M237" s="11">
        <f t="shared" si="25"/>
        <v>253.44</v>
      </c>
      <c r="N237" s="29">
        <f t="shared" si="21"/>
        <v>4689.6815342465752</v>
      </c>
      <c r="O237" s="30">
        <f t="shared" si="26"/>
        <v>0</v>
      </c>
      <c r="P237" s="11">
        <f t="shared" si="27"/>
        <v>4689.6815342465752</v>
      </c>
    </row>
    <row r="238" spans="1:16" ht="20.100000000000001" customHeight="1">
      <c r="A238" s="3" t="s">
        <v>253</v>
      </c>
      <c r="B238" s="2">
        <v>1430</v>
      </c>
      <c r="C238" s="3" t="s">
        <v>336</v>
      </c>
      <c r="D238" s="4"/>
      <c r="E238" s="2">
        <v>0</v>
      </c>
      <c r="F238" s="3" t="s">
        <v>49</v>
      </c>
      <c r="G238" s="3" t="s">
        <v>333</v>
      </c>
      <c r="H238" s="17">
        <v>62.5</v>
      </c>
      <c r="I238" s="5">
        <v>8400</v>
      </c>
      <c r="J238" s="2">
        <f t="shared" si="22"/>
        <v>38353</v>
      </c>
      <c r="K238" s="2">
        <f t="shared" si="23"/>
        <v>22812.5</v>
      </c>
      <c r="L238" s="28" t="str">
        <f t="shared" si="24"/>
        <v>active</v>
      </c>
      <c r="M238" s="11">
        <f t="shared" si="25"/>
        <v>134.4</v>
      </c>
      <c r="N238" s="29">
        <f t="shared" si="21"/>
        <v>2486.9523287671236</v>
      </c>
      <c r="O238" s="30">
        <f t="shared" si="26"/>
        <v>0</v>
      </c>
      <c r="P238" s="11">
        <f t="shared" si="27"/>
        <v>2486.9523287671236</v>
      </c>
    </row>
    <row r="239" spans="1:16" ht="20.100000000000001" customHeight="1">
      <c r="A239" s="3" t="s">
        <v>253</v>
      </c>
      <c r="B239" s="2">
        <v>1431</v>
      </c>
      <c r="C239" s="3" t="s">
        <v>337</v>
      </c>
      <c r="D239" s="4"/>
      <c r="E239" s="2">
        <v>0</v>
      </c>
      <c r="F239" s="3" t="s">
        <v>49</v>
      </c>
      <c r="G239" s="3" t="s">
        <v>333</v>
      </c>
      <c r="H239" s="17">
        <v>62.5</v>
      </c>
      <c r="I239" s="5">
        <v>5180</v>
      </c>
      <c r="J239" s="2">
        <f t="shared" si="22"/>
        <v>38353</v>
      </c>
      <c r="K239" s="2">
        <f t="shared" si="23"/>
        <v>22812.5</v>
      </c>
      <c r="L239" s="28" t="str">
        <f t="shared" si="24"/>
        <v>active</v>
      </c>
      <c r="M239" s="11">
        <f t="shared" si="25"/>
        <v>82.88</v>
      </c>
      <c r="N239" s="29">
        <f t="shared" si="21"/>
        <v>1533.6206027397259</v>
      </c>
      <c r="O239" s="30">
        <f t="shared" si="26"/>
        <v>0</v>
      </c>
      <c r="P239" s="11">
        <f t="shared" si="27"/>
        <v>1533.6206027397259</v>
      </c>
    </row>
    <row r="240" spans="1:16" ht="20.100000000000001" customHeight="1">
      <c r="A240" s="3" t="s">
        <v>253</v>
      </c>
      <c r="B240" s="2">
        <v>1432</v>
      </c>
      <c r="C240" s="3" t="s">
        <v>338</v>
      </c>
      <c r="D240" s="4"/>
      <c r="E240" s="2">
        <v>0</v>
      </c>
      <c r="F240" s="3" t="s">
        <v>49</v>
      </c>
      <c r="G240" s="3" t="s">
        <v>333</v>
      </c>
      <c r="H240" s="17">
        <v>62.5</v>
      </c>
      <c r="I240" s="5">
        <v>21000</v>
      </c>
      <c r="J240" s="2">
        <f t="shared" si="22"/>
        <v>38353</v>
      </c>
      <c r="K240" s="2">
        <f t="shared" si="23"/>
        <v>22812.5</v>
      </c>
      <c r="L240" s="28" t="str">
        <f t="shared" si="24"/>
        <v>active</v>
      </c>
      <c r="M240" s="11">
        <f t="shared" si="25"/>
        <v>336</v>
      </c>
      <c r="N240" s="29">
        <f t="shared" si="21"/>
        <v>6217.3808219178081</v>
      </c>
      <c r="O240" s="30">
        <f t="shared" si="26"/>
        <v>0</v>
      </c>
      <c r="P240" s="11">
        <f t="shared" si="27"/>
        <v>6217.3808219178081</v>
      </c>
    </row>
    <row r="241" spans="1:16" ht="20.100000000000001" customHeight="1">
      <c r="A241" s="3" t="s">
        <v>253</v>
      </c>
      <c r="B241" s="2">
        <v>1433</v>
      </c>
      <c r="C241" s="3" t="s">
        <v>339</v>
      </c>
      <c r="D241" s="4"/>
      <c r="E241" s="2">
        <v>0</v>
      </c>
      <c r="F241" s="3" t="s">
        <v>49</v>
      </c>
      <c r="G241" s="3" t="s">
        <v>333</v>
      </c>
      <c r="H241" s="17">
        <v>62.5</v>
      </c>
      <c r="I241" s="5">
        <v>7700</v>
      </c>
      <c r="J241" s="2">
        <f t="shared" si="22"/>
        <v>38353</v>
      </c>
      <c r="K241" s="2">
        <f t="shared" si="23"/>
        <v>22812.5</v>
      </c>
      <c r="L241" s="28" t="str">
        <f t="shared" si="24"/>
        <v>active</v>
      </c>
      <c r="M241" s="11">
        <f t="shared" si="25"/>
        <v>123.2</v>
      </c>
      <c r="N241" s="29">
        <f t="shared" si="21"/>
        <v>2279.706301369863</v>
      </c>
      <c r="O241" s="30">
        <f t="shared" si="26"/>
        <v>0</v>
      </c>
      <c r="P241" s="11">
        <f t="shared" si="27"/>
        <v>2279.706301369863</v>
      </c>
    </row>
    <row r="242" spans="1:16" ht="20.100000000000001" customHeight="1">
      <c r="A242" s="3" t="s">
        <v>253</v>
      </c>
      <c r="B242" s="2">
        <v>1434</v>
      </c>
      <c r="C242" s="3" t="s">
        <v>340</v>
      </c>
      <c r="D242" s="4"/>
      <c r="E242" s="2">
        <v>0</v>
      </c>
      <c r="F242" s="3" t="s">
        <v>49</v>
      </c>
      <c r="G242" s="3" t="s">
        <v>333</v>
      </c>
      <c r="H242" s="17">
        <v>62.5</v>
      </c>
      <c r="I242" s="5">
        <v>10570</v>
      </c>
      <c r="J242" s="2">
        <f t="shared" si="22"/>
        <v>38353</v>
      </c>
      <c r="K242" s="2">
        <f t="shared" si="23"/>
        <v>22812.5</v>
      </c>
      <c r="L242" s="28" t="str">
        <f t="shared" si="24"/>
        <v>active</v>
      </c>
      <c r="M242" s="11">
        <f t="shared" si="25"/>
        <v>169.12</v>
      </c>
      <c r="N242" s="29">
        <f t="shared" si="21"/>
        <v>3129.4150136986304</v>
      </c>
      <c r="O242" s="30">
        <f t="shared" si="26"/>
        <v>0</v>
      </c>
      <c r="P242" s="11">
        <f t="shared" si="27"/>
        <v>3129.4150136986304</v>
      </c>
    </row>
    <row r="243" spans="1:16" ht="20.100000000000001" customHeight="1">
      <c r="A243" s="3" t="s">
        <v>253</v>
      </c>
      <c r="B243" s="2">
        <v>1493</v>
      </c>
      <c r="C243" s="3" t="s">
        <v>341</v>
      </c>
      <c r="D243" s="4"/>
      <c r="E243" s="2">
        <v>0</v>
      </c>
      <c r="F243" s="3" t="s">
        <v>49</v>
      </c>
      <c r="G243" s="3" t="s">
        <v>342</v>
      </c>
      <c r="H243" s="17">
        <v>62.5</v>
      </c>
      <c r="I243" s="5">
        <v>9840</v>
      </c>
      <c r="J243" s="2">
        <f t="shared" si="22"/>
        <v>37802</v>
      </c>
      <c r="K243" s="2">
        <f t="shared" si="23"/>
        <v>22812.5</v>
      </c>
      <c r="L243" s="28" t="str">
        <f t="shared" si="24"/>
        <v>active</v>
      </c>
      <c r="M243" s="11">
        <f t="shared" si="25"/>
        <v>157.44</v>
      </c>
      <c r="N243" s="29">
        <f t="shared" si="21"/>
        <v>3150.956712328767</v>
      </c>
      <c r="O243" s="30">
        <f t="shared" si="26"/>
        <v>0</v>
      </c>
      <c r="P243" s="11">
        <f t="shared" si="27"/>
        <v>3150.956712328767</v>
      </c>
    </row>
    <row r="244" spans="1:16" ht="20.100000000000001" customHeight="1">
      <c r="A244" s="3" t="s">
        <v>253</v>
      </c>
      <c r="B244" s="2">
        <v>1494</v>
      </c>
      <c r="C244" s="3" t="s">
        <v>343</v>
      </c>
      <c r="D244" s="4"/>
      <c r="E244" s="2">
        <v>0</v>
      </c>
      <c r="F244" s="3" t="s">
        <v>49</v>
      </c>
      <c r="G244" s="3" t="s">
        <v>342</v>
      </c>
      <c r="H244" s="17">
        <v>62.5</v>
      </c>
      <c r="I244" s="5">
        <v>1680</v>
      </c>
      <c r="J244" s="2">
        <f t="shared" si="22"/>
        <v>37802</v>
      </c>
      <c r="K244" s="2">
        <f t="shared" si="23"/>
        <v>22812.5</v>
      </c>
      <c r="L244" s="28" t="str">
        <f t="shared" si="24"/>
        <v>active</v>
      </c>
      <c r="M244" s="11">
        <f t="shared" si="25"/>
        <v>26.88</v>
      </c>
      <c r="N244" s="29">
        <f t="shared" si="21"/>
        <v>537.96821917808211</v>
      </c>
      <c r="O244" s="30">
        <f t="shared" si="26"/>
        <v>0</v>
      </c>
      <c r="P244" s="11">
        <f t="shared" si="27"/>
        <v>537.96821917808211</v>
      </c>
    </row>
    <row r="245" spans="1:16" ht="20.100000000000001" customHeight="1">
      <c r="A245" s="3" t="s">
        <v>253</v>
      </c>
      <c r="B245" s="2">
        <v>1495</v>
      </c>
      <c r="C245" s="3" t="s">
        <v>344</v>
      </c>
      <c r="D245" s="4"/>
      <c r="E245" s="2">
        <v>0</v>
      </c>
      <c r="F245" s="3" t="s">
        <v>49</v>
      </c>
      <c r="G245" s="3" t="s">
        <v>318</v>
      </c>
      <c r="H245" s="17">
        <v>62.5</v>
      </c>
      <c r="I245" s="5">
        <v>62670</v>
      </c>
      <c r="J245" s="2">
        <f t="shared" si="22"/>
        <v>38168</v>
      </c>
      <c r="K245" s="2">
        <f t="shared" si="23"/>
        <v>22812.5</v>
      </c>
      <c r="L245" s="28" t="str">
        <f t="shared" si="24"/>
        <v>active</v>
      </c>
      <c r="M245" s="11">
        <f t="shared" si="25"/>
        <v>1002.72</v>
      </c>
      <c r="N245" s="29">
        <f t="shared" si="21"/>
        <v>19062.668712328767</v>
      </c>
      <c r="O245" s="30">
        <f t="shared" si="26"/>
        <v>0</v>
      </c>
      <c r="P245" s="11">
        <f t="shared" si="27"/>
        <v>19062.668712328767</v>
      </c>
    </row>
    <row r="246" spans="1:16" ht="20.100000000000001" customHeight="1">
      <c r="A246" s="3" t="s">
        <v>253</v>
      </c>
      <c r="B246" s="2">
        <v>1496</v>
      </c>
      <c r="C246" s="3" t="s">
        <v>345</v>
      </c>
      <c r="D246" s="4"/>
      <c r="E246" s="2">
        <v>0</v>
      </c>
      <c r="F246" s="3" t="s">
        <v>49</v>
      </c>
      <c r="G246" s="3" t="s">
        <v>318</v>
      </c>
      <c r="H246" s="17">
        <v>62.5</v>
      </c>
      <c r="I246" s="5">
        <v>148200</v>
      </c>
      <c r="J246" s="2">
        <f t="shared" si="22"/>
        <v>38168</v>
      </c>
      <c r="K246" s="2">
        <f t="shared" si="23"/>
        <v>22812.5</v>
      </c>
      <c r="L246" s="28" t="str">
        <f t="shared" si="24"/>
        <v>active</v>
      </c>
      <c r="M246" s="11">
        <f t="shared" si="25"/>
        <v>2371.1999999999998</v>
      </c>
      <c r="N246" s="29">
        <f t="shared" si="21"/>
        <v>45078.785753424658</v>
      </c>
      <c r="O246" s="30">
        <f t="shared" si="26"/>
        <v>0</v>
      </c>
      <c r="P246" s="11">
        <f t="shared" si="27"/>
        <v>45078.785753424658</v>
      </c>
    </row>
    <row r="247" spans="1:16" ht="20.100000000000001" customHeight="1">
      <c r="A247" s="3" t="s">
        <v>253</v>
      </c>
      <c r="B247" s="2">
        <v>1497</v>
      </c>
      <c r="C247" s="3" t="s">
        <v>346</v>
      </c>
      <c r="D247" s="4"/>
      <c r="E247" s="2">
        <v>0</v>
      </c>
      <c r="F247" s="3" t="s">
        <v>49</v>
      </c>
      <c r="G247" s="3" t="s">
        <v>318</v>
      </c>
      <c r="H247" s="17">
        <v>62.5</v>
      </c>
      <c r="I247" s="5">
        <v>251310</v>
      </c>
      <c r="J247" s="2">
        <f t="shared" si="22"/>
        <v>38168</v>
      </c>
      <c r="K247" s="2">
        <f t="shared" si="23"/>
        <v>22812.5</v>
      </c>
      <c r="L247" s="28" t="str">
        <f t="shared" si="24"/>
        <v>active</v>
      </c>
      <c r="M247" s="11">
        <f t="shared" si="25"/>
        <v>4020.96</v>
      </c>
      <c r="N247" s="29">
        <f t="shared" si="21"/>
        <v>76442.305315068501</v>
      </c>
      <c r="O247" s="30">
        <f t="shared" si="26"/>
        <v>0</v>
      </c>
      <c r="P247" s="11">
        <f t="shared" si="27"/>
        <v>76442.305315068501</v>
      </c>
    </row>
    <row r="248" spans="1:16" ht="20.100000000000001" customHeight="1">
      <c r="A248" s="3" t="s">
        <v>253</v>
      </c>
      <c r="B248" s="2">
        <v>1498</v>
      </c>
      <c r="C248" s="3" t="s">
        <v>347</v>
      </c>
      <c r="D248" s="4"/>
      <c r="E248" s="2">
        <v>0</v>
      </c>
      <c r="F248" s="3" t="s">
        <v>49</v>
      </c>
      <c r="G248" s="3" t="s">
        <v>318</v>
      </c>
      <c r="H248" s="17">
        <v>62.5</v>
      </c>
      <c r="I248" s="5">
        <v>30720</v>
      </c>
      <c r="J248" s="2">
        <f t="shared" si="22"/>
        <v>38168</v>
      </c>
      <c r="K248" s="2">
        <f t="shared" si="23"/>
        <v>22812.5</v>
      </c>
      <c r="L248" s="28" t="str">
        <f t="shared" si="24"/>
        <v>active</v>
      </c>
      <c r="M248" s="11">
        <f t="shared" si="25"/>
        <v>491.52</v>
      </c>
      <c r="N248" s="29">
        <f t="shared" si="21"/>
        <v>9344.2665205479443</v>
      </c>
      <c r="O248" s="30">
        <f t="shared" si="26"/>
        <v>0</v>
      </c>
      <c r="P248" s="11">
        <f t="shared" si="27"/>
        <v>9344.2665205479443</v>
      </c>
    </row>
    <row r="249" spans="1:16" ht="20.100000000000001" customHeight="1">
      <c r="A249" s="3" t="s">
        <v>253</v>
      </c>
      <c r="B249" s="2">
        <v>1499</v>
      </c>
      <c r="C249" s="3" t="s">
        <v>348</v>
      </c>
      <c r="D249" s="4"/>
      <c r="E249" s="2">
        <v>0</v>
      </c>
      <c r="F249" s="3" t="s">
        <v>49</v>
      </c>
      <c r="G249" s="3" t="s">
        <v>318</v>
      </c>
      <c r="H249" s="17">
        <v>62.5</v>
      </c>
      <c r="I249" s="5">
        <v>7900</v>
      </c>
      <c r="J249" s="2">
        <f t="shared" si="22"/>
        <v>38168</v>
      </c>
      <c r="K249" s="2">
        <f t="shared" si="23"/>
        <v>22812.5</v>
      </c>
      <c r="L249" s="28" t="str">
        <f t="shared" si="24"/>
        <v>active</v>
      </c>
      <c r="M249" s="11">
        <f t="shared" si="25"/>
        <v>126.4</v>
      </c>
      <c r="N249" s="29">
        <f t="shared" si="21"/>
        <v>2402.9852054794524</v>
      </c>
      <c r="O249" s="30">
        <f t="shared" si="26"/>
        <v>0</v>
      </c>
      <c r="P249" s="11">
        <f t="shared" si="27"/>
        <v>2402.9852054794524</v>
      </c>
    </row>
    <row r="250" spans="1:16" ht="20.100000000000001" customHeight="1">
      <c r="A250" s="3" t="s">
        <v>253</v>
      </c>
      <c r="B250" s="2">
        <v>1500</v>
      </c>
      <c r="C250" s="3" t="s">
        <v>349</v>
      </c>
      <c r="D250" s="4"/>
      <c r="E250" s="2">
        <v>0</v>
      </c>
      <c r="F250" s="3" t="s">
        <v>49</v>
      </c>
      <c r="G250" s="3" t="s">
        <v>318</v>
      </c>
      <c r="H250" s="17">
        <v>62.5</v>
      </c>
      <c r="I250" s="5">
        <v>17440</v>
      </c>
      <c r="J250" s="2">
        <f t="shared" si="22"/>
        <v>38168</v>
      </c>
      <c r="K250" s="2">
        <f t="shared" si="23"/>
        <v>22812.5</v>
      </c>
      <c r="L250" s="28" t="str">
        <f t="shared" si="24"/>
        <v>active</v>
      </c>
      <c r="M250" s="11">
        <f t="shared" si="25"/>
        <v>279.04000000000002</v>
      </c>
      <c r="N250" s="29">
        <f t="shared" si="21"/>
        <v>5304.8179726027402</v>
      </c>
      <c r="O250" s="30">
        <f t="shared" si="26"/>
        <v>0</v>
      </c>
      <c r="P250" s="11">
        <f t="shared" si="27"/>
        <v>5304.8179726027402</v>
      </c>
    </row>
    <row r="251" spans="1:16" ht="20.100000000000001" customHeight="1">
      <c r="A251" s="3" t="s">
        <v>253</v>
      </c>
      <c r="B251" s="2">
        <v>1501</v>
      </c>
      <c r="C251" s="3" t="s">
        <v>350</v>
      </c>
      <c r="D251" s="4"/>
      <c r="E251" s="2">
        <v>0</v>
      </c>
      <c r="F251" s="3" t="s">
        <v>49</v>
      </c>
      <c r="G251" s="3" t="s">
        <v>318</v>
      </c>
      <c r="H251" s="17">
        <v>62.5</v>
      </c>
      <c r="I251" s="5">
        <v>36000</v>
      </c>
      <c r="J251" s="2">
        <f t="shared" si="22"/>
        <v>38168</v>
      </c>
      <c r="K251" s="2">
        <f t="shared" si="23"/>
        <v>22812.5</v>
      </c>
      <c r="L251" s="28" t="str">
        <f t="shared" si="24"/>
        <v>active</v>
      </c>
      <c r="M251" s="11">
        <f t="shared" si="25"/>
        <v>576</v>
      </c>
      <c r="N251" s="29">
        <f t="shared" si="21"/>
        <v>10950.312328767124</v>
      </c>
      <c r="O251" s="30">
        <f t="shared" si="26"/>
        <v>0</v>
      </c>
      <c r="P251" s="11">
        <f t="shared" si="27"/>
        <v>10950.312328767124</v>
      </c>
    </row>
    <row r="252" spans="1:16" ht="20.100000000000001" customHeight="1">
      <c r="A252" s="3" t="s">
        <v>253</v>
      </c>
      <c r="B252" s="2">
        <v>1502</v>
      </c>
      <c r="C252" s="3" t="s">
        <v>351</v>
      </c>
      <c r="D252" s="4"/>
      <c r="E252" s="2">
        <v>0</v>
      </c>
      <c r="F252" s="3" t="s">
        <v>49</v>
      </c>
      <c r="G252" s="3" t="s">
        <v>318</v>
      </c>
      <c r="H252" s="17">
        <v>62.5</v>
      </c>
      <c r="I252" s="5">
        <v>29000</v>
      </c>
      <c r="J252" s="2">
        <f t="shared" si="22"/>
        <v>38168</v>
      </c>
      <c r="K252" s="2">
        <f t="shared" si="23"/>
        <v>22812.5</v>
      </c>
      <c r="L252" s="28" t="str">
        <f t="shared" si="24"/>
        <v>active</v>
      </c>
      <c r="M252" s="11">
        <f t="shared" si="25"/>
        <v>464</v>
      </c>
      <c r="N252" s="29">
        <f t="shared" si="21"/>
        <v>8821.0849315068499</v>
      </c>
      <c r="O252" s="30">
        <f t="shared" si="26"/>
        <v>0</v>
      </c>
      <c r="P252" s="11">
        <f t="shared" si="27"/>
        <v>8821.0849315068499</v>
      </c>
    </row>
    <row r="253" spans="1:16" ht="20.100000000000001" customHeight="1">
      <c r="A253" s="3" t="s">
        <v>253</v>
      </c>
      <c r="B253" s="2">
        <v>1503</v>
      </c>
      <c r="C253" s="3" t="s">
        <v>352</v>
      </c>
      <c r="D253" s="4"/>
      <c r="E253" s="2">
        <v>0</v>
      </c>
      <c r="F253" s="3" t="s">
        <v>49</v>
      </c>
      <c r="G253" s="3" t="s">
        <v>318</v>
      </c>
      <c r="H253" s="17">
        <v>62.5</v>
      </c>
      <c r="I253" s="5">
        <v>6300</v>
      </c>
      <c r="J253" s="2">
        <f t="shared" si="22"/>
        <v>38168</v>
      </c>
      <c r="K253" s="2">
        <f t="shared" si="23"/>
        <v>22812.5</v>
      </c>
      <c r="L253" s="28" t="str">
        <f t="shared" si="24"/>
        <v>active</v>
      </c>
      <c r="M253" s="11">
        <f t="shared" si="25"/>
        <v>100.8</v>
      </c>
      <c r="N253" s="29">
        <f t="shared" si="21"/>
        <v>1916.3046575342466</v>
      </c>
      <c r="O253" s="30">
        <f t="shared" si="26"/>
        <v>0</v>
      </c>
      <c r="P253" s="11">
        <f t="shared" si="27"/>
        <v>1916.3046575342466</v>
      </c>
    </row>
    <row r="254" spans="1:16" ht="20.100000000000001" customHeight="1">
      <c r="A254" s="3" t="s">
        <v>253</v>
      </c>
      <c r="B254" s="2">
        <v>1504</v>
      </c>
      <c r="C254" s="3" t="s">
        <v>353</v>
      </c>
      <c r="D254" s="4"/>
      <c r="E254" s="2">
        <v>0</v>
      </c>
      <c r="F254" s="3" t="s">
        <v>49</v>
      </c>
      <c r="G254" s="3" t="s">
        <v>318</v>
      </c>
      <c r="H254" s="17">
        <v>62.5</v>
      </c>
      <c r="I254" s="5">
        <v>18240</v>
      </c>
      <c r="J254" s="2">
        <f t="shared" si="22"/>
        <v>38168</v>
      </c>
      <c r="K254" s="2">
        <f t="shared" si="23"/>
        <v>22812.5</v>
      </c>
      <c r="L254" s="28" t="str">
        <f t="shared" si="24"/>
        <v>active</v>
      </c>
      <c r="M254" s="11">
        <f t="shared" si="25"/>
        <v>291.83999999999997</v>
      </c>
      <c r="N254" s="29">
        <f t="shared" si="21"/>
        <v>5548.1582465753418</v>
      </c>
      <c r="O254" s="30">
        <f t="shared" si="26"/>
        <v>0</v>
      </c>
      <c r="P254" s="11">
        <f t="shared" si="27"/>
        <v>5548.1582465753418</v>
      </c>
    </row>
    <row r="255" spans="1:16" ht="20.100000000000001" customHeight="1">
      <c r="A255" s="3" t="s">
        <v>253</v>
      </c>
      <c r="B255" s="2">
        <v>1505</v>
      </c>
      <c r="C255" s="3" t="s">
        <v>354</v>
      </c>
      <c r="D255" s="4"/>
      <c r="E255" s="2">
        <v>0</v>
      </c>
      <c r="F255" s="3" t="s">
        <v>49</v>
      </c>
      <c r="G255" s="3" t="s">
        <v>355</v>
      </c>
      <c r="H255" s="17">
        <v>62.5</v>
      </c>
      <c r="I255" s="5">
        <v>55520</v>
      </c>
      <c r="J255" s="2">
        <f t="shared" si="22"/>
        <v>38141</v>
      </c>
      <c r="K255" s="2">
        <f t="shared" si="23"/>
        <v>22812.5</v>
      </c>
      <c r="L255" s="28" t="str">
        <f t="shared" si="24"/>
        <v>active</v>
      </c>
      <c r="M255" s="11">
        <f t="shared" si="25"/>
        <v>888.32</v>
      </c>
      <c r="N255" s="29">
        <f t="shared" si="21"/>
        <v>16953.526356164384</v>
      </c>
      <c r="O255" s="30">
        <f t="shared" si="26"/>
        <v>0</v>
      </c>
      <c r="P255" s="11">
        <f t="shared" si="27"/>
        <v>16953.526356164384</v>
      </c>
    </row>
    <row r="256" spans="1:16" ht="20.100000000000001" customHeight="1">
      <c r="A256" s="3" t="s">
        <v>253</v>
      </c>
      <c r="B256" s="2">
        <v>1506</v>
      </c>
      <c r="C256" s="3" t="s">
        <v>356</v>
      </c>
      <c r="D256" s="4"/>
      <c r="E256" s="2">
        <v>0</v>
      </c>
      <c r="F256" s="3" t="s">
        <v>49</v>
      </c>
      <c r="G256" s="3" t="s">
        <v>318</v>
      </c>
      <c r="H256" s="17">
        <v>62.5</v>
      </c>
      <c r="I256" s="5">
        <v>36000</v>
      </c>
      <c r="J256" s="2">
        <f t="shared" si="22"/>
        <v>38168</v>
      </c>
      <c r="K256" s="2">
        <f t="shared" si="23"/>
        <v>22812.5</v>
      </c>
      <c r="L256" s="28" t="str">
        <f t="shared" si="24"/>
        <v>active</v>
      </c>
      <c r="M256" s="11">
        <f t="shared" si="25"/>
        <v>576</v>
      </c>
      <c r="N256" s="29">
        <f t="shared" si="21"/>
        <v>10950.312328767124</v>
      </c>
      <c r="O256" s="30">
        <f t="shared" si="26"/>
        <v>0</v>
      </c>
      <c r="P256" s="11">
        <f t="shared" si="27"/>
        <v>10950.312328767124</v>
      </c>
    </row>
    <row r="257" spans="1:16" ht="20.100000000000001" customHeight="1">
      <c r="A257" s="3" t="s">
        <v>253</v>
      </c>
      <c r="B257" s="2">
        <v>1524</v>
      </c>
      <c r="C257" s="3" t="s">
        <v>357</v>
      </c>
      <c r="D257" s="4"/>
      <c r="E257" s="2">
        <v>0</v>
      </c>
      <c r="F257" s="3" t="s">
        <v>49</v>
      </c>
      <c r="G257" s="3" t="s">
        <v>358</v>
      </c>
      <c r="H257" s="17">
        <v>62.5</v>
      </c>
      <c r="I257" s="5">
        <v>206790.01</v>
      </c>
      <c r="J257" s="2">
        <f t="shared" si="22"/>
        <v>38718</v>
      </c>
      <c r="K257" s="2">
        <f t="shared" si="23"/>
        <v>22812.5</v>
      </c>
      <c r="L257" s="28" t="str">
        <f t="shared" si="24"/>
        <v>active</v>
      </c>
      <c r="M257" s="11">
        <f t="shared" si="25"/>
        <v>3308.6401599999999</v>
      </c>
      <c r="N257" s="29">
        <f t="shared" si="21"/>
        <v>57914.799951342466</v>
      </c>
      <c r="O257" s="30">
        <f t="shared" si="26"/>
        <v>0</v>
      </c>
      <c r="P257" s="11">
        <f t="shared" si="27"/>
        <v>57914.799951342466</v>
      </c>
    </row>
    <row r="258" spans="1:16" ht="20.100000000000001" customHeight="1">
      <c r="A258" s="3" t="s">
        <v>253</v>
      </c>
      <c r="B258" s="2">
        <v>1559</v>
      </c>
      <c r="C258" s="3" t="s">
        <v>359</v>
      </c>
      <c r="D258" s="4"/>
      <c r="E258" s="2">
        <v>0</v>
      </c>
      <c r="F258" s="3" t="s">
        <v>49</v>
      </c>
      <c r="G258" s="3" t="s">
        <v>358</v>
      </c>
      <c r="H258" s="17">
        <v>62.5</v>
      </c>
      <c r="I258" s="5">
        <v>2135</v>
      </c>
      <c r="J258" s="2">
        <f t="shared" si="22"/>
        <v>38718</v>
      </c>
      <c r="K258" s="2">
        <f t="shared" si="23"/>
        <v>22812.5</v>
      </c>
      <c r="L258" s="28" t="str">
        <f t="shared" si="24"/>
        <v>active</v>
      </c>
      <c r="M258" s="11">
        <f t="shared" si="25"/>
        <v>34.159999999999997</v>
      </c>
      <c r="N258" s="29">
        <f t="shared" si="21"/>
        <v>597.94038356164378</v>
      </c>
      <c r="O258" s="30">
        <f t="shared" si="26"/>
        <v>0</v>
      </c>
      <c r="P258" s="11">
        <f t="shared" si="27"/>
        <v>597.94038356164378</v>
      </c>
    </row>
    <row r="259" spans="1:16" ht="20.100000000000001" customHeight="1">
      <c r="A259" s="3" t="s">
        <v>253</v>
      </c>
      <c r="B259" s="2">
        <v>1560</v>
      </c>
      <c r="C259" s="3" t="s">
        <v>360</v>
      </c>
      <c r="D259" s="4"/>
      <c r="E259" s="2">
        <v>0</v>
      </c>
      <c r="F259" s="3" t="s">
        <v>49</v>
      </c>
      <c r="G259" s="3" t="s">
        <v>358</v>
      </c>
      <c r="H259" s="17">
        <v>62.5</v>
      </c>
      <c r="I259" s="5">
        <v>30973</v>
      </c>
      <c r="J259" s="2">
        <f t="shared" si="22"/>
        <v>38718</v>
      </c>
      <c r="K259" s="2">
        <f t="shared" si="23"/>
        <v>22812.5</v>
      </c>
      <c r="L259" s="28" t="str">
        <f t="shared" si="24"/>
        <v>active</v>
      </c>
      <c r="M259" s="11">
        <f t="shared" si="25"/>
        <v>495.56799999999998</v>
      </c>
      <c r="N259" s="29">
        <f t="shared" ref="N259:N322" si="28">IF(L259="dep out",I259,(($M$1-J259)/365)*M259)</f>
        <v>8674.4765808219181</v>
      </c>
      <c r="O259" s="30">
        <f t="shared" si="26"/>
        <v>0</v>
      </c>
      <c r="P259" s="11">
        <f t="shared" si="27"/>
        <v>8674.4765808219181</v>
      </c>
    </row>
    <row r="260" spans="1:16" ht="20.100000000000001" customHeight="1">
      <c r="A260" s="3" t="s">
        <v>253</v>
      </c>
      <c r="B260" s="2">
        <v>1561</v>
      </c>
      <c r="C260" s="3" t="s">
        <v>361</v>
      </c>
      <c r="D260" s="4"/>
      <c r="E260" s="2">
        <v>0</v>
      </c>
      <c r="F260" s="3" t="s">
        <v>49</v>
      </c>
      <c r="G260" s="3" t="s">
        <v>358</v>
      </c>
      <c r="H260" s="17">
        <v>62.5</v>
      </c>
      <c r="I260" s="5">
        <v>7126</v>
      </c>
      <c r="J260" s="2">
        <f t="shared" ref="J260:J323" si="29">DATEVALUE(G260)</f>
        <v>38718</v>
      </c>
      <c r="K260" s="2">
        <f t="shared" ref="K260:K323" si="30">H260*365</f>
        <v>22812.5</v>
      </c>
      <c r="L260" s="28" t="str">
        <f t="shared" ref="L260:L323" si="31">IF((J260+K260)&lt;$M$1,"dep out","active")</f>
        <v>active</v>
      </c>
      <c r="M260" s="11">
        <f t="shared" ref="M260:M323" si="32">IF(L260="dep out",0,(I260/H260))</f>
        <v>114.01600000000001</v>
      </c>
      <c r="N260" s="29">
        <f t="shared" si="28"/>
        <v>1995.7485589041098</v>
      </c>
      <c r="O260" s="30">
        <f t="shared" ref="O260:O323" si="33">IF(H260=0,(-1*I260),0)</f>
        <v>0</v>
      </c>
      <c r="P260" s="11">
        <f t="shared" ref="P260:P323" si="34">N260+O260</f>
        <v>1995.7485589041098</v>
      </c>
    </row>
    <row r="261" spans="1:16" ht="20.100000000000001" customHeight="1">
      <c r="A261" s="3" t="s">
        <v>253</v>
      </c>
      <c r="B261" s="2">
        <v>1562</v>
      </c>
      <c r="C261" s="3" t="s">
        <v>362</v>
      </c>
      <c r="D261" s="4"/>
      <c r="E261" s="2">
        <v>0</v>
      </c>
      <c r="F261" s="3" t="s">
        <v>49</v>
      </c>
      <c r="G261" s="3" t="s">
        <v>358</v>
      </c>
      <c r="H261" s="17">
        <v>62.5</v>
      </c>
      <c r="I261" s="5">
        <v>42980</v>
      </c>
      <c r="J261" s="2">
        <f t="shared" si="29"/>
        <v>38718</v>
      </c>
      <c r="K261" s="2">
        <f t="shared" si="30"/>
        <v>22812.5</v>
      </c>
      <c r="L261" s="28" t="str">
        <f t="shared" si="31"/>
        <v>active</v>
      </c>
      <c r="M261" s="11">
        <f t="shared" si="32"/>
        <v>687.68</v>
      </c>
      <c r="N261" s="29">
        <f t="shared" si="28"/>
        <v>12037.226082191781</v>
      </c>
      <c r="O261" s="30">
        <f t="shared" si="33"/>
        <v>0</v>
      </c>
      <c r="P261" s="11">
        <f t="shared" si="34"/>
        <v>12037.226082191781</v>
      </c>
    </row>
    <row r="262" spans="1:16" ht="20.100000000000001" customHeight="1">
      <c r="A262" s="3" t="s">
        <v>253</v>
      </c>
      <c r="B262" s="2">
        <v>1563</v>
      </c>
      <c r="C262" s="3" t="s">
        <v>363</v>
      </c>
      <c r="D262" s="4"/>
      <c r="E262" s="2">
        <v>0</v>
      </c>
      <c r="F262" s="3" t="s">
        <v>49</v>
      </c>
      <c r="G262" s="3" t="s">
        <v>358</v>
      </c>
      <c r="H262" s="17">
        <v>62.5</v>
      </c>
      <c r="I262" s="5">
        <v>98785</v>
      </c>
      <c r="J262" s="2">
        <f t="shared" si="29"/>
        <v>38718</v>
      </c>
      <c r="K262" s="2">
        <f t="shared" si="30"/>
        <v>22812.5</v>
      </c>
      <c r="L262" s="28" t="str">
        <f t="shared" si="31"/>
        <v>active</v>
      </c>
      <c r="M262" s="11">
        <f t="shared" si="32"/>
        <v>1580.56</v>
      </c>
      <c r="N262" s="29">
        <f t="shared" si="28"/>
        <v>27666.295452054794</v>
      </c>
      <c r="O262" s="30">
        <f t="shared" si="33"/>
        <v>0</v>
      </c>
      <c r="P262" s="11">
        <f t="shared" si="34"/>
        <v>27666.295452054794</v>
      </c>
    </row>
    <row r="263" spans="1:16" ht="20.100000000000001" customHeight="1">
      <c r="A263" s="3" t="s">
        <v>253</v>
      </c>
      <c r="B263" s="2">
        <v>1564</v>
      </c>
      <c r="C263" s="3" t="s">
        <v>364</v>
      </c>
      <c r="D263" s="4"/>
      <c r="E263" s="2">
        <v>0</v>
      </c>
      <c r="F263" s="3" t="s">
        <v>49</v>
      </c>
      <c r="G263" s="3" t="s">
        <v>358</v>
      </c>
      <c r="H263" s="17">
        <v>62.5</v>
      </c>
      <c r="I263" s="5">
        <v>50015</v>
      </c>
      <c r="J263" s="2">
        <f t="shared" si="29"/>
        <v>38718</v>
      </c>
      <c r="K263" s="2">
        <f t="shared" si="30"/>
        <v>22812.5</v>
      </c>
      <c r="L263" s="28" t="str">
        <f t="shared" si="31"/>
        <v>active</v>
      </c>
      <c r="M263" s="11">
        <f t="shared" si="32"/>
        <v>800.24</v>
      </c>
      <c r="N263" s="29">
        <f t="shared" si="28"/>
        <v>14007.488657534248</v>
      </c>
      <c r="O263" s="30">
        <f t="shared" si="33"/>
        <v>0</v>
      </c>
      <c r="P263" s="11">
        <f t="shared" si="34"/>
        <v>14007.488657534248</v>
      </c>
    </row>
    <row r="264" spans="1:16" ht="20.100000000000001" customHeight="1">
      <c r="A264" s="3" t="s">
        <v>253</v>
      </c>
      <c r="B264" s="2">
        <v>1565</v>
      </c>
      <c r="C264" s="3" t="s">
        <v>365</v>
      </c>
      <c r="D264" s="4"/>
      <c r="E264" s="2">
        <v>0</v>
      </c>
      <c r="F264" s="3" t="s">
        <v>49</v>
      </c>
      <c r="G264" s="3" t="s">
        <v>358</v>
      </c>
      <c r="H264" s="17">
        <v>62.5</v>
      </c>
      <c r="I264" s="5">
        <v>3700</v>
      </c>
      <c r="J264" s="2">
        <f t="shared" si="29"/>
        <v>38718</v>
      </c>
      <c r="K264" s="2">
        <f t="shared" si="30"/>
        <v>22812.5</v>
      </c>
      <c r="L264" s="28" t="str">
        <f t="shared" si="31"/>
        <v>active</v>
      </c>
      <c r="M264" s="11">
        <f t="shared" si="32"/>
        <v>59.2</v>
      </c>
      <c r="N264" s="29">
        <f t="shared" si="28"/>
        <v>1036.243287671233</v>
      </c>
      <c r="O264" s="30">
        <f t="shared" si="33"/>
        <v>0</v>
      </c>
      <c r="P264" s="11">
        <f t="shared" si="34"/>
        <v>1036.243287671233</v>
      </c>
    </row>
    <row r="265" spans="1:16" ht="20.100000000000001" customHeight="1">
      <c r="A265" s="3" t="s">
        <v>253</v>
      </c>
      <c r="B265" s="2">
        <v>1566</v>
      </c>
      <c r="C265" s="3" t="s">
        <v>366</v>
      </c>
      <c r="D265" s="4"/>
      <c r="E265" s="2">
        <v>0</v>
      </c>
      <c r="F265" s="3" t="s">
        <v>49</v>
      </c>
      <c r="G265" s="3" t="s">
        <v>358</v>
      </c>
      <c r="H265" s="17">
        <v>62.5</v>
      </c>
      <c r="I265" s="5">
        <v>14400</v>
      </c>
      <c r="J265" s="2">
        <f t="shared" si="29"/>
        <v>38718</v>
      </c>
      <c r="K265" s="2">
        <f t="shared" si="30"/>
        <v>22812.5</v>
      </c>
      <c r="L265" s="28" t="str">
        <f t="shared" si="31"/>
        <v>active</v>
      </c>
      <c r="M265" s="11">
        <f t="shared" si="32"/>
        <v>230.4</v>
      </c>
      <c r="N265" s="29">
        <f t="shared" si="28"/>
        <v>4032.9468493150689</v>
      </c>
      <c r="O265" s="30">
        <f t="shared" si="33"/>
        <v>0</v>
      </c>
      <c r="P265" s="11">
        <f t="shared" si="34"/>
        <v>4032.9468493150689</v>
      </c>
    </row>
    <row r="266" spans="1:16" ht="20.100000000000001" customHeight="1">
      <c r="A266" s="3" t="s">
        <v>253</v>
      </c>
      <c r="B266" s="2">
        <v>1567</v>
      </c>
      <c r="C266" s="3" t="s">
        <v>367</v>
      </c>
      <c r="D266" s="4"/>
      <c r="E266" s="2">
        <v>0</v>
      </c>
      <c r="F266" s="3" t="s">
        <v>49</v>
      </c>
      <c r="G266" s="3" t="s">
        <v>358</v>
      </c>
      <c r="H266" s="17">
        <v>62.5</v>
      </c>
      <c r="I266" s="5">
        <v>7175</v>
      </c>
      <c r="J266" s="2">
        <f t="shared" si="29"/>
        <v>38718</v>
      </c>
      <c r="K266" s="2">
        <f t="shared" si="30"/>
        <v>22812.5</v>
      </c>
      <c r="L266" s="28" t="str">
        <f t="shared" si="31"/>
        <v>active</v>
      </c>
      <c r="M266" s="11">
        <f t="shared" si="32"/>
        <v>114.8</v>
      </c>
      <c r="N266" s="29">
        <f t="shared" si="28"/>
        <v>2009.4717808219177</v>
      </c>
      <c r="O266" s="30">
        <f t="shared" si="33"/>
        <v>0</v>
      </c>
      <c r="P266" s="11">
        <f t="shared" si="34"/>
        <v>2009.4717808219177</v>
      </c>
    </row>
    <row r="267" spans="1:16" ht="20.100000000000001" customHeight="1">
      <c r="A267" s="3" t="s">
        <v>253</v>
      </c>
      <c r="B267" s="2">
        <v>1568</v>
      </c>
      <c r="C267" s="3" t="s">
        <v>368</v>
      </c>
      <c r="D267" s="4"/>
      <c r="E267" s="2">
        <v>0</v>
      </c>
      <c r="F267" s="3" t="s">
        <v>49</v>
      </c>
      <c r="G267" s="3" t="s">
        <v>358</v>
      </c>
      <c r="H267" s="17">
        <v>62.5</v>
      </c>
      <c r="I267" s="5">
        <v>3570</v>
      </c>
      <c r="J267" s="2">
        <f t="shared" si="29"/>
        <v>38718</v>
      </c>
      <c r="K267" s="2">
        <f t="shared" si="30"/>
        <v>22812.5</v>
      </c>
      <c r="L267" s="28" t="str">
        <f t="shared" si="31"/>
        <v>active</v>
      </c>
      <c r="M267" s="11">
        <f t="shared" si="32"/>
        <v>57.12</v>
      </c>
      <c r="N267" s="29">
        <f t="shared" si="28"/>
        <v>999.83473972602735</v>
      </c>
      <c r="O267" s="30">
        <f t="shared" si="33"/>
        <v>0</v>
      </c>
      <c r="P267" s="11">
        <f t="shared" si="34"/>
        <v>999.83473972602735</v>
      </c>
    </row>
    <row r="268" spans="1:16" ht="20.100000000000001" customHeight="1">
      <c r="A268" s="3" t="s">
        <v>253</v>
      </c>
      <c r="B268" s="2">
        <v>1569</v>
      </c>
      <c r="C268" s="3" t="s">
        <v>369</v>
      </c>
      <c r="D268" s="4"/>
      <c r="E268" s="2">
        <v>0</v>
      </c>
      <c r="F268" s="3" t="s">
        <v>49</v>
      </c>
      <c r="G268" s="3" t="s">
        <v>358</v>
      </c>
      <c r="H268" s="17">
        <v>62.5</v>
      </c>
      <c r="I268" s="5">
        <v>7920</v>
      </c>
      <c r="J268" s="2">
        <f t="shared" si="29"/>
        <v>38718</v>
      </c>
      <c r="K268" s="2">
        <f t="shared" si="30"/>
        <v>22812.5</v>
      </c>
      <c r="L268" s="28" t="str">
        <f t="shared" si="31"/>
        <v>active</v>
      </c>
      <c r="M268" s="11">
        <f t="shared" si="32"/>
        <v>126.72</v>
      </c>
      <c r="N268" s="29">
        <f t="shared" si="28"/>
        <v>2218.1207671232878</v>
      </c>
      <c r="O268" s="30">
        <f t="shared" si="33"/>
        <v>0</v>
      </c>
      <c r="P268" s="11">
        <f t="shared" si="34"/>
        <v>2218.1207671232878</v>
      </c>
    </row>
    <row r="269" spans="1:16" ht="20.100000000000001" customHeight="1">
      <c r="A269" s="3" t="s">
        <v>253</v>
      </c>
      <c r="B269" s="2">
        <v>1570</v>
      </c>
      <c r="C269" s="3" t="s">
        <v>370</v>
      </c>
      <c r="D269" s="4"/>
      <c r="E269" s="2">
        <v>0</v>
      </c>
      <c r="F269" s="3" t="s">
        <v>49</v>
      </c>
      <c r="G269" s="3" t="s">
        <v>358</v>
      </c>
      <c r="H269" s="17">
        <v>62.5</v>
      </c>
      <c r="I269" s="5">
        <v>12300</v>
      </c>
      <c r="J269" s="2">
        <f t="shared" si="29"/>
        <v>38718</v>
      </c>
      <c r="K269" s="2">
        <f t="shared" si="30"/>
        <v>22812.5</v>
      </c>
      <c r="L269" s="28" t="str">
        <f t="shared" si="31"/>
        <v>active</v>
      </c>
      <c r="M269" s="11">
        <f t="shared" si="32"/>
        <v>196.8</v>
      </c>
      <c r="N269" s="29">
        <f t="shared" si="28"/>
        <v>3444.8087671232879</v>
      </c>
      <c r="O269" s="30">
        <f t="shared" si="33"/>
        <v>0</v>
      </c>
      <c r="P269" s="11">
        <f t="shared" si="34"/>
        <v>3444.8087671232879</v>
      </c>
    </row>
    <row r="270" spans="1:16" ht="20.100000000000001" customHeight="1">
      <c r="A270" s="3" t="s">
        <v>253</v>
      </c>
      <c r="B270" s="2">
        <v>1571</v>
      </c>
      <c r="C270" s="3" t="s">
        <v>371</v>
      </c>
      <c r="D270" s="4"/>
      <c r="E270" s="2">
        <v>0</v>
      </c>
      <c r="F270" s="3" t="s">
        <v>49</v>
      </c>
      <c r="G270" s="3" t="s">
        <v>358</v>
      </c>
      <c r="H270" s="17">
        <v>62.5</v>
      </c>
      <c r="I270" s="5">
        <v>41300</v>
      </c>
      <c r="J270" s="2">
        <f t="shared" si="29"/>
        <v>38718</v>
      </c>
      <c r="K270" s="2">
        <f t="shared" si="30"/>
        <v>22812.5</v>
      </c>
      <c r="L270" s="28" t="str">
        <f t="shared" si="31"/>
        <v>active</v>
      </c>
      <c r="M270" s="11">
        <f t="shared" si="32"/>
        <v>660.8</v>
      </c>
      <c r="N270" s="29">
        <f t="shared" si="28"/>
        <v>11566.715616438356</v>
      </c>
      <c r="O270" s="30">
        <f t="shared" si="33"/>
        <v>0</v>
      </c>
      <c r="P270" s="11">
        <f t="shared" si="34"/>
        <v>11566.715616438356</v>
      </c>
    </row>
    <row r="271" spans="1:16" ht="20.100000000000001" customHeight="1">
      <c r="A271" s="3" t="s">
        <v>253</v>
      </c>
      <c r="B271" s="2">
        <v>1572</v>
      </c>
      <c r="C271" s="3" t="s">
        <v>372</v>
      </c>
      <c r="D271" s="4"/>
      <c r="E271" s="2">
        <v>0</v>
      </c>
      <c r="F271" s="3" t="s">
        <v>49</v>
      </c>
      <c r="G271" s="3" t="s">
        <v>358</v>
      </c>
      <c r="H271" s="17">
        <v>62.5</v>
      </c>
      <c r="I271" s="5">
        <v>34305</v>
      </c>
      <c r="J271" s="2">
        <f t="shared" si="29"/>
        <v>38718</v>
      </c>
      <c r="K271" s="2">
        <f t="shared" si="30"/>
        <v>22812.5</v>
      </c>
      <c r="L271" s="28" t="str">
        <f t="shared" si="31"/>
        <v>active</v>
      </c>
      <c r="M271" s="11">
        <f t="shared" si="32"/>
        <v>548.88</v>
      </c>
      <c r="N271" s="29">
        <f t="shared" si="28"/>
        <v>9607.6556712328766</v>
      </c>
      <c r="O271" s="30">
        <f t="shared" si="33"/>
        <v>0</v>
      </c>
      <c r="P271" s="11">
        <f t="shared" si="34"/>
        <v>9607.6556712328766</v>
      </c>
    </row>
    <row r="272" spans="1:16" ht="20.100000000000001" customHeight="1">
      <c r="A272" s="3" t="s">
        <v>253</v>
      </c>
      <c r="B272" s="2">
        <v>1634</v>
      </c>
      <c r="C272" s="3" t="s">
        <v>373</v>
      </c>
      <c r="D272" s="4"/>
      <c r="E272" s="2">
        <v>0</v>
      </c>
      <c r="F272" s="3" t="s">
        <v>49</v>
      </c>
      <c r="G272" s="3" t="s">
        <v>374</v>
      </c>
      <c r="H272" s="17">
        <v>62.5</v>
      </c>
      <c r="I272" s="5">
        <v>51600.73</v>
      </c>
      <c r="J272" s="2">
        <f t="shared" si="29"/>
        <v>38960</v>
      </c>
      <c r="K272" s="2">
        <f t="shared" si="30"/>
        <v>22812.5</v>
      </c>
      <c r="L272" s="28" t="str">
        <f t="shared" si="31"/>
        <v>active</v>
      </c>
      <c r="M272" s="11">
        <f t="shared" si="32"/>
        <v>825.61168000000009</v>
      </c>
      <c r="N272" s="29">
        <f t="shared" si="28"/>
        <v>13904.205471123289</v>
      </c>
      <c r="O272" s="30">
        <f t="shared" si="33"/>
        <v>0</v>
      </c>
      <c r="P272" s="11">
        <f t="shared" si="34"/>
        <v>13904.205471123289</v>
      </c>
    </row>
    <row r="273" spans="1:16" ht="20.100000000000001" customHeight="1">
      <c r="A273" s="3" t="s">
        <v>253</v>
      </c>
      <c r="B273" s="2">
        <v>1635</v>
      </c>
      <c r="C273" s="3" t="s">
        <v>375</v>
      </c>
      <c r="D273" s="4"/>
      <c r="E273" s="2">
        <v>0</v>
      </c>
      <c r="F273" s="3" t="s">
        <v>49</v>
      </c>
      <c r="G273" s="3" t="s">
        <v>376</v>
      </c>
      <c r="H273" s="17">
        <v>50</v>
      </c>
      <c r="I273" s="5">
        <v>1094403.5</v>
      </c>
      <c r="J273" s="2">
        <f t="shared" si="29"/>
        <v>39263</v>
      </c>
      <c r="K273" s="2">
        <f t="shared" si="30"/>
        <v>18250</v>
      </c>
      <c r="L273" s="28" t="str">
        <f t="shared" si="31"/>
        <v>active</v>
      </c>
      <c r="M273" s="11">
        <f t="shared" si="32"/>
        <v>21888.07</v>
      </c>
      <c r="N273" s="29">
        <f t="shared" si="28"/>
        <v>350448.98926027399</v>
      </c>
      <c r="O273" s="30">
        <f t="shared" si="33"/>
        <v>0</v>
      </c>
      <c r="P273" s="11">
        <f t="shared" si="34"/>
        <v>350448.98926027399</v>
      </c>
    </row>
    <row r="274" spans="1:16" ht="20.100000000000001" customHeight="1">
      <c r="A274" s="3" t="s">
        <v>253</v>
      </c>
      <c r="B274" s="2">
        <v>1636</v>
      </c>
      <c r="C274" s="3" t="s">
        <v>377</v>
      </c>
      <c r="D274" s="4"/>
      <c r="E274" s="2">
        <v>0</v>
      </c>
      <c r="F274" s="3" t="s">
        <v>49</v>
      </c>
      <c r="G274" s="3" t="s">
        <v>378</v>
      </c>
      <c r="H274" s="17">
        <v>62.5</v>
      </c>
      <c r="I274" s="5">
        <v>478436.08</v>
      </c>
      <c r="J274" s="2">
        <f t="shared" si="29"/>
        <v>39246</v>
      </c>
      <c r="K274" s="2">
        <f t="shared" si="30"/>
        <v>22812.5</v>
      </c>
      <c r="L274" s="28" t="str">
        <f t="shared" si="31"/>
        <v>active</v>
      </c>
      <c r="M274" s="11">
        <f t="shared" si="32"/>
        <v>7654.9772800000001</v>
      </c>
      <c r="N274" s="29">
        <f t="shared" si="28"/>
        <v>122920.05983035617</v>
      </c>
      <c r="O274" s="30">
        <f t="shared" si="33"/>
        <v>0</v>
      </c>
      <c r="P274" s="11">
        <f t="shared" si="34"/>
        <v>122920.05983035617</v>
      </c>
    </row>
    <row r="275" spans="1:16" ht="20.100000000000001" customHeight="1">
      <c r="A275" s="3" t="s">
        <v>253</v>
      </c>
      <c r="B275" s="2">
        <v>1654</v>
      </c>
      <c r="C275" s="3" t="s">
        <v>379</v>
      </c>
      <c r="D275" s="4"/>
      <c r="E275" s="2">
        <v>0</v>
      </c>
      <c r="F275" s="3" t="s">
        <v>49</v>
      </c>
      <c r="G275" s="3" t="s">
        <v>380</v>
      </c>
      <c r="H275" s="17">
        <v>62.5</v>
      </c>
      <c r="I275" s="5">
        <v>51000</v>
      </c>
      <c r="J275" s="2">
        <f t="shared" si="29"/>
        <v>39082</v>
      </c>
      <c r="K275" s="2">
        <f t="shared" si="30"/>
        <v>22812.5</v>
      </c>
      <c r="L275" s="28" t="str">
        <f t="shared" si="31"/>
        <v>active</v>
      </c>
      <c r="M275" s="11">
        <f t="shared" si="32"/>
        <v>816</v>
      </c>
      <c r="N275" s="29">
        <f t="shared" si="28"/>
        <v>13469.589041095891</v>
      </c>
      <c r="O275" s="30">
        <f t="shared" si="33"/>
        <v>0</v>
      </c>
      <c r="P275" s="11">
        <f t="shared" si="34"/>
        <v>13469.589041095891</v>
      </c>
    </row>
    <row r="276" spans="1:16" ht="20.100000000000001" customHeight="1">
      <c r="A276" s="3" t="s">
        <v>253</v>
      </c>
      <c r="B276" s="2">
        <v>1655</v>
      </c>
      <c r="C276" s="3" t="s">
        <v>381</v>
      </c>
      <c r="D276" s="4"/>
      <c r="E276" s="2">
        <v>0</v>
      </c>
      <c r="F276" s="3" t="s">
        <v>49</v>
      </c>
      <c r="G276" s="3" t="s">
        <v>380</v>
      </c>
      <c r="H276" s="17">
        <v>62.5</v>
      </c>
      <c r="I276" s="5">
        <v>15470</v>
      </c>
      <c r="J276" s="2">
        <f t="shared" si="29"/>
        <v>39082</v>
      </c>
      <c r="K276" s="2">
        <f t="shared" si="30"/>
        <v>22812.5</v>
      </c>
      <c r="L276" s="28" t="str">
        <f t="shared" si="31"/>
        <v>active</v>
      </c>
      <c r="M276" s="11">
        <f t="shared" si="32"/>
        <v>247.52</v>
      </c>
      <c r="N276" s="29">
        <f t="shared" si="28"/>
        <v>4085.7753424657535</v>
      </c>
      <c r="O276" s="30">
        <f t="shared" si="33"/>
        <v>0</v>
      </c>
      <c r="P276" s="11">
        <f t="shared" si="34"/>
        <v>4085.7753424657535</v>
      </c>
    </row>
    <row r="277" spans="1:16" ht="20.100000000000001" customHeight="1">
      <c r="A277" s="3" t="s">
        <v>253</v>
      </c>
      <c r="B277" s="2">
        <v>1656</v>
      </c>
      <c r="C277" s="3" t="s">
        <v>382</v>
      </c>
      <c r="D277" s="4"/>
      <c r="E277" s="2">
        <v>0</v>
      </c>
      <c r="F277" s="3" t="s">
        <v>49</v>
      </c>
      <c r="G277" s="3" t="s">
        <v>380</v>
      </c>
      <c r="H277" s="17">
        <v>62.5</v>
      </c>
      <c r="I277" s="5">
        <v>55200</v>
      </c>
      <c r="J277" s="2">
        <f t="shared" si="29"/>
        <v>39082</v>
      </c>
      <c r="K277" s="2">
        <f t="shared" si="30"/>
        <v>22812.5</v>
      </c>
      <c r="L277" s="28" t="str">
        <f t="shared" si="31"/>
        <v>active</v>
      </c>
      <c r="M277" s="11">
        <f t="shared" si="32"/>
        <v>883.2</v>
      </c>
      <c r="N277" s="29">
        <f t="shared" si="28"/>
        <v>14578.849315068494</v>
      </c>
      <c r="O277" s="30">
        <f t="shared" si="33"/>
        <v>0</v>
      </c>
      <c r="P277" s="11">
        <f t="shared" si="34"/>
        <v>14578.849315068494</v>
      </c>
    </row>
    <row r="278" spans="1:16" ht="20.100000000000001" customHeight="1">
      <c r="A278" s="3" t="s">
        <v>253</v>
      </c>
      <c r="B278" s="2">
        <v>1657</v>
      </c>
      <c r="C278" s="3" t="s">
        <v>383</v>
      </c>
      <c r="D278" s="4"/>
      <c r="E278" s="2">
        <v>0</v>
      </c>
      <c r="F278" s="3" t="s">
        <v>49</v>
      </c>
      <c r="G278" s="3" t="s">
        <v>380</v>
      </c>
      <c r="H278" s="17">
        <v>62.5</v>
      </c>
      <c r="I278" s="5">
        <v>20350</v>
      </c>
      <c r="J278" s="2">
        <f t="shared" si="29"/>
        <v>39082</v>
      </c>
      <c r="K278" s="2">
        <f t="shared" si="30"/>
        <v>22812.5</v>
      </c>
      <c r="L278" s="28" t="str">
        <f t="shared" si="31"/>
        <v>active</v>
      </c>
      <c r="M278" s="11">
        <f t="shared" si="32"/>
        <v>325.60000000000002</v>
      </c>
      <c r="N278" s="29">
        <f t="shared" si="28"/>
        <v>5374.6301369863013</v>
      </c>
      <c r="O278" s="30">
        <f t="shared" si="33"/>
        <v>0</v>
      </c>
      <c r="P278" s="11">
        <f t="shared" si="34"/>
        <v>5374.6301369863013</v>
      </c>
    </row>
    <row r="279" spans="1:16" ht="20.100000000000001" customHeight="1">
      <c r="A279" s="3" t="s">
        <v>253</v>
      </c>
      <c r="B279" s="2">
        <v>1658</v>
      </c>
      <c r="C279" s="3" t="s">
        <v>384</v>
      </c>
      <c r="D279" s="4"/>
      <c r="E279" s="2">
        <v>0</v>
      </c>
      <c r="F279" s="3" t="s">
        <v>49</v>
      </c>
      <c r="G279" s="3" t="s">
        <v>380</v>
      </c>
      <c r="H279" s="17">
        <v>62.5</v>
      </c>
      <c r="I279" s="5">
        <v>1575</v>
      </c>
      <c r="J279" s="2">
        <f t="shared" si="29"/>
        <v>39082</v>
      </c>
      <c r="K279" s="2">
        <f t="shared" si="30"/>
        <v>22812.5</v>
      </c>
      <c r="L279" s="28" t="str">
        <f t="shared" si="31"/>
        <v>active</v>
      </c>
      <c r="M279" s="11">
        <f t="shared" si="32"/>
        <v>25.2</v>
      </c>
      <c r="N279" s="29">
        <f t="shared" si="28"/>
        <v>415.97260273972603</v>
      </c>
      <c r="O279" s="30">
        <f t="shared" si="33"/>
        <v>0</v>
      </c>
      <c r="P279" s="11">
        <f t="shared" si="34"/>
        <v>415.97260273972603</v>
      </c>
    </row>
    <row r="280" spans="1:16" ht="20.100000000000001" customHeight="1">
      <c r="A280" s="3" t="s">
        <v>253</v>
      </c>
      <c r="B280" s="2">
        <v>1659</v>
      </c>
      <c r="C280" s="3" t="s">
        <v>385</v>
      </c>
      <c r="D280" s="4"/>
      <c r="E280" s="2">
        <v>0</v>
      </c>
      <c r="F280" s="3" t="s">
        <v>49</v>
      </c>
      <c r="G280" s="3" t="s">
        <v>380</v>
      </c>
      <c r="H280" s="17">
        <v>62.5</v>
      </c>
      <c r="I280" s="5">
        <v>29400</v>
      </c>
      <c r="J280" s="2">
        <f t="shared" si="29"/>
        <v>39082</v>
      </c>
      <c r="K280" s="2">
        <f t="shared" si="30"/>
        <v>22812.5</v>
      </c>
      <c r="L280" s="28" t="str">
        <f t="shared" si="31"/>
        <v>active</v>
      </c>
      <c r="M280" s="11">
        <f t="shared" si="32"/>
        <v>470.4</v>
      </c>
      <c r="N280" s="29">
        <f t="shared" si="28"/>
        <v>7764.821917808219</v>
      </c>
      <c r="O280" s="30">
        <f t="shared" si="33"/>
        <v>0</v>
      </c>
      <c r="P280" s="11">
        <f t="shared" si="34"/>
        <v>7764.821917808219</v>
      </c>
    </row>
    <row r="281" spans="1:16" ht="20.100000000000001" customHeight="1">
      <c r="A281" s="3" t="s">
        <v>253</v>
      </c>
      <c r="B281" s="2">
        <v>1660</v>
      </c>
      <c r="C281" s="3" t="s">
        <v>386</v>
      </c>
      <c r="D281" s="4"/>
      <c r="E281" s="2">
        <v>0</v>
      </c>
      <c r="F281" s="3" t="s">
        <v>49</v>
      </c>
      <c r="G281" s="3" t="s">
        <v>380</v>
      </c>
      <c r="H281" s="17">
        <v>62.5</v>
      </c>
      <c r="I281" s="5">
        <v>29580</v>
      </c>
      <c r="J281" s="2">
        <f t="shared" si="29"/>
        <v>39082</v>
      </c>
      <c r="K281" s="2">
        <f t="shared" si="30"/>
        <v>22812.5</v>
      </c>
      <c r="L281" s="28" t="str">
        <f t="shared" si="31"/>
        <v>active</v>
      </c>
      <c r="M281" s="11">
        <f t="shared" si="32"/>
        <v>473.28</v>
      </c>
      <c r="N281" s="29">
        <f t="shared" si="28"/>
        <v>7812.3616438356157</v>
      </c>
      <c r="O281" s="30">
        <f t="shared" si="33"/>
        <v>0</v>
      </c>
      <c r="P281" s="11">
        <f t="shared" si="34"/>
        <v>7812.3616438356157</v>
      </c>
    </row>
    <row r="282" spans="1:16" ht="20.100000000000001" customHeight="1">
      <c r="A282" s="3" t="s">
        <v>253</v>
      </c>
      <c r="B282" s="2">
        <v>1661</v>
      </c>
      <c r="C282" s="3" t="s">
        <v>387</v>
      </c>
      <c r="D282" s="4"/>
      <c r="E282" s="2">
        <v>0</v>
      </c>
      <c r="F282" s="3" t="s">
        <v>49</v>
      </c>
      <c r="G282" s="3" t="s">
        <v>380</v>
      </c>
      <c r="H282" s="17">
        <v>62.5</v>
      </c>
      <c r="I282" s="5">
        <v>23996</v>
      </c>
      <c r="J282" s="2">
        <f t="shared" si="29"/>
        <v>39082</v>
      </c>
      <c r="K282" s="2">
        <f t="shared" si="30"/>
        <v>22812.5</v>
      </c>
      <c r="L282" s="28" t="str">
        <f t="shared" si="31"/>
        <v>active</v>
      </c>
      <c r="M282" s="11">
        <f t="shared" si="32"/>
        <v>383.93599999999998</v>
      </c>
      <c r="N282" s="29">
        <f t="shared" si="28"/>
        <v>6337.5736986301363</v>
      </c>
      <c r="O282" s="30">
        <f t="shared" si="33"/>
        <v>0</v>
      </c>
      <c r="P282" s="11">
        <f t="shared" si="34"/>
        <v>6337.5736986301363</v>
      </c>
    </row>
    <row r="283" spans="1:16" ht="20.100000000000001" customHeight="1">
      <c r="A283" s="3" t="s">
        <v>253</v>
      </c>
      <c r="B283" s="2">
        <v>1662</v>
      </c>
      <c r="C283" s="3" t="s">
        <v>388</v>
      </c>
      <c r="D283" s="4"/>
      <c r="E283" s="2">
        <v>0</v>
      </c>
      <c r="F283" s="3" t="s">
        <v>49</v>
      </c>
      <c r="G283" s="3" t="s">
        <v>380</v>
      </c>
      <c r="H283" s="17">
        <v>62.5</v>
      </c>
      <c r="I283" s="5">
        <v>15615</v>
      </c>
      <c r="J283" s="2">
        <f t="shared" si="29"/>
        <v>39082</v>
      </c>
      <c r="K283" s="2">
        <f t="shared" si="30"/>
        <v>22812.5</v>
      </c>
      <c r="L283" s="28" t="str">
        <f t="shared" si="31"/>
        <v>active</v>
      </c>
      <c r="M283" s="11">
        <f t="shared" si="32"/>
        <v>249.84</v>
      </c>
      <c r="N283" s="29">
        <f t="shared" si="28"/>
        <v>4124.0712328767122</v>
      </c>
      <c r="O283" s="30">
        <f t="shared" si="33"/>
        <v>0</v>
      </c>
      <c r="P283" s="11">
        <f t="shared" si="34"/>
        <v>4124.0712328767122</v>
      </c>
    </row>
    <row r="284" spans="1:16" ht="20.100000000000001" customHeight="1">
      <c r="A284" s="3" t="s">
        <v>253</v>
      </c>
      <c r="B284" s="2">
        <v>1663</v>
      </c>
      <c r="C284" s="3" t="s">
        <v>389</v>
      </c>
      <c r="D284" s="4"/>
      <c r="E284" s="2">
        <v>0</v>
      </c>
      <c r="F284" s="3" t="s">
        <v>49</v>
      </c>
      <c r="G284" s="3" t="s">
        <v>380</v>
      </c>
      <c r="H284" s="17">
        <v>62.5</v>
      </c>
      <c r="I284" s="5">
        <v>3780</v>
      </c>
      <c r="J284" s="2">
        <f t="shared" si="29"/>
        <v>39082</v>
      </c>
      <c r="K284" s="2">
        <f t="shared" si="30"/>
        <v>22812.5</v>
      </c>
      <c r="L284" s="28" t="str">
        <f t="shared" si="31"/>
        <v>active</v>
      </c>
      <c r="M284" s="11">
        <f t="shared" si="32"/>
        <v>60.48</v>
      </c>
      <c r="N284" s="29">
        <f t="shared" si="28"/>
        <v>998.33424657534238</v>
      </c>
      <c r="O284" s="30">
        <f t="shared" si="33"/>
        <v>0</v>
      </c>
      <c r="P284" s="11">
        <f t="shared" si="34"/>
        <v>998.33424657534238</v>
      </c>
    </row>
    <row r="285" spans="1:16" ht="20.100000000000001" customHeight="1">
      <c r="A285" s="3" t="s">
        <v>253</v>
      </c>
      <c r="B285" s="2">
        <v>1664</v>
      </c>
      <c r="C285" s="3" t="s">
        <v>390</v>
      </c>
      <c r="D285" s="4"/>
      <c r="E285" s="2">
        <v>0</v>
      </c>
      <c r="F285" s="3" t="s">
        <v>49</v>
      </c>
      <c r="G285" s="3" t="s">
        <v>380</v>
      </c>
      <c r="H285" s="17">
        <v>62.5</v>
      </c>
      <c r="I285" s="5">
        <v>17108</v>
      </c>
      <c r="J285" s="2">
        <f t="shared" si="29"/>
        <v>39082</v>
      </c>
      <c r="K285" s="2">
        <f t="shared" si="30"/>
        <v>22812.5</v>
      </c>
      <c r="L285" s="28" t="str">
        <f t="shared" si="31"/>
        <v>active</v>
      </c>
      <c r="M285" s="11">
        <f t="shared" si="32"/>
        <v>273.72800000000001</v>
      </c>
      <c r="N285" s="29">
        <f t="shared" si="28"/>
        <v>4518.3868493150685</v>
      </c>
      <c r="O285" s="30">
        <f t="shared" si="33"/>
        <v>0</v>
      </c>
      <c r="P285" s="11">
        <f t="shared" si="34"/>
        <v>4518.3868493150685</v>
      </c>
    </row>
    <row r="286" spans="1:16" ht="20.100000000000001" customHeight="1">
      <c r="A286" s="3" t="s">
        <v>253</v>
      </c>
      <c r="B286" s="2">
        <v>1665</v>
      </c>
      <c r="C286" s="3" t="s">
        <v>391</v>
      </c>
      <c r="D286" s="4"/>
      <c r="E286" s="2">
        <v>0</v>
      </c>
      <c r="F286" s="3" t="s">
        <v>49</v>
      </c>
      <c r="G286" s="3" t="s">
        <v>376</v>
      </c>
      <c r="H286" s="17">
        <v>25</v>
      </c>
      <c r="I286" s="5">
        <v>105700</v>
      </c>
      <c r="J286" s="2">
        <f t="shared" si="29"/>
        <v>39263</v>
      </c>
      <c r="K286" s="2">
        <f t="shared" si="30"/>
        <v>9125</v>
      </c>
      <c r="L286" s="28" t="str">
        <f t="shared" si="31"/>
        <v>active</v>
      </c>
      <c r="M286" s="11">
        <f t="shared" si="32"/>
        <v>4228</v>
      </c>
      <c r="N286" s="29">
        <f t="shared" si="28"/>
        <v>67694.334246575338</v>
      </c>
      <c r="O286" s="30">
        <f t="shared" si="33"/>
        <v>0</v>
      </c>
      <c r="P286" s="11">
        <f t="shared" si="34"/>
        <v>67694.334246575338</v>
      </c>
    </row>
    <row r="287" spans="1:16" ht="20.100000000000001" customHeight="1">
      <c r="A287" s="3" t="s">
        <v>253</v>
      </c>
      <c r="B287" s="2">
        <v>1666</v>
      </c>
      <c r="C287" s="3" t="s">
        <v>392</v>
      </c>
      <c r="D287" s="4"/>
      <c r="E287" s="2">
        <v>0</v>
      </c>
      <c r="F287" s="3" t="s">
        <v>49</v>
      </c>
      <c r="G287" s="3" t="s">
        <v>376</v>
      </c>
      <c r="H287" s="17">
        <v>62.5</v>
      </c>
      <c r="I287" s="5">
        <v>291361.08</v>
      </c>
      <c r="J287" s="2">
        <f t="shared" si="29"/>
        <v>39263</v>
      </c>
      <c r="K287" s="2">
        <f t="shared" si="30"/>
        <v>22812.5</v>
      </c>
      <c r="L287" s="28" t="str">
        <f t="shared" si="31"/>
        <v>active</v>
      </c>
      <c r="M287" s="11">
        <f t="shared" si="32"/>
        <v>4661.7772800000002</v>
      </c>
      <c r="N287" s="29">
        <f t="shared" si="28"/>
        <v>74639.524450191791</v>
      </c>
      <c r="O287" s="30">
        <f t="shared" si="33"/>
        <v>0</v>
      </c>
      <c r="P287" s="11">
        <f t="shared" si="34"/>
        <v>74639.524450191791</v>
      </c>
    </row>
    <row r="288" spans="1:16" ht="20.100000000000001" customHeight="1">
      <c r="A288" s="3" t="s">
        <v>253</v>
      </c>
      <c r="B288" s="2">
        <v>1670</v>
      </c>
      <c r="C288" s="3" t="s">
        <v>393</v>
      </c>
      <c r="D288" s="4"/>
      <c r="E288" s="2">
        <v>0</v>
      </c>
      <c r="F288" s="3" t="s">
        <v>49</v>
      </c>
      <c r="G288" s="3" t="s">
        <v>376</v>
      </c>
      <c r="H288" s="17">
        <v>62.5</v>
      </c>
      <c r="I288" s="5">
        <v>43821.62</v>
      </c>
      <c r="J288" s="2">
        <f t="shared" si="29"/>
        <v>39263</v>
      </c>
      <c r="K288" s="2">
        <f t="shared" si="30"/>
        <v>22812.5</v>
      </c>
      <c r="L288" s="28" t="str">
        <f t="shared" si="31"/>
        <v>active</v>
      </c>
      <c r="M288" s="11">
        <f t="shared" si="32"/>
        <v>701.14592000000005</v>
      </c>
      <c r="N288" s="29">
        <f t="shared" si="28"/>
        <v>11226.01851090411</v>
      </c>
      <c r="O288" s="30">
        <f t="shared" si="33"/>
        <v>0</v>
      </c>
      <c r="P288" s="11">
        <f t="shared" si="34"/>
        <v>11226.01851090411</v>
      </c>
    </row>
    <row r="289" spans="1:16" ht="20.100000000000001" customHeight="1">
      <c r="A289" s="3" t="s">
        <v>253</v>
      </c>
      <c r="B289" s="2">
        <v>1713</v>
      </c>
      <c r="C289" s="3" t="s">
        <v>394</v>
      </c>
      <c r="D289" s="4"/>
      <c r="E289" s="2">
        <v>0</v>
      </c>
      <c r="F289" s="3" t="s">
        <v>49</v>
      </c>
      <c r="G289" s="3" t="s">
        <v>395</v>
      </c>
      <c r="H289" s="17">
        <v>25</v>
      </c>
      <c r="I289" s="5">
        <v>137768</v>
      </c>
      <c r="J289" s="2">
        <f t="shared" si="29"/>
        <v>39629</v>
      </c>
      <c r="K289" s="2">
        <f t="shared" si="30"/>
        <v>9125</v>
      </c>
      <c r="L289" s="28" t="str">
        <f t="shared" si="31"/>
        <v>active</v>
      </c>
      <c r="M289" s="11">
        <f t="shared" si="32"/>
        <v>5510.72</v>
      </c>
      <c r="N289" s="29">
        <f t="shared" si="28"/>
        <v>82706.093589041091</v>
      </c>
      <c r="O289" s="30">
        <f t="shared" si="33"/>
        <v>0</v>
      </c>
      <c r="P289" s="11">
        <f t="shared" si="34"/>
        <v>82706.093589041091</v>
      </c>
    </row>
    <row r="290" spans="1:16" ht="20.100000000000001" customHeight="1">
      <c r="A290" s="3" t="s">
        <v>253</v>
      </c>
      <c r="B290" s="2">
        <v>1714</v>
      </c>
      <c r="C290" s="3" t="s">
        <v>396</v>
      </c>
      <c r="D290" s="4"/>
      <c r="E290" s="2">
        <v>0</v>
      </c>
      <c r="F290" s="3" t="s">
        <v>49</v>
      </c>
      <c r="G290" s="3" t="s">
        <v>376</v>
      </c>
      <c r="H290" s="17">
        <v>62.5</v>
      </c>
      <c r="I290" s="5">
        <v>18222.599999999999</v>
      </c>
      <c r="J290" s="2">
        <f t="shared" si="29"/>
        <v>39263</v>
      </c>
      <c r="K290" s="2">
        <f t="shared" si="30"/>
        <v>22812.5</v>
      </c>
      <c r="L290" s="28" t="str">
        <f t="shared" si="31"/>
        <v>active</v>
      </c>
      <c r="M290" s="11">
        <f t="shared" si="32"/>
        <v>291.5616</v>
      </c>
      <c r="N290" s="29">
        <f t="shared" si="28"/>
        <v>4668.1807956164384</v>
      </c>
      <c r="O290" s="30">
        <f t="shared" si="33"/>
        <v>0</v>
      </c>
      <c r="P290" s="11">
        <f t="shared" si="34"/>
        <v>4668.1807956164384</v>
      </c>
    </row>
    <row r="291" spans="1:16" ht="20.100000000000001" customHeight="1">
      <c r="A291" s="3" t="s">
        <v>253</v>
      </c>
      <c r="B291" s="2">
        <v>1733</v>
      </c>
      <c r="C291" s="3" t="s">
        <v>397</v>
      </c>
      <c r="D291" s="4"/>
      <c r="E291" s="2">
        <v>0</v>
      </c>
      <c r="F291" s="3" t="s">
        <v>49</v>
      </c>
      <c r="G291" s="3" t="s">
        <v>398</v>
      </c>
      <c r="H291" s="17">
        <v>62.5</v>
      </c>
      <c r="I291" s="5">
        <v>42230</v>
      </c>
      <c r="J291" s="2">
        <f t="shared" si="29"/>
        <v>39506</v>
      </c>
      <c r="K291" s="2">
        <f t="shared" si="30"/>
        <v>22812.5</v>
      </c>
      <c r="L291" s="28" t="str">
        <f t="shared" si="31"/>
        <v>active</v>
      </c>
      <c r="M291" s="11">
        <f t="shared" si="32"/>
        <v>675.68</v>
      </c>
      <c r="N291" s="29">
        <f t="shared" si="28"/>
        <v>10368.448438356163</v>
      </c>
      <c r="O291" s="30">
        <f t="shared" si="33"/>
        <v>0</v>
      </c>
      <c r="P291" s="11">
        <f t="shared" si="34"/>
        <v>10368.448438356163</v>
      </c>
    </row>
    <row r="292" spans="1:16" ht="20.100000000000001" customHeight="1">
      <c r="A292" s="3" t="s">
        <v>253</v>
      </c>
      <c r="B292" s="2">
        <v>1734</v>
      </c>
      <c r="C292" s="3" t="s">
        <v>399</v>
      </c>
      <c r="D292" s="4"/>
      <c r="E292" s="2">
        <v>0</v>
      </c>
      <c r="F292" s="3" t="s">
        <v>49</v>
      </c>
      <c r="G292" s="3" t="s">
        <v>398</v>
      </c>
      <c r="H292" s="17">
        <v>62.5</v>
      </c>
      <c r="I292" s="5">
        <v>29436</v>
      </c>
      <c r="J292" s="2">
        <f t="shared" si="29"/>
        <v>39506</v>
      </c>
      <c r="K292" s="2">
        <f t="shared" si="30"/>
        <v>22812.5</v>
      </c>
      <c r="L292" s="28" t="str">
        <f t="shared" si="31"/>
        <v>active</v>
      </c>
      <c r="M292" s="11">
        <f t="shared" si="32"/>
        <v>470.976</v>
      </c>
      <c r="N292" s="29">
        <f t="shared" si="28"/>
        <v>7227.223495890411</v>
      </c>
      <c r="O292" s="30">
        <f t="shared" si="33"/>
        <v>0</v>
      </c>
      <c r="P292" s="11">
        <f t="shared" si="34"/>
        <v>7227.223495890411</v>
      </c>
    </row>
    <row r="293" spans="1:16" ht="20.100000000000001" customHeight="1">
      <c r="A293" s="3" t="s">
        <v>253</v>
      </c>
      <c r="B293" s="2">
        <v>1735</v>
      </c>
      <c r="C293" s="3" t="s">
        <v>400</v>
      </c>
      <c r="D293" s="4"/>
      <c r="E293" s="2">
        <v>0</v>
      </c>
      <c r="F293" s="3" t="s">
        <v>49</v>
      </c>
      <c r="G293" s="3" t="s">
        <v>398</v>
      </c>
      <c r="H293" s="17">
        <v>62.5</v>
      </c>
      <c r="I293" s="5">
        <v>7740</v>
      </c>
      <c r="J293" s="2">
        <f t="shared" si="29"/>
        <v>39506</v>
      </c>
      <c r="K293" s="2">
        <f t="shared" si="30"/>
        <v>22812.5</v>
      </c>
      <c r="L293" s="28" t="str">
        <f t="shared" si="31"/>
        <v>active</v>
      </c>
      <c r="M293" s="11">
        <f t="shared" si="32"/>
        <v>123.84</v>
      </c>
      <c r="N293" s="29">
        <f t="shared" si="28"/>
        <v>1900.3502465753425</v>
      </c>
      <c r="O293" s="30">
        <f t="shared" si="33"/>
        <v>0</v>
      </c>
      <c r="P293" s="11">
        <f t="shared" si="34"/>
        <v>1900.3502465753425</v>
      </c>
    </row>
    <row r="294" spans="1:16" ht="20.100000000000001" customHeight="1">
      <c r="A294" s="3" t="s">
        <v>253</v>
      </c>
      <c r="B294" s="2">
        <v>1736</v>
      </c>
      <c r="C294" s="3" t="s">
        <v>401</v>
      </c>
      <c r="D294" s="4"/>
      <c r="E294" s="2">
        <v>0</v>
      </c>
      <c r="F294" s="3" t="s">
        <v>49</v>
      </c>
      <c r="G294" s="3" t="s">
        <v>398</v>
      </c>
      <c r="H294" s="17">
        <v>62.5</v>
      </c>
      <c r="I294" s="5">
        <v>10885</v>
      </c>
      <c r="J294" s="2">
        <f t="shared" si="29"/>
        <v>39506</v>
      </c>
      <c r="K294" s="2">
        <f t="shared" si="30"/>
        <v>22812.5</v>
      </c>
      <c r="L294" s="28" t="str">
        <f t="shared" si="31"/>
        <v>active</v>
      </c>
      <c r="M294" s="11">
        <f t="shared" si="32"/>
        <v>174.16</v>
      </c>
      <c r="N294" s="29">
        <f t="shared" si="28"/>
        <v>2672.5209863013697</v>
      </c>
      <c r="O294" s="30">
        <f t="shared" si="33"/>
        <v>0</v>
      </c>
      <c r="P294" s="11">
        <f t="shared" si="34"/>
        <v>2672.5209863013697</v>
      </c>
    </row>
    <row r="295" spans="1:16" ht="20.100000000000001" customHeight="1">
      <c r="A295" s="3" t="s">
        <v>253</v>
      </c>
      <c r="B295" s="2">
        <v>1737</v>
      </c>
      <c r="C295" s="3" t="s">
        <v>402</v>
      </c>
      <c r="D295" s="4"/>
      <c r="E295" s="2">
        <v>0</v>
      </c>
      <c r="F295" s="3" t="s">
        <v>49</v>
      </c>
      <c r="G295" s="3" t="s">
        <v>398</v>
      </c>
      <c r="H295" s="17">
        <v>62.5</v>
      </c>
      <c r="I295" s="5">
        <v>5537</v>
      </c>
      <c r="J295" s="2">
        <f t="shared" si="29"/>
        <v>39506</v>
      </c>
      <c r="K295" s="2">
        <f t="shared" si="30"/>
        <v>22812.5</v>
      </c>
      <c r="L295" s="28" t="str">
        <f t="shared" si="31"/>
        <v>active</v>
      </c>
      <c r="M295" s="11">
        <f t="shared" si="32"/>
        <v>88.591999999999999</v>
      </c>
      <c r="N295" s="29">
        <f t="shared" si="28"/>
        <v>1359.4624438356163</v>
      </c>
      <c r="O295" s="30">
        <f t="shared" si="33"/>
        <v>0</v>
      </c>
      <c r="P295" s="11">
        <f t="shared" si="34"/>
        <v>1359.4624438356163</v>
      </c>
    </row>
    <row r="296" spans="1:16" ht="20.100000000000001" customHeight="1">
      <c r="A296" s="3" t="s">
        <v>253</v>
      </c>
      <c r="B296" s="2">
        <v>1738</v>
      </c>
      <c r="C296" s="3" t="s">
        <v>403</v>
      </c>
      <c r="D296" s="4"/>
      <c r="E296" s="2">
        <v>0</v>
      </c>
      <c r="F296" s="3" t="s">
        <v>49</v>
      </c>
      <c r="G296" s="3" t="s">
        <v>398</v>
      </c>
      <c r="H296" s="17">
        <v>62.5</v>
      </c>
      <c r="I296" s="5">
        <v>14700</v>
      </c>
      <c r="J296" s="2">
        <f t="shared" si="29"/>
        <v>39506</v>
      </c>
      <c r="K296" s="2">
        <f t="shared" si="30"/>
        <v>22812.5</v>
      </c>
      <c r="L296" s="28" t="str">
        <f t="shared" si="31"/>
        <v>active</v>
      </c>
      <c r="M296" s="11">
        <f t="shared" si="32"/>
        <v>235.2</v>
      </c>
      <c r="N296" s="29">
        <f t="shared" si="28"/>
        <v>3609.1923287671229</v>
      </c>
      <c r="O296" s="30">
        <f t="shared" si="33"/>
        <v>0</v>
      </c>
      <c r="P296" s="11">
        <f t="shared" si="34"/>
        <v>3609.1923287671229</v>
      </c>
    </row>
    <row r="297" spans="1:16" ht="20.100000000000001" customHeight="1">
      <c r="A297" s="3" t="s">
        <v>253</v>
      </c>
      <c r="B297" s="2">
        <v>1739</v>
      </c>
      <c r="C297" s="3" t="s">
        <v>404</v>
      </c>
      <c r="D297" s="4"/>
      <c r="E297" s="2">
        <v>0</v>
      </c>
      <c r="F297" s="3" t="s">
        <v>49</v>
      </c>
      <c r="G297" s="3" t="s">
        <v>398</v>
      </c>
      <c r="H297" s="17">
        <v>62.5</v>
      </c>
      <c r="I297" s="5">
        <v>2796</v>
      </c>
      <c r="J297" s="2">
        <f t="shared" si="29"/>
        <v>39506</v>
      </c>
      <c r="K297" s="2">
        <f t="shared" si="30"/>
        <v>22812.5</v>
      </c>
      <c r="L297" s="28" t="str">
        <f t="shared" si="31"/>
        <v>active</v>
      </c>
      <c r="M297" s="11">
        <f t="shared" si="32"/>
        <v>44.735999999999997</v>
      </c>
      <c r="N297" s="29">
        <f t="shared" si="28"/>
        <v>686.48311232876711</v>
      </c>
      <c r="O297" s="30">
        <f t="shared" si="33"/>
        <v>0</v>
      </c>
      <c r="P297" s="11">
        <f t="shared" si="34"/>
        <v>686.48311232876711</v>
      </c>
    </row>
    <row r="298" spans="1:16" ht="20.100000000000001" customHeight="1">
      <c r="A298" s="3" t="s">
        <v>253</v>
      </c>
      <c r="B298" s="2">
        <v>1750</v>
      </c>
      <c r="C298" s="3" t="s">
        <v>405</v>
      </c>
      <c r="D298" s="4"/>
      <c r="E298" s="2">
        <v>0</v>
      </c>
      <c r="F298" s="3" t="s">
        <v>49</v>
      </c>
      <c r="G298" s="3" t="s">
        <v>406</v>
      </c>
      <c r="H298" s="17">
        <v>10</v>
      </c>
      <c r="I298" s="5">
        <v>23870</v>
      </c>
      <c r="J298" s="2">
        <f t="shared" si="29"/>
        <v>39569</v>
      </c>
      <c r="K298" s="2">
        <f t="shared" si="30"/>
        <v>3650</v>
      </c>
      <c r="L298" s="28" t="str">
        <f t="shared" si="31"/>
        <v>dep out</v>
      </c>
      <c r="M298" s="11">
        <f t="shared" si="32"/>
        <v>0</v>
      </c>
      <c r="N298" s="29">
        <f t="shared" si="28"/>
        <v>23870</v>
      </c>
      <c r="O298" s="30">
        <f t="shared" si="33"/>
        <v>0</v>
      </c>
      <c r="P298" s="11">
        <f t="shared" si="34"/>
        <v>23870</v>
      </c>
    </row>
    <row r="299" spans="1:16" ht="20.100000000000001" customHeight="1">
      <c r="A299" s="3" t="s">
        <v>253</v>
      </c>
      <c r="B299" s="2">
        <v>1789</v>
      </c>
      <c r="C299" s="3" t="s">
        <v>407</v>
      </c>
      <c r="D299" s="4"/>
      <c r="E299" s="2">
        <v>0</v>
      </c>
      <c r="F299" s="3" t="s">
        <v>49</v>
      </c>
      <c r="G299" s="3" t="s">
        <v>408</v>
      </c>
      <c r="H299" s="17">
        <v>25</v>
      </c>
      <c r="I299" s="5">
        <v>565493.72</v>
      </c>
      <c r="J299" s="2">
        <f t="shared" si="29"/>
        <v>40178</v>
      </c>
      <c r="K299" s="2">
        <f t="shared" si="30"/>
        <v>9125</v>
      </c>
      <c r="L299" s="28" t="str">
        <f t="shared" si="31"/>
        <v>active</v>
      </c>
      <c r="M299" s="11">
        <f t="shared" si="32"/>
        <v>22619.748799999998</v>
      </c>
      <c r="N299" s="29">
        <f t="shared" si="28"/>
        <v>305459.56667178078</v>
      </c>
      <c r="O299" s="30">
        <f t="shared" si="33"/>
        <v>0</v>
      </c>
      <c r="P299" s="11">
        <f t="shared" si="34"/>
        <v>305459.56667178078</v>
      </c>
    </row>
    <row r="300" spans="1:16" ht="20.100000000000001" customHeight="1">
      <c r="A300" s="3" t="s">
        <v>253</v>
      </c>
      <c r="B300" s="2">
        <v>1790</v>
      </c>
      <c r="C300" s="3" t="s">
        <v>409</v>
      </c>
      <c r="D300" s="4"/>
      <c r="E300" s="2">
        <v>0</v>
      </c>
      <c r="F300" s="3" t="s">
        <v>49</v>
      </c>
      <c r="G300" s="3" t="s">
        <v>408</v>
      </c>
      <c r="H300" s="17">
        <v>30</v>
      </c>
      <c r="I300" s="5">
        <v>464389.6</v>
      </c>
      <c r="J300" s="2">
        <f t="shared" si="29"/>
        <v>40178</v>
      </c>
      <c r="K300" s="2">
        <f t="shared" si="30"/>
        <v>10950</v>
      </c>
      <c r="L300" s="28" t="str">
        <f t="shared" si="31"/>
        <v>active</v>
      </c>
      <c r="M300" s="11">
        <f t="shared" si="32"/>
        <v>15479.653333333332</v>
      </c>
      <c r="N300" s="29">
        <f t="shared" si="28"/>
        <v>209038.93501369862</v>
      </c>
      <c r="O300" s="30">
        <f t="shared" si="33"/>
        <v>0</v>
      </c>
      <c r="P300" s="11">
        <f t="shared" si="34"/>
        <v>209038.93501369862</v>
      </c>
    </row>
    <row r="301" spans="1:16" ht="20.100000000000001" customHeight="1">
      <c r="A301" s="3" t="s">
        <v>253</v>
      </c>
      <c r="B301" s="2">
        <v>1791</v>
      </c>
      <c r="C301" s="3" t="s">
        <v>410</v>
      </c>
      <c r="D301" s="4"/>
      <c r="E301" s="2">
        <v>0</v>
      </c>
      <c r="F301" s="3" t="s">
        <v>49</v>
      </c>
      <c r="G301" s="3" t="s">
        <v>411</v>
      </c>
      <c r="H301" s="17">
        <v>25</v>
      </c>
      <c r="I301" s="5">
        <v>23536.14</v>
      </c>
      <c r="J301" s="2">
        <f t="shared" si="29"/>
        <v>40117</v>
      </c>
      <c r="K301" s="2">
        <f t="shared" si="30"/>
        <v>9125</v>
      </c>
      <c r="L301" s="28" t="str">
        <f t="shared" si="31"/>
        <v>active</v>
      </c>
      <c r="M301" s="11">
        <f t="shared" si="32"/>
        <v>941.44560000000001</v>
      </c>
      <c r="N301" s="29">
        <f t="shared" si="28"/>
        <v>12870.722038356165</v>
      </c>
      <c r="O301" s="30">
        <f t="shared" si="33"/>
        <v>0</v>
      </c>
      <c r="P301" s="11">
        <f t="shared" si="34"/>
        <v>12870.722038356165</v>
      </c>
    </row>
    <row r="302" spans="1:16" ht="20.100000000000001" customHeight="1">
      <c r="A302" s="3" t="s">
        <v>253</v>
      </c>
      <c r="B302" s="2">
        <v>1796</v>
      </c>
      <c r="C302" s="3" t="s">
        <v>412</v>
      </c>
      <c r="D302" s="4"/>
      <c r="E302" s="2">
        <v>0</v>
      </c>
      <c r="F302" s="3" t="s">
        <v>49</v>
      </c>
      <c r="G302" s="3" t="s">
        <v>413</v>
      </c>
      <c r="H302" s="17">
        <v>62.5</v>
      </c>
      <c r="I302" s="5">
        <v>4620</v>
      </c>
      <c r="J302" s="2">
        <f t="shared" si="29"/>
        <v>39756</v>
      </c>
      <c r="K302" s="2">
        <f t="shared" si="30"/>
        <v>22812.5</v>
      </c>
      <c r="L302" s="28" t="str">
        <f t="shared" si="31"/>
        <v>active</v>
      </c>
      <c r="M302" s="11">
        <f t="shared" si="32"/>
        <v>73.92</v>
      </c>
      <c r="N302" s="29">
        <f t="shared" si="28"/>
        <v>1083.6874520547944</v>
      </c>
      <c r="O302" s="30">
        <f t="shared" si="33"/>
        <v>0</v>
      </c>
      <c r="P302" s="11">
        <f t="shared" si="34"/>
        <v>1083.6874520547944</v>
      </c>
    </row>
    <row r="303" spans="1:16" ht="20.100000000000001" customHeight="1">
      <c r="A303" s="3" t="s">
        <v>253</v>
      </c>
      <c r="B303" s="2">
        <v>1797</v>
      </c>
      <c r="C303" s="3" t="s">
        <v>414</v>
      </c>
      <c r="D303" s="4"/>
      <c r="E303" s="2">
        <v>0</v>
      </c>
      <c r="F303" s="3" t="s">
        <v>49</v>
      </c>
      <c r="G303" s="3" t="s">
        <v>413</v>
      </c>
      <c r="H303" s="17">
        <v>62.5</v>
      </c>
      <c r="I303" s="5">
        <v>30000</v>
      </c>
      <c r="J303" s="2">
        <f t="shared" si="29"/>
        <v>39756</v>
      </c>
      <c r="K303" s="2">
        <f t="shared" si="30"/>
        <v>22812.5</v>
      </c>
      <c r="L303" s="28" t="str">
        <f t="shared" si="31"/>
        <v>active</v>
      </c>
      <c r="M303" s="11">
        <f t="shared" si="32"/>
        <v>480</v>
      </c>
      <c r="N303" s="29">
        <f t="shared" si="28"/>
        <v>7036.9315068493152</v>
      </c>
      <c r="O303" s="30">
        <f t="shared" si="33"/>
        <v>0</v>
      </c>
      <c r="P303" s="11">
        <f t="shared" si="34"/>
        <v>7036.9315068493152</v>
      </c>
    </row>
    <row r="304" spans="1:16" ht="20.100000000000001" customHeight="1">
      <c r="A304" s="3" t="s">
        <v>253</v>
      </c>
      <c r="B304" s="2">
        <v>1798</v>
      </c>
      <c r="C304" s="3" t="s">
        <v>415</v>
      </c>
      <c r="D304" s="4"/>
      <c r="E304" s="2">
        <v>0</v>
      </c>
      <c r="F304" s="3" t="s">
        <v>49</v>
      </c>
      <c r="G304" s="3" t="s">
        <v>413</v>
      </c>
      <c r="H304" s="17">
        <v>62.5</v>
      </c>
      <c r="I304" s="5">
        <v>13620</v>
      </c>
      <c r="J304" s="2">
        <f t="shared" si="29"/>
        <v>39756</v>
      </c>
      <c r="K304" s="2">
        <f t="shared" si="30"/>
        <v>22812.5</v>
      </c>
      <c r="L304" s="28" t="str">
        <f t="shared" si="31"/>
        <v>active</v>
      </c>
      <c r="M304" s="11">
        <f t="shared" si="32"/>
        <v>217.92</v>
      </c>
      <c r="N304" s="29">
        <f t="shared" si="28"/>
        <v>3194.7669041095887</v>
      </c>
      <c r="O304" s="30">
        <f t="shared" si="33"/>
        <v>0</v>
      </c>
      <c r="P304" s="11">
        <f t="shared" si="34"/>
        <v>3194.7669041095887</v>
      </c>
    </row>
    <row r="305" spans="1:16" ht="20.100000000000001" customHeight="1">
      <c r="A305" s="3" t="s">
        <v>253</v>
      </c>
      <c r="B305" s="2">
        <v>1799</v>
      </c>
      <c r="C305" s="3" t="s">
        <v>416</v>
      </c>
      <c r="D305" s="4"/>
      <c r="E305" s="2">
        <v>0</v>
      </c>
      <c r="F305" s="3" t="s">
        <v>49</v>
      </c>
      <c r="G305" s="3" t="s">
        <v>413</v>
      </c>
      <c r="H305" s="17">
        <v>62.5</v>
      </c>
      <c r="I305" s="5">
        <v>44400</v>
      </c>
      <c r="J305" s="2">
        <f t="shared" si="29"/>
        <v>39756</v>
      </c>
      <c r="K305" s="2">
        <f t="shared" si="30"/>
        <v>22812.5</v>
      </c>
      <c r="L305" s="28" t="str">
        <f t="shared" si="31"/>
        <v>active</v>
      </c>
      <c r="M305" s="11">
        <f t="shared" si="32"/>
        <v>710.4</v>
      </c>
      <c r="N305" s="29">
        <f t="shared" si="28"/>
        <v>10414.658630136986</v>
      </c>
      <c r="O305" s="30">
        <f t="shared" si="33"/>
        <v>0</v>
      </c>
      <c r="P305" s="11">
        <f t="shared" si="34"/>
        <v>10414.658630136986</v>
      </c>
    </row>
    <row r="306" spans="1:16" ht="20.100000000000001" customHeight="1">
      <c r="A306" s="3" t="s">
        <v>253</v>
      </c>
      <c r="B306" s="2">
        <v>1803</v>
      </c>
      <c r="C306" s="3" t="s">
        <v>417</v>
      </c>
      <c r="D306" s="4"/>
      <c r="E306" s="2">
        <v>0</v>
      </c>
      <c r="F306" s="3" t="s">
        <v>49</v>
      </c>
      <c r="G306" s="3" t="s">
        <v>418</v>
      </c>
      <c r="H306" s="17">
        <v>10</v>
      </c>
      <c r="I306" s="5">
        <v>19978</v>
      </c>
      <c r="J306" s="2">
        <f t="shared" si="29"/>
        <v>39955</v>
      </c>
      <c r="K306" s="2">
        <f t="shared" si="30"/>
        <v>3650</v>
      </c>
      <c r="L306" s="28" t="str">
        <f t="shared" si="31"/>
        <v>dep out</v>
      </c>
      <c r="M306" s="11">
        <f t="shared" si="32"/>
        <v>0</v>
      </c>
      <c r="N306" s="29">
        <f t="shared" si="28"/>
        <v>19978</v>
      </c>
      <c r="O306" s="30">
        <f t="shared" si="33"/>
        <v>0</v>
      </c>
      <c r="P306" s="11">
        <f t="shared" si="34"/>
        <v>19978</v>
      </c>
    </row>
    <row r="307" spans="1:16" ht="20.100000000000001" customHeight="1">
      <c r="A307" s="3" t="s">
        <v>253</v>
      </c>
      <c r="B307" s="2">
        <v>1806</v>
      </c>
      <c r="C307" s="3" t="s">
        <v>419</v>
      </c>
      <c r="D307" s="4"/>
      <c r="E307" s="2">
        <v>0</v>
      </c>
      <c r="F307" s="3" t="s">
        <v>49</v>
      </c>
      <c r="G307" s="3" t="s">
        <v>420</v>
      </c>
      <c r="H307" s="17">
        <v>62.5</v>
      </c>
      <c r="I307" s="5">
        <v>12138.5</v>
      </c>
      <c r="J307" s="2">
        <f t="shared" si="29"/>
        <v>39785</v>
      </c>
      <c r="K307" s="2">
        <f t="shared" si="30"/>
        <v>22812.5</v>
      </c>
      <c r="L307" s="28" t="str">
        <f t="shared" si="31"/>
        <v>active</v>
      </c>
      <c r="M307" s="11">
        <f t="shared" si="32"/>
        <v>194.21600000000001</v>
      </c>
      <c r="N307" s="29">
        <f t="shared" si="28"/>
        <v>2831.8289095890414</v>
      </c>
      <c r="O307" s="30">
        <f t="shared" si="33"/>
        <v>0</v>
      </c>
      <c r="P307" s="11">
        <f t="shared" si="34"/>
        <v>2831.8289095890414</v>
      </c>
    </row>
    <row r="308" spans="1:16" ht="20.100000000000001" customHeight="1">
      <c r="A308" s="3" t="s">
        <v>253</v>
      </c>
      <c r="B308" s="2">
        <v>1848</v>
      </c>
      <c r="C308" s="3" t="s">
        <v>421</v>
      </c>
      <c r="D308" s="4"/>
      <c r="E308" s="2">
        <v>0</v>
      </c>
      <c r="F308" s="3" t="s">
        <v>49</v>
      </c>
      <c r="G308" s="3" t="s">
        <v>408</v>
      </c>
      <c r="H308" s="17">
        <v>62.5</v>
      </c>
      <c r="I308" s="5">
        <v>4200</v>
      </c>
      <c r="J308" s="2">
        <f t="shared" si="29"/>
        <v>40178</v>
      </c>
      <c r="K308" s="2">
        <f t="shared" si="30"/>
        <v>22812.5</v>
      </c>
      <c r="L308" s="28" t="str">
        <f t="shared" si="31"/>
        <v>active</v>
      </c>
      <c r="M308" s="11">
        <f t="shared" si="32"/>
        <v>67.2</v>
      </c>
      <c r="N308" s="29">
        <f t="shared" si="28"/>
        <v>907.4761643835617</v>
      </c>
      <c r="O308" s="30">
        <f t="shared" si="33"/>
        <v>0</v>
      </c>
      <c r="P308" s="11">
        <f t="shared" si="34"/>
        <v>907.4761643835617</v>
      </c>
    </row>
    <row r="309" spans="1:16" ht="20.100000000000001" customHeight="1">
      <c r="A309" s="3" t="s">
        <v>253</v>
      </c>
      <c r="B309" s="2">
        <v>1854</v>
      </c>
      <c r="C309" s="3" t="s">
        <v>422</v>
      </c>
      <c r="D309" s="4"/>
      <c r="E309" s="2">
        <v>0</v>
      </c>
      <c r="F309" s="3" t="s">
        <v>49</v>
      </c>
      <c r="G309" s="3" t="s">
        <v>408</v>
      </c>
      <c r="H309" s="17">
        <v>62.5</v>
      </c>
      <c r="I309" s="5">
        <v>2170</v>
      </c>
      <c r="J309" s="2">
        <f t="shared" si="29"/>
        <v>40178</v>
      </c>
      <c r="K309" s="2">
        <f t="shared" si="30"/>
        <v>22812.5</v>
      </c>
      <c r="L309" s="28" t="str">
        <f t="shared" si="31"/>
        <v>active</v>
      </c>
      <c r="M309" s="11">
        <f t="shared" si="32"/>
        <v>34.72</v>
      </c>
      <c r="N309" s="29">
        <f t="shared" si="28"/>
        <v>468.86268493150686</v>
      </c>
      <c r="O309" s="30">
        <f t="shared" si="33"/>
        <v>0</v>
      </c>
      <c r="P309" s="11">
        <f t="shared" si="34"/>
        <v>468.86268493150686</v>
      </c>
    </row>
    <row r="310" spans="1:16" ht="20.100000000000001" customHeight="1">
      <c r="A310" s="3" t="s">
        <v>253</v>
      </c>
      <c r="B310" s="2">
        <v>1888</v>
      </c>
      <c r="C310" s="3" t="s">
        <v>423</v>
      </c>
      <c r="D310" s="4"/>
      <c r="E310" s="2">
        <v>0</v>
      </c>
      <c r="F310" s="3" t="s">
        <v>49</v>
      </c>
      <c r="G310" s="3" t="s">
        <v>424</v>
      </c>
      <c r="H310" s="17">
        <v>50</v>
      </c>
      <c r="I310" s="5">
        <v>4637793.49</v>
      </c>
      <c r="J310" s="2">
        <f t="shared" si="29"/>
        <v>40926</v>
      </c>
      <c r="K310" s="2">
        <f t="shared" si="30"/>
        <v>18250</v>
      </c>
      <c r="L310" s="28" t="str">
        <f t="shared" si="31"/>
        <v>active</v>
      </c>
      <c r="M310" s="11">
        <f t="shared" si="32"/>
        <v>92755.8698</v>
      </c>
      <c r="N310" s="29">
        <f t="shared" si="28"/>
        <v>1062499.4291336986</v>
      </c>
      <c r="O310" s="30">
        <f t="shared" si="33"/>
        <v>0</v>
      </c>
      <c r="P310" s="11">
        <f t="shared" si="34"/>
        <v>1062499.4291336986</v>
      </c>
    </row>
    <row r="311" spans="1:16" ht="20.100000000000001" customHeight="1">
      <c r="A311" s="3" t="s">
        <v>253</v>
      </c>
      <c r="B311" s="2">
        <v>1890</v>
      </c>
      <c r="C311" s="3" t="s">
        <v>425</v>
      </c>
      <c r="D311" s="4"/>
      <c r="E311" s="2">
        <v>0</v>
      </c>
      <c r="F311" s="3" t="s">
        <v>49</v>
      </c>
      <c r="G311" s="3" t="s">
        <v>426</v>
      </c>
      <c r="H311" s="17">
        <v>62.5</v>
      </c>
      <c r="I311" s="5">
        <v>1006507.3</v>
      </c>
      <c r="J311" s="2">
        <f t="shared" si="29"/>
        <v>41274</v>
      </c>
      <c r="K311" s="2">
        <f t="shared" si="30"/>
        <v>22812.5</v>
      </c>
      <c r="L311" s="28" t="str">
        <f t="shared" si="31"/>
        <v>active</v>
      </c>
      <c r="M311" s="11">
        <f t="shared" si="32"/>
        <v>16104.116800000002</v>
      </c>
      <c r="N311" s="29">
        <f t="shared" si="28"/>
        <v>169115.28683397261</v>
      </c>
      <c r="O311" s="30">
        <f t="shared" si="33"/>
        <v>0</v>
      </c>
      <c r="P311" s="11">
        <f t="shared" si="34"/>
        <v>169115.28683397261</v>
      </c>
    </row>
    <row r="312" spans="1:16" ht="20.100000000000001" customHeight="1">
      <c r="A312" s="3" t="s">
        <v>253</v>
      </c>
      <c r="B312" s="2">
        <v>1895</v>
      </c>
      <c r="C312" s="3" t="s">
        <v>427</v>
      </c>
      <c r="D312" s="4"/>
      <c r="E312" s="2">
        <v>0</v>
      </c>
      <c r="F312" s="3" t="s">
        <v>49</v>
      </c>
      <c r="G312" s="3" t="s">
        <v>428</v>
      </c>
      <c r="H312" s="17">
        <v>62.5</v>
      </c>
      <c r="I312" s="5">
        <v>8001</v>
      </c>
      <c r="J312" s="2">
        <f t="shared" si="29"/>
        <v>40423</v>
      </c>
      <c r="K312" s="2">
        <f t="shared" si="30"/>
        <v>22812.5</v>
      </c>
      <c r="L312" s="28" t="str">
        <f t="shared" si="31"/>
        <v>active</v>
      </c>
      <c r="M312" s="11">
        <f t="shared" si="32"/>
        <v>128.01599999999999</v>
      </c>
      <c r="N312" s="29">
        <f t="shared" si="28"/>
        <v>1642.8135452054794</v>
      </c>
      <c r="O312" s="30">
        <f t="shared" si="33"/>
        <v>0</v>
      </c>
      <c r="P312" s="11">
        <f t="shared" si="34"/>
        <v>1642.8135452054794</v>
      </c>
    </row>
    <row r="313" spans="1:16" ht="20.100000000000001" customHeight="1">
      <c r="A313" s="3" t="s">
        <v>253</v>
      </c>
      <c r="B313" s="2">
        <v>1896</v>
      </c>
      <c r="C313" s="3" t="s">
        <v>429</v>
      </c>
      <c r="D313" s="4"/>
      <c r="E313" s="2">
        <v>0</v>
      </c>
      <c r="F313" s="3" t="s">
        <v>49</v>
      </c>
      <c r="G313" s="3" t="s">
        <v>428</v>
      </c>
      <c r="H313" s="17">
        <v>62.5</v>
      </c>
      <c r="I313" s="5">
        <v>14100</v>
      </c>
      <c r="J313" s="2">
        <f t="shared" si="29"/>
        <v>40423</v>
      </c>
      <c r="K313" s="2">
        <f t="shared" si="30"/>
        <v>22812.5</v>
      </c>
      <c r="L313" s="28" t="str">
        <f t="shared" si="31"/>
        <v>active</v>
      </c>
      <c r="M313" s="11">
        <f t="shared" si="32"/>
        <v>225.6</v>
      </c>
      <c r="N313" s="29">
        <f t="shared" si="28"/>
        <v>2895.0969863013697</v>
      </c>
      <c r="O313" s="30">
        <f t="shared" si="33"/>
        <v>0</v>
      </c>
      <c r="P313" s="11">
        <f t="shared" si="34"/>
        <v>2895.0969863013697</v>
      </c>
    </row>
    <row r="314" spans="1:16" ht="20.100000000000001" customHeight="1">
      <c r="A314" s="3" t="s">
        <v>253</v>
      </c>
      <c r="B314" s="2">
        <v>1898</v>
      </c>
      <c r="C314" s="3" t="s">
        <v>430</v>
      </c>
      <c r="D314" s="4"/>
      <c r="E314" s="2">
        <v>0</v>
      </c>
      <c r="F314" s="3" t="s">
        <v>49</v>
      </c>
      <c r="G314" s="3" t="s">
        <v>431</v>
      </c>
      <c r="H314" s="17">
        <v>62.5</v>
      </c>
      <c r="I314" s="5">
        <v>718119.9</v>
      </c>
      <c r="J314" s="2">
        <f t="shared" si="29"/>
        <v>40724</v>
      </c>
      <c r="K314" s="2">
        <f t="shared" si="30"/>
        <v>22812.5</v>
      </c>
      <c r="L314" s="28" t="str">
        <f t="shared" si="31"/>
        <v>active</v>
      </c>
      <c r="M314" s="11">
        <f t="shared" si="32"/>
        <v>11489.9184</v>
      </c>
      <c r="N314" s="29">
        <f t="shared" si="28"/>
        <v>137973.45848547944</v>
      </c>
      <c r="O314" s="30">
        <f t="shared" si="33"/>
        <v>0</v>
      </c>
      <c r="P314" s="11">
        <f t="shared" si="34"/>
        <v>137973.45848547944</v>
      </c>
    </row>
    <row r="315" spans="1:16" ht="20.100000000000001" customHeight="1">
      <c r="A315" s="3" t="s">
        <v>253</v>
      </c>
      <c r="B315" s="2">
        <v>1925</v>
      </c>
      <c r="C315" s="3" t="s">
        <v>432</v>
      </c>
      <c r="D315" s="4"/>
      <c r="E315" s="2">
        <v>0</v>
      </c>
      <c r="F315" s="3" t="s">
        <v>49</v>
      </c>
      <c r="G315" s="3" t="s">
        <v>433</v>
      </c>
      <c r="H315" s="17">
        <v>62.5</v>
      </c>
      <c r="I315" s="5">
        <v>94601</v>
      </c>
      <c r="J315" s="2">
        <f t="shared" si="29"/>
        <v>41008</v>
      </c>
      <c r="K315" s="2">
        <f t="shared" si="30"/>
        <v>22812.5</v>
      </c>
      <c r="L315" s="28" t="str">
        <f t="shared" si="31"/>
        <v>active</v>
      </c>
      <c r="M315" s="11">
        <f t="shared" si="32"/>
        <v>1513.616</v>
      </c>
      <c r="N315" s="29">
        <f t="shared" si="28"/>
        <v>16998.115024657534</v>
      </c>
      <c r="O315" s="30">
        <f t="shared" si="33"/>
        <v>0</v>
      </c>
      <c r="P315" s="11">
        <f t="shared" si="34"/>
        <v>16998.115024657534</v>
      </c>
    </row>
    <row r="316" spans="1:16" ht="20.100000000000001" customHeight="1">
      <c r="A316" s="3" t="s">
        <v>253</v>
      </c>
      <c r="B316" s="2">
        <v>1936</v>
      </c>
      <c r="C316" s="3" t="s">
        <v>434</v>
      </c>
      <c r="D316" s="4"/>
      <c r="E316" s="2">
        <v>0</v>
      </c>
      <c r="F316" s="3" t="s">
        <v>49</v>
      </c>
      <c r="G316" s="3" t="s">
        <v>435</v>
      </c>
      <c r="H316" s="17">
        <v>62.5</v>
      </c>
      <c r="I316" s="5">
        <v>34643.61</v>
      </c>
      <c r="J316" s="2">
        <f t="shared" si="29"/>
        <v>40908</v>
      </c>
      <c r="K316" s="2">
        <f t="shared" si="30"/>
        <v>22812.5</v>
      </c>
      <c r="L316" s="28" t="str">
        <f t="shared" si="31"/>
        <v>active</v>
      </c>
      <c r="M316" s="11">
        <f t="shared" si="32"/>
        <v>554.29776000000004</v>
      </c>
      <c r="N316" s="29">
        <f t="shared" si="28"/>
        <v>6376.7021760000007</v>
      </c>
      <c r="O316" s="30">
        <f t="shared" si="33"/>
        <v>0</v>
      </c>
      <c r="P316" s="11">
        <f t="shared" si="34"/>
        <v>6376.7021760000007</v>
      </c>
    </row>
    <row r="317" spans="1:16" ht="20.100000000000001" customHeight="1">
      <c r="A317" s="3" t="s">
        <v>253</v>
      </c>
      <c r="B317" s="2">
        <v>1954</v>
      </c>
      <c r="C317" s="3" t="s">
        <v>436</v>
      </c>
      <c r="D317" s="4"/>
      <c r="E317" s="2">
        <v>0</v>
      </c>
      <c r="F317" s="3" t="s">
        <v>49</v>
      </c>
      <c r="G317" s="3" t="s">
        <v>437</v>
      </c>
      <c r="H317" s="17">
        <v>62.5</v>
      </c>
      <c r="I317" s="5">
        <v>868400</v>
      </c>
      <c r="J317" s="2">
        <f t="shared" si="29"/>
        <v>41123</v>
      </c>
      <c r="K317" s="2">
        <f t="shared" si="30"/>
        <v>22812.5</v>
      </c>
      <c r="L317" s="28" t="str">
        <f t="shared" si="31"/>
        <v>active</v>
      </c>
      <c r="M317" s="11">
        <f t="shared" si="32"/>
        <v>13894.4</v>
      </c>
      <c r="N317" s="29">
        <f t="shared" si="28"/>
        <v>151658.32767123287</v>
      </c>
      <c r="O317" s="30">
        <f t="shared" si="33"/>
        <v>0</v>
      </c>
      <c r="P317" s="11">
        <f t="shared" si="34"/>
        <v>151658.32767123287</v>
      </c>
    </row>
    <row r="318" spans="1:16" ht="20.100000000000001" customHeight="1">
      <c r="A318" s="3" t="s">
        <v>253</v>
      </c>
      <c r="B318" s="2">
        <v>1955</v>
      </c>
      <c r="C318" s="3" t="s">
        <v>438</v>
      </c>
      <c r="D318" s="4"/>
      <c r="E318" s="2">
        <v>0</v>
      </c>
      <c r="F318" s="3" t="s">
        <v>49</v>
      </c>
      <c r="G318" s="3" t="s">
        <v>439</v>
      </c>
      <c r="H318" s="17">
        <v>62.5</v>
      </c>
      <c r="I318" s="5">
        <v>3250</v>
      </c>
      <c r="J318" s="2">
        <f t="shared" si="29"/>
        <v>41362</v>
      </c>
      <c r="K318" s="2">
        <f t="shared" si="30"/>
        <v>22812.5</v>
      </c>
      <c r="L318" s="28" t="str">
        <f t="shared" si="31"/>
        <v>active</v>
      </c>
      <c r="M318" s="11">
        <f t="shared" si="32"/>
        <v>52</v>
      </c>
      <c r="N318" s="29">
        <f t="shared" si="28"/>
        <v>533.53424657534242</v>
      </c>
      <c r="O318" s="30">
        <f t="shared" si="33"/>
        <v>0</v>
      </c>
      <c r="P318" s="11">
        <f t="shared" si="34"/>
        <v>533.53424657534242</v>
      </c>
    </row>
    <row r="319" spans="1:16" ht="20.100000000000001" customHeight="1">
      <c r="A319" s="3" t="s">
        <v>253</v>
      </c>
      <c r="B319" s="2">
        <v>1965</v>
      </c>
      <c r="C319" s="3" t="s">
        <v>440</v>
      </c>
      <c r="D319" s="4"/>
      <c r="E319" s="2">
        <v>0</v>
      </c>
      <c r="F319" s="3" t="s">
        <v>49</v>
      </c>
      <c r="G319" s="3" t="s">
        <v>426</v>
      </c>
      <c r="H319" s="17">
        <v>62.5</v>
      </c>
      <c r="I319" s="5">
        <v>98412.89</v>
      </c>
      <c r="J319" s="2">
        <f t="shared" si="29"/>
        <v>41274</v>
      </c>
      <c r="K319" s="2">
        <f t="shared" si="30"/>
        <v>22812.5</v>
      </c>
      <c r="L319" s="28" t="str">
        <f t="shared" si="31"/>
        <v>active</v>
      </c>
      <c r="M319" s="11">
        <f t="shared" si="32"/>
        <v>1574.6062400000001</v>
      </c>
      <c r="N319" s="29">
        <f t="shared" si="28"/>
        <v>16535.522514849315</v>
      </c>
      <c r="O319" s="30">
        <f t="shared" si="33"/>
        <v>0</v>
      </c>
      <c r="P319" s="11">
        <f t="shared" si="34"/>
        <v>16535.522514849315</v>
      </c>
    </row>
    <row r="320" spans="1:16" ht="20.100000000000001" customHeight="1">
      <c r="A320" s="3" t="s">
        <v>253</v>
      </c>
      <c r="B320" s="2">
        <v>1990</v>
      </c>
      <c r="C320" s="3" t="s">
        <v>441</v>
      </c>
      <c r="D320" s="4"/>
      <c r="E320" s="2">
        <v>0</v>
      </c>
      <c r="F320" s="3" t="s">
        <v>49</v>
      </c>
      <c r="G320" s="3" t="s">
        <v>442</v>
      </c>
      <c r="H320" s="17">
        <v>62.5</v>
      </c>
      <c r="I320" s="5">
        <v>41167.65</v>
      </c>
      <c r="J320" s="2">
        <f t="shared" si="29"/>
        <v>41639</v>
      </c>
      <c r="K320" s="2">
        <f t="shared" si="30"/>
        <v>22812.5</v>
      </c>
      <c r="L320" s="28" t="str">
        <f t="shared" si="31"/>
        <v>active</v>
      </c>
      <c r="M320" s="11">
        <f t="shared" si="32"/>
        <v>658.68240000000003</v>
      </c>
      <c r="N320" s="29">
        <f t="shared" si="28"/>
        <v>6258.3851046575346</v>
      </c>
      <c r="O320" s="30">
        <f t="shared" si="33"/>
        <v>0</v>
      </c>
      <c r="P320" s="11">
        <f t="shared" si="34"/>
        <v>6258.3851046575346</v>
      </c>
    </row>
    <row r="321" spans="1:16" ht="20.100000000000001" customHeight="1">
      <c r="A321" s="3" t="s">
        <v>253</v>
      </c>
      <c r="B321" s="2">
        <v>2003</v>
      </c>
      <c r="C321" s="3" t="s">
        <v>438</v>
      </c>
      <c r="D321" s="4"/>
      <c r="E321" s="2">
        <v>0</v>
      </c>
      <c r="F321" s="3" t="s">
        <v>49</v>
      </c>
      <c r="G321" s="3" t="s">
        <v>439</v>
      </c>
      <c r="H321" s="17">
        <v>62.5</v>
      </c>
      <c r="I321" s="5">
        <v>3000</v>
      </c>
      <c r="J321" s="2">
        <f t="shared" si="29"/>
        <v>41362</v>
      </c>
      <c r="K321" s="2">
        <f t="shared" si="30"/>
        <v>22812.5</v>
      </c>
      <c r="L321" s="28" t="str">
        <f t="shared" si="31"/>
        <v>active</v>
      </c>
      <c r="M321" s="11">
        <f t="shared" si="32"/>
        <v>48</v>
      </c>
      <c r="N321" s="29">
        <f t="shared" si="28"/>
        <v>492.49315068493149</v>
      </c>
      <c r="O321" s="30">
        <f t="shared" si="33"/>
        <v>0</v>
      </c>
      <c r="P321" s="11">
        <f t="shared" si="34"/>
        <v>492.49315068493149</v>
      </c>
    </row>
    <row r="322" spans="1:16" ht="20.100000000000001" customHeight="1">
      <c r="A322" s="3" t="s">
        <v>253</v>
      </c>
      <c r="B322" s="2">
        <v>2004</v>
      </c>
      <c r="C322" s="3" t="s">
        <v>443</v>
      </c>
      <c r="D322" s="4"/>
      <c r="E322" s="2">
        <v>0</v>
      </c>
      <c r="F322" s="3" t="s">
        <v>49</v>
      </c>
      <c r="G322" s="3" t="s">
        <v>444</v>
      </c>
      <c r="H322" s="17">
        <v>62.5</v>
      </c>
      <c r="I322" s="5">
        <v>7560</v>
      </c>
      <c r="J322" s="2">
        <f t="shared" si="29"/>
        <v>41621</v>
      </c>
      <c r="K322" s="2">
        <f t="shared" si="30"/>
        <v>22812.5</v>
      </c>
      <c r="L322" s="28" t="str">
        <f t="shared" si="31"/>
        <v>active</v>
      </c>
      <c r="M322" s="11">
        <f t="shared" si="32"/>
        <v>120.96</v>
      </c>
      <c r="N322" s="29">
        <f t="shared" si="28"/>
        <v>1155.2508493150683</v>
      </c>
      <c r="O322" s="30">
        <f t="shared" si="33"/>
        <v>0</v>
      </c>
      <c r="P322" s="11">
        <f t="shared" si="34"/>
        <v>1155.2508493150683</v>
      </c>
    </row>
    <row r="323" spans="1:16" ht="20.100000000000001" customHeight="1">
      <c r="A323" s="3" t="s">
        <v>253</v>
      </c>
      <c r="B323" s="2">
        <v>2005</v>
      </c>
      <c r="C323" s="3" t="s">
        <v>445</v>
      </c>
      <c r="D323" s="4"/>
      <c r="E323" s="2">
        <v>0</v>
      </c>
      <c r="F323" s="3" t="s">
        <v>49</v>
      </c>
      <c r="G323" s="3" t="s">
        <v>446</v>
      </c>
      <c r="H323" s="17">
        <v>62.5</v>
      </c>
      <c r="I323" s="5">
        <v>6225</v>
      </c>
      <c r="J323" s="2">
        <f t="shared" si="29"/>
        <v>41814</v>
      </c>
      <c r="K323" s="2">
        <f t="shared" si="30"/>
        <v>22812.5</v>
      </c>
      <c r="L323" s="28" t="str">
        <f t="shared" si="31"/>
        <v>active</v>
      </c>
      <c r="M323" s="11">
        <f t="shared" si="32"/>
        <v>99.6</v>
      </c>
      <c r="N323" s="29">
        <f t="shared" ref="N323:N369" si="35">IF(L323="dep out",I323,(($M$1-J323)/365)*M323)</f>
        <v>898.58301369863011</v>
      </c>
      <c r="O323" s="30">
        <f t="shared" si="33"/>
        <v>0</v>
      </c>
      <c r="P323" s="11">
        <f t="shared" si="34"/>
        <v>898.58301369863011</v>
      </c>
    </row>
    <row r="324" spans="1:16" ht="20.100000000000001" customHeight="1">
      <c r="A324" s="3" t="s">
        <v>253</v>
      </c>
      <c r="B324" s="2">
        <v>2034</v>
      </c>
      <c r="C324" s="3" t="s">
        <v>447</v>
      </c>
      <c r="D324" s="4"/>
      <c r="E324" s="2">
        <v>0</v>
      </c>
      <c r="F324" s="3" t="s">
        <v>49</v>
      </c>
      <c r="G324" s="3" t="s">
        <v>448</v>
      </c>
      <c r="H324" s="17">
        <v>10</v>
      </c>
      <c r="I324" s="5">
        <v>115252.58</v>
      </c>
      <c r="J324" s="2">
        <f t="shared" ref="J324:J387" si="36">DATEVALUE(G324)</f>
        <v>41881</v>
      </c>
      <c r="K324" s="2">
        <f t="shared" ref="K324:K387" si="37">H324*365</f>
        <v>3650</v>
      </c>
      <c r="L324" s="28" t="str">
        <f t="shared" ref="L324:L387" si="38">IF((J324+K324)&lt;$M$1,"dep out","active")</f>
        <v>active</v>
      </c>
      <c r="M324" s="11">
        <f t="shared" ref="M324:M387" si="39">IF(L324="dep out",0,(I324/H324))</f>
        <v>11525.258</v>
      </c>
      <c r="N324" s="29">
        <f t="shared" si="35"/>
        <v>101864.33509041095</v>
      </c>
      <c r="O324" s="30">
        <f t="shared" ref="O324:O387" si="40">IF(H324=0,(-1*I324),0)</f>
        <v>0</v>
      </c>
      <c r="P324" s="11">
        <f t="shared" ref="P324:P387" si="41">N324+O324</f>
        <v>101864.33509041095</v>
      </c>
    </row>
    <row r="325" spans="1:16" ht="20.100000000000001" customHeight="1">
      <c r="A325" s="3" t="s">
        <v>253</v>
      </c>
      <c r="B325" s="2">
        <v>2035</v>
      </c>
      <c r="C325" s="3" t="s">
        <v>449</v>
      </c>
      <c r="D325" s="4"/>
      <c r="E325" s="2">
        <v>0</v>
      </c>
      <c r="F325" s="3" t="s">
        <v>49</v>
      </c>
      <c r="G325" s="3" t="s">
        <v>448</v>
      </c>
      <c r="H325" s="17">
        <v>10</v>
      </c>
      <c r="I325" s="5">
        <v>129485.58</v>
      </c>
      <c r="J325" s="2">
        <f t="shared" si="36"/>
        <v>41881</v>
      </c>
      <c r="K325" s="2">
        <f t="shared" si="37"/>
        <v>3650</v>
      </c>
      <c r="L325" s="28" t="str">
        <f t="shared" si="38"/>
        <v>active</v>
      </c>
      <c r="M325" s="11">
        <f t="shared" si="39"/>
        <v>12948.558000000001</v>
      </c>
      <c r="N325" s="29">
        <f t="shared" si="35"/>
        <v>114443.96741917809</v>
      </c>
      <c r="O325" s="30">
        <f t="shared" si="40"/>
        <v>0</v>
      </c>
      <c r="P325" s="11">
        <f t="shared" si="41"/>
        <v>114443.96741917809</v>
      </c>
    </row>
    <row r="326" spans="1:16" ht="20.100000000000001" customHeight="1">
      <c r="A326" s="3" t="s">
        <v>253</v>
      </c>
      <c r="B326" s="2">
        <v>2036</v>
      </c>
      <c r="C326" s="3" t="s">
        <v>450</v>
      </c>
      <c r="D326" s="4"/>
      <c r="E326" s="2">
        <v>0</v>
      </c>
      <c r="F326" s="3" t="s">
        <v>49</v>
      </c>
      <c r="G326" s="3" t="s">
        <v>451</v>
      </c>
      <c r="H326" s="17">
        <v>10</v>
      </c>
      <c r="I326" s="5">
        <v>149843.5</v>
      </c>
      <c r="J326" s="2">
        <f t="shared" si="36"/>
        <v>42173</v>
      </c>
      <c r="K326" s="2">
        <f t="shared" si="37"/>
        <v>3650</v>
      </c>
      <c r="L326" s="28" t="str">
        <f t="shared" si="38"/>
        <v>active</v>
      </c>
      <c r="M326" s="11">
        <f t="shared" si="39"/>
        <v>14984.35</v>
      </c>
      <c r="N326" s="29">
        <f t="shared" si="35"/>
        <v>120449.54219178081</v>
      </c>
      <c r="O326" s="30">
        <f t="shared" si="40"/>
        <v>0</v>
      </c>
      <c r="P326" s="11">
        <f t="shared" si="41"/>
        <v>120449.54219178081</v>
      </c>
    </row>
    <row r="327" spans="1:16" ht="20.100000000000001" customHeight="1">
      <c r="A327" s="3" t="s">
        <v>253</v>
      </c>
      <c r="B327" s="2">
        <v>2037</v>
      </c>
      <c r="C327" s="3" t="s">
        <v>452</v>
      </c>
      <c r="D327" s="4"/>
      <c r="E327" s="2">
        <v>0</v>
      </c>
      <c r="F327" s="3" t="s">
        <v>49</v>
      </c>
      <c r="G327" s="3" t="s">
        <v>453</v>
      </c>
      <c r="H327" s="17">
        <v>62.5</v>
      </c>
      <c r="I327" s="5">
        <v>110374.3</v>
      </c>
      <c r="J327" s="2">
        <f t="shared" si="36"/>
        <v>42004</v>
      </c>
      <c r="K327" s="2">
        <f t="shared" si="37"/>
        <v>22812.5</v>
      </c>
      <c r="L327" s="28" t="str">
        <f t="shared" si="38"/>
        <v>active</v>
      </c>
      <c r="M327" s="11">
        <f t="shared" si="39"/>
        <v>1765.9888000000001</v>
      </c>
      <c r="N327" s="29">
        <f t="shared" si="35"/>
        <v>15013.323962739725</v>
      </c>
      <c r="O327" s="30">
        <f t="shared" si="40"/>
        <v>0</v>
      </c>
      <c r="P327" s="11">
        <f t="shared" si="41"/>
        <v>15013.323962739725</v>
      </c>
    </row>
    <row r="328" spans="1:16" ht="20.100000000000001" customHeight="1">
      <c r="A328" s="3" t="s">
        <v>253</v>
      </c>
      <c r="B328" s="2">
        <v>2044</v>
      </c>
      <c r="C328" s="3" t="s">
        <v>454</v>
      </c>
      <c r="D328" s="4"/>
      <c r="E328" s="2">
        <v>0</v>
      </c>
      <c r="F328" s="3" t="s">
        <v>49</v>
      </c>
      <c r="G328" s="3" t="s">
        <v>455</v>
      </c>
      <c r="H328" s="17">
        <v>62.5</v>
      </c>
      <c r="I328" s="5">
        <v>3920</v>
      </c>
      <c r="J328" s="2">
        <f t="shared" si="36"/>
        <v>41822</v>
      </c>
      <c r="K328" s="2">
        <f t="shared" si="37"/>
        <v>22812.5</v>
      </c>
      <c r="L328" s="28" t="str">
        <f t="shared" si="38"/>
        <v>active</v>
      </c>
      <c r="M328" s="11">
        <f t="shared" si="39"/>
        <v>62.72</v>
      </c>
      <c r="N328" s="29">
        <f t="shared" si="35"/>
        <v>564.48</v>
      </c>
      <c r="O328" s="30">
        <f t="shared" si="40"/>
        <v>0</v>
      </c>
      <c r="P328" s="11">
        <f t="shared" si="41"/>
        <v>564.48</v>
      </c>
    </row>
    <row r="329" spans="1:16" ht="20.100000000000001" customHeight="1">
      <c r="A329" s="3" t="s">
        <v>253</v>
      </c>
      <c r="B329" s="2">
        <v>2045</v>
      </c>
      <c r="C329" s="3" t="s">
        <v>456</v>
      </c>
      <c r="D329" s="4"/>
      <c r="E329" s="2">
        <v>0</v>
      </c>
      <c r="F329" s="3" t="s">
        <v>49</v>
      </c>
      <c r="G329" s="3" t="s">
        <v>455</v>
      </c>
      <c r="H329" s="17">
        <v>62.5</v>
      </c>
      <c r="I329" s="5">
        <v>154650</v>
      </c>
      <c r="J329" s="2">
        <f t="shared" si="36"/>
        <v>41822</v>
      </c>
      <c r="K329" s="2">
        <f t="shared" si="37"/>
        <v>22812.5</v>
      </c>
      <c r="L329" s="28" t="str">
        <f t="shared" si="38"/>
        <v>active</v>
      </c>
      <c r="M329" s="11">
        <f t="shared" si="39"/>
        <v>2474.4</v>
      </c>
      <c r="N329" s="29">
        <f t="shared" si="35"/>
        <v>22269.600000000002</v>
      </c>
      <c r="O329" s="30">
        <f t="shared" si="40"/>
        <v>0</v>
      </c>
      <c r="P329" s="11">
        <f t="shared" si="41"/>
        <v>22269.600000000002</v>
      </c>
    </row>
    <row r="330" spans="1:16" ht="20.100000000000001" customHeight="1">
      <c r="A330" s="3" t="s">
        <v>253</v>
      </c>
      <c r="B330" s="2">
        <v>2046</v>
      </c>
      <c r="C330" s="3" t="s">
        <v>457</v>
      </c>
      <c r="D330" s="4"/>
      <c r="E330" s="2">
        <v>0</v>
      </c>
      <c r="F330" s="3" t="s">
        <v>49</v>
      </c>
      <c r="G330" s="3" t="s">
        <v>458</v>
      </c>
      <c r="H330" s="17">
        <v>62.5</v>
      </c>
      <c r="I330" s="5">
        <v>6480</v>
      </c>
      <c r="J330" s="2">
        <f t="shared" si="36"/>
        <v>42002</v>
      </c>
      <c r="K330" s="2">
        <f t="shared" si="37"/>
        <v>22812.5</v>
      </c>
      <c r="L330" s="28" t="str">
        <f t="shared" si="38"/>
        <v>active</v>
      </c>
      <c r="M330" s="11">
        <f t="shared" si="39"/>
        <v>103.68</v>
      </c>
      <c r="N330" s="29">
        <f t="shared" si="35"/>
        <v>881.99013698630142</v>
      </c>
      <c r="O330" s="30">
        <f t="shared" si="40"/>
        <v>0</v>
      </c>
      <c r="P330" s="11">
        <f t="shared" si="41"/>
        <v>881.99013698630142</v>
      </c>
    </row>
    <row r="331" spans="1:16" ht="20.100000000000001" customHeight="1">
      <c r="A331" s="3" t="s">
        <v>253</v>
      </c>
      <c r="B331" s="2">
        <v>2047</v>
      </c>
      <c r="C331" s="3" t="s">
        <v>459</v>
      </c>
      <c r="D331" s="4"/>
      <c r="E331" s="2">
        <v>0</v>
      </c>
      <c r="F331" s="3" t="s">
        <v>49</v>
      </c>
      <c r="G331" s="3" t="s">
        <v>460</v>
      </c>
      <c r="H331" s="17">
        <v>62.5</v>
      </c>
      <c r="I331" s="5">
        <v>48360</v>
      </c>
      <c r="J331" s="2">
        <f t="shared" si="36"/>
        <v>41894</v>
      </c>
      <c r="K331" s="2">
        <f t="shared" si="37"/>
        <v>22812.5</v>
      </c>
      <c r="L331" s="28" t="str">
        <f t="shared" si="38"/>
        <v>active</v>
      </c>
      <c r="M331" s="11">
        <f t="shared" si="39"/>
        <v>773.76</v>
      </c>
      <c r="N331" s="29">
        <f t="shared" si="35"/>
        <v>6811.2078904109585</v>
      </c>
      <c r="O331" s="30">
        <f t="shared" si="40"/>
        <v>0</v>
      </c>
      <c r="P331" s="11">
        <f t="shared" si="41"/>
        <v>6811.2078904109585</v>
      </c>
    </row>
    <row r="332" spans="1:16" ht="20.100000000000001" customHeight="1">
      <c r="A332" s="3" t="s">
        <v>253</v>
      </c>
      <c r="B332" s="2">
        <v>2048</v>
      </c>
      <c r="C332" s="3" t="s">
        <v>461</v>
      </c>
      <c r="D332" s="4"/>
      <c r="E332" s="2">
        <v>0</v>
      </c>
      <c r="F332" s="3" t="s">
        <v>49</v>
      </c>
      <c r="G332" s="3" t="s">
        <v>462</v>
      </c>
      <c r="H332" s="17">
        <v>62.5</v>
      </c>
      <c r="I332" s="5">
        <v>5775</v>
      </c>
      <c r="J332" s="2">
        <f t="shared" si="36"/>
        <v>41996</v>
      </c>
      <c r="K332" s="2">
        <f t="shared" si="37"/>
        <v>22812.5</v>
      </c>
      <c r="L332" s="28" t="str">
        <f t="shared" si="38"/>
        <v>active</v>
      </c>
      <c r="M332" s="11">
        <f t="shared" si="39"/>
        <v>92.4</v>
      </c>
      <c r="N332" s="29">
        <f t="shared" si="35"/>
        <v>787.55178082191787</v>
      </c>
      <c r="O332" s="30">
        <f t="shared" si="40"/>
        <v>0</v>
      </c>
      <c r="P332" s="11">
        <f t="shared" si="41"/>
        <v>787.55178082191787</v>
      </c>
    </row>
    <row r="333" spans="1:16" ht="20.100000000000001" customHeight="1">
      <c r="A333" s="3" t="s">
        <v>253</v>
      </c>
      <c r="B333" s="2">
        <v>2049</v>
      </c>
      <c r="C333" s="3" t="s">
        <v>463</v>
      </c>
      <c r="D333" s="4"/>
      <c r="E333" s="2">
        <v>0</v>
      </c>
      <c r="F333" s="3" t="s">
        <v>49</v>
      </c>
      <c r="G333" s="3" t="s">
        <v>464</v>
      </c>
      <c r="H333" s="17">
        <v>62.5</v>
      </c>
      <c r="I333" s="5">
        <v>7600</v>
      </c>
      <c r="J333" s="2">
        <f t="shared" si="36"/>
        <v>42157</v>
      </c>
      <c r="K333" s="2">
        <f t="shared" si="37"/>
        <v>22812.5</v>
      </c>
      <c r="L333" s="28" t="str">
        <f t="shared" si="38"/>
        <v>active</v>
      </c>
      <c r="M333" s="11">
        <f t="shared" si="39"/>
        <v>121.6</v>
      </c>
      <c r="N333" s="29">
        <f t="shared" si="35"/>
        <v>982.79452054794513</v>
      </c>
      <c r="O333" s="30">
        <f t="shared" si="40"/>
        <v>0</v>
      </c>
      <c r="P333" s="11">
        <f t="shared" si="41"/>
        <v>982.79452054794513</v>
      </c>
    </row>
    <row r="334" spans="1:16" ht="20.100000000000001" customHeight="1">
      <c r="A334" s="3" t="s">
        <v>253</v>
      </c>
      <c r="B334" s="2">
        <v>2075</v>
      </c>
      <c r="C334" s="3" t="s">
        <v>465</v>
      </c>
      <c r="D334" s="4"/>
      <c r="E334" s="2">
        <v>0</v>
      </c>
      <c r="F334" s="3" t="s">
        <v>49</v>
      </c>
      <c r="G334" s="3" t="s">
        <v>466</v>
      </c>
      <c r="H334" s="17">
        <v>10</v>
      </c>
      <c r="I334" s="5">
        <v>200706.5</v>
      </c>
      <c r="J334" s="2">
        <f t="shared" si="36"/>
        <v>42271</v>
      </c>
      <c r="K334" s="2">
        <f t="shared" si="37"/>
        <v>3650</v>
      </c>
      <c r="L334" s="28" t="str">
        <f t="shared" si="38"/>
        <v>active</v>
      </c>
      <c r="M334" s="11">
        <f t="shared" si="39"/>
        <v>20070.650000000001</v>
      </c>
      <c r="N334" s="29">
        <f t="shared" si="35"/>
        <v>155946.20109589043</v>
      </c>
      <c r="O334" s="30">
        <f t="shared" si="40"/>
        <v>0</v>
      </c>
      <c r="P334" s="11">
        <f t="shared" si="41"/>
        <v>155946.20109589043</v>
      </c>
    </row>
    <row r="335" spans="1:16" ht="20.100000000000001" customHeight="1">
      <c r="A335" s="3" t="s">
        <v>253</v>
      </c>
      <c r="B335" s="2">
        <v>2076</v>
      </c>
      <c r="C335" s="3" t="s">
        <v>467</v>
      </c>
      <c r="D335" s="4"/>
      <c r="E335" s="2">
        <v>0</v>
      </c>
      <c r="F335" s="3" t="s">
        <v>49</v>
      </c>
      <c r="G335" s="3" t="s">
        <v>468</v>
      </c>
      <c r="H335" s="17">
        <v>62.5</v>
      </c>
      <c r="I335" s="5">
        <v>25284.9</v>
      </c>
      <c r="J335" s="2">
        <f t="shared" si="36"/>
        <v>42369</v>
      </c>
      <c r="K335" s="2">
        <f t="shared" si="37"/>
        <v>22812.5</v>
      </c>
      <c r="L335" s="28" t="str">
        <f t="shared" si="38"/>
        <v>active</v>
      </c>
      <c r="M335" s="11">
        <f t="shared" si="39"/>
        <v>404.55840000000001</v>
      </c>
      <c r="N335" s="29">
        <f t="shared" si="35"/>
        <v>3034.7421895890411</v>
      </c>
      <c r="O335" s="30">
        <f t="shared" si="40"/>
        <v>0</v>
      </c>
      <c r="P335" s="11">
        <f t="shared" si="41"/>
        <v>3034.7421895890411</v>
      </c>
    </row>
    <row r="336" spans="1:16" ht="20.100000000000001" customHeight="1">
      <c r="A336" s="3" t="s">
        <v>253</v>
      </c>
      <c r="B336" s="2">
        <v>2088</v>
      </c>
      <c r="C336" s="3" t="s">
        <v>469</v>
      </c>
      <c r="D336" s="4"/>
      <c r="E336" s="2">
        <v>0</v>
      </c>
      <c r="F336" s="3" t="s">
        <v>49</v>
      </c>
      <c r="G336" s="3" t="s">
        <v>470</v>
      </c>
      <c r="H336" s="17">
        <v>62.5</v>
      </c>
      <c r="I336" s="5">
        <v>8000</v>
      </c>
      <c r="J336" s="2">
        <f t="shared" si="36"/>
        <v>42411</v>
      </c>
      <c r="K336" s="2">
        <f t="shared" si="37"/>
        <v>22812.5</v>
      </c>
      <c r="L336" s="28" t="str">
        <f t="shared" si="38"/>
        <v>active</v>
      </c>
      <c r="M336" s="11">
        <f t="shared" si="39"/>
        <v>128</v>
      </c>
      <c r="N336" s="29">
        <f t="shared" si="35"/>
        <v>945.44657534246574</v>
      </c>
      <c r="O336" s="30">
        <f t="shared" si="40"/>
        <v>0</v>
      </c>
      <c r="P336" s="11">
        <f t="shared" si="41"/>
        <v>945.44657534246574</v>
      </c>
    </row>
    <row r="337" spans="1:16" ht="20.100000000000001" customHeight="1">
      <c r="A337" s="3" t="s">
        <v>253</v>
      </c>
      <c r="B337" s="2">
        <v>2104</v>
      </c>
      <c r="C337" s="3" t="s">
        <v>471</v>
      </c>
      <c r="D337" s="4"/>
      <c r="E337" s="2">
        <v>0</v>
      </c>
      <c r="F337" s="3" t="s">
        <v>49</v>
      </c>
      <c r="G337" s="3" t="s">
        <v>472</v>
      </c>
      <c r="H337" s="17">
        <v>62.5</v>
      </c>
      <c r="I337" s="5">
        <v>86851.86</v>
      </c>
      <c r="J337" s="2">
        <f t="shared" si="36"/>
        <v>42735</v>
      </c>
      <c r="K337" s="2">
        <f t="shared" si="37"/>
        <v>22812.5</v>
      </c>
      <c r="L337" s="28" t="str">
        <f t="shared" si="38"/>
        <v>active</v>
      </c>
      <c r="M337" s="11">
        <f t="shared" si="39"/>
        <v>1389.62976</v>
      </c>
      <c r="N337" s="29">
        <f t="shared" si="35"/>
        <v>9030.6898375890414</v>
      </c>
      <c r="O337" s="30">
        <f t="shared" si="40"/>
        <v>0</v>
      </c>
      <c r="P337" s="11">
        <f t="shared" si="41"/>
        <v>9030.6898375890414</v>
      </c>
    </row>
    <row r="338" spans="1:16" ht="20.100000000000001" customHeight="1">
      <c r="A338" s="3" t="s">
        <v>253</v>
      </c>
      <c r="B338" s="2">
        <v>2115</v>
      </c>
      <c r="C338" s="3" t="s">
        <v>473</v>
      </c>
      <c r="D338" s="4"/>
      <c r="E338" s="2">
        <v>0</v>
      </c>
      <c r="F338" s="3" t="s">
        <v>49</v>
      </c>
      <c r="G338" s="3" t="s">
        <v>474</v>
      </c>
      <c r="H338" s="17">
        <v>10</v>
      </c>
      <c r="I338" s="5">
        <v>119041.85</v>
      </c>
      <c r="J338" s="2">
        <f t="shared" si="36"/>
        <v>42586</v>
      </c>
      <c r="K338" s="2">
        <f t="shared" si="37"/>
        <v>3650</v>
      </c>
      <c r="L338" s="28" t="str">
        <f t="shared" si="38"/>
        <v>active</v>
      </c>
      <c r="M338" s="11">
        <f t="shared" si="39"/>
        <v>11904.185000000001</v>
      </c>
      <c r="N338" s="29">
        <f t="shared" si="35"/>
        <v>82220.412013698646</v>
      </c>
      <c r="O338" s="30">
        <f t="shared" si="40"/>
        <v>0</v>
      </c>
      <c r="P338" s="11">
        <f t="shared" si="41"/>
        <v>82220.412013698646</v>
      </c>
    </row>
    <row r="339" spans="1:16" ht="20.100000000000001" customHeight="1">
      <c r="A339" s="3" t="s">
        <v>253</v>
      </c>
      <c r="B339" s="2">
        <v>2116</v>
      </c>
      <c r="C339" s="3" t="s">
        <v>475</v>
      </c>
      <c r="D339" s="4"/>
      <c r="E339" s="2">
        <v>0</v>
      </c>
      <c r="F339" s="3" t="s">
        <v>49</v>
      </c>
      <c r="G339" s="3" t="s">
        <v>476</v>
      </c>
      <c r="H339" s="17">
        <v>25</v>
      </c>
      <c r="I339" s="5">
        <v>1141024.21</v>
      </c>
      <c r="J339" s="2">
        <f t="shared" si="36"/>
        <v>43034</v>
      </c>
      <c r="K339" s="2">
        <f t="shared" si="37"/>
        <v>9125</v>
      </c>
      <c r="L339" s="28" t="str">
        <f t="shared" si="38"/>
        <v>active</v>
      </c>
      <c r="M339" s="11">
        <f t="shared" si="39"/>
        <v>45640.968399999998</v>
      </c>
      <c r="N339" s="29">
        <f t="shared" si="35"/>
        <v>259215.69176219177</v>
      </c>
      <c r="O339" s="30">
        <f t="shared" si="40"/>
        <v>0</v>
      </c>
      <c r="P339" s="11">
        <f t="shared" si="41"/>
        <v>259215.69176219177</v>
      </c>
    </row>
    <row r="340" spans="1:16" ht="20.100000000000001" customHeight="1">
      <c r="A340" s="3" t="s">
        <v>253</v>
      </c>
      <c r="B340" s="2">
        <v>2119</v>
      </c>
      <c r="C340" s="3" t="s">
        <v>477</v>
      </c>
      <c r="D340" s="4"/>
      <c r="E340" s="2">
        <v>0</v>
      </c>
      <c r="F340" s="3" t="s">
        <v>49</v>
      </c>
      <c r="G340" s="3" t="s">
        <v>478</v>
      </c>
      <c r="H340" s="17">
        <v>62.5</v>
      </c>
      <c r="I340" s="5">
        <v>27000</v>
      </c>
      <c r="J340" s="2">
        <f t="shared" si="36"/>
        <v>42646</v>
      </c>
      <c r="K340" s="2">
        <f t="shared" si="37"/>
        <v>22812.5</v>
      </c>
      <c r="L340" s="28" t="str">
        <f t="shared" si="38"/>
        <v>active</v>
      </c>
      <c r="M340" s="11">
        <f t="shared" si="39"/>
        <v>432</v>
      </c>
      <c r="N340" s="29">
        <f t="shared" si="35"/>
        <v>2912.7452054794521</v>
      </c>
      <c r="O340" s="30">
        <f t="shared" si="40"/>
        <v>0</v>
      </c>
      <c r="P340" s="11">
        <f t="shared" si="41"/>
        <v>2912.7452054794521</v>
      </c>
    </row>
    <row r="341" spans="1:16" ht="20.100000000000001" customHeight="1">
      <c r="A341" s="3" t="s">
        <v>253</v>
      </c>
      <c r="B341" s="2">
        <v>2120</v>
      </c>
      <c r="C341" s="3" t="s">
        <v>479</v>
      </c>
      <c r="D341" s="4"/>
      <c r="E341" s="2">
        <v>0</v>
      </c>
      <c r="F341" s="3" t="s">
        <v>49</v>
      </c>
      <c r="G341" s="3" t="s">
        <v>480</v>
      </c>
      <c r="H341" s="17">
        <v>62.5</v>
      </c>
      <c r="I341" s="5">
        <v>51419</v>
      </c>
      <c r="J341" s="2">
        <f t="shared" si="36"/>
        <v>42852</v>
      </c>
      <c r="K341" s="2">
        <f t="shared" si="37"/>
        <v>22812.5</v>
      </c>
      <c r="L341" s="28" t="str">
        <f t="shared" si="38"/>
        <v>active</v>
      </c>
      <c r="M341" s="11">
        <f t="shared" si="39"/>
        <v>822.70399999999995</v>
      </c>
      <c r="N341" s="29">
        <f t="shared" si="35"/>
        <v>5082.7329315068491</v>
      </c>
      <c r="O341" s="30">
        <f t="shared" si="40"/>
        <v>0</v>
      </c>
      <c r="P341" s="11">
        <f t="shared" si="41"/>
        <v>5082.7329315068491</v>
      </c>
    </row>
    <row r="342" spans="1:16" ht="20.100000000000001" customHeight="1">
      <c r="A342" s="3" t="s">
        <v>253</v>
      </c>
      <c r="B342" s="2">
        <v>2121</v>
      </c>
      <c r="C342" s="3" t="s">
        <v>481</v>
      </c>
      <c r="D342" s="4"/>
      <c r="E342" s="2">
        <v>0</v>
      </c>
      <c r="F342" s="3" t="s">
        <v>49</v>
      </c>
      <c r="G342" s="3" t="s">
        <v>482</v>
      </c>
      <c r="H342" s="17">
        <v>62.5</v>
      </c>
      <c r="I342" s="5">
        <v>47500</v>
      </c>
      <c r="J342" s="2">
        <f t="shared" si="36"/>
        <v>42817</v>
      </c>
      <c r="K342" s="2">
        <f t="shared" si="37"/>
        <v>22812.5</v>
      </c>
      <c r="L342" s="28" t="str">
        <f t="shared" si="38"/>
        <v>active</v>
      </c>
      <c r="M342" s="11">
        <f t="shared" si="39"/>
        <v>760</v>
      </c>
      <c r="N342" s="29">
        <f t="shared" si="35"/>
        <v>4768.2191780821922</v>
      </c>
      <c r="O342" s="30">
        <f t="shared" si="40"/>
        <v>0</v>
      </c>
      <c r="P342" s="11">
        <f t="shared" si="41"/>
        <v>4768.2191780821922</v>
      </c>
    </row>
    <row r="343" spans="1:16" ht="20.100000000000001" customHeight="1">
      <c r="A343" s="3" t="s">
        <v>253</v>
      </c>
      <c r="B343" s="2">
        <v>2143</v>
      </c>
      <c r="C343" s="3" t="s">
        <v>483</v>
      </c>
      <c r="D343" s="4"/>
      <c r="E343" s="2">
        <v>0</v>
      </c>
      <c r="F343" s="3" t="s">
        <v>49</v>
      </c>
      <c r="G343" s="3" t="s">
        <v>484</v>
      </c>
      <c r="H343" s="17">
        <v>62.5</v>
      </c>
      <c r="I343" s="5">
        <v>84387.51</v>
      </c>
      <c r="J343" s="2">
        <f t="shared" si="36"/>
        <v>43100</v>
      </c>
      <c r="K343" s="2">
        <f t="shared" si="37"/>
        <v>22812.5</v>
      </c>
      <c r="L343" s="28" t="str">
        <f t="shared" si="38"/>
        <v>active</v>
      </c>
      <c r="M343" s="11">
        <f t="shared" si="39"/>
        <v>1350.2001599999999</v>
      </c>
      <c r="N343" s="29">
        <f t="shared" si="35"/>
        <v>7424.2512907397258</v>
      </c>
      <c r="O343" s="30">
        <f t="shared" si="40"/>
        <v>0</v>
      </c>
      <c r="P343" s="11">
        <f t="shared" si="41"/>
        <v>7424.2512907397258</v>
      </c>
    </row>
    <row r="344" spans="1:16" ht="20.100000000000001" customHeight="1">
      <c r="A344" s="3" t="s">
        <v>253</v>
      </c>
      <c r="B344" s="2">
        <v>2144</v>
      </c>
      <c r="C344" s="3" t="s">
        <v>485</v>
      </c>
      <c r="D344" s="4"/>
      <c r="E344" s="2">
        <v>0</v>
      </c>
      <c r="F344" s="3" t="s">
        <v>49</v>
      </c>
      <c r="G344" s="3" t="s">
        <v>486</v>
      </c>
      <c r="H344" s="17">
        <v>10</v>
      </c>
      <c r="I344" s="5">
        <v>95673.73</v>
      </c>
      <c r="J344" s="2">
        <f t="shared" si="36"/>
        <v>43214</v>
      </c>
      <c r="K344" s="2">
        <f t="shared" si="37"/>
        <v>3650</v>
      </c>
      <c r="L344" s="28" t="str">
        <f t="shared" si="38"/>
        <v>active</v>
      </c>
      <c r="M344" s="11">
        <f t="shared" si="39"/>
        <v>9567.3729999999996</v>
      </c>
      <c r="N344" s="29">
        <f t="shared" si="35"/>
        <v>49619.279695890407</v>
      </c>
      <c r="O344" s="30">
        <f t="shared" si="40"/>
        <v>0</v>
      </c>
      <c r="P344" s="11">
        <f t="shared" si="41"/>
        <v>49619.279695890407</v>
      </c>
    </row>
    <row r="345" spans="1:16" ht="20.100000000000001" customHeight="1">
      <c r="A345" s="3" t="s">
        <v>253</v>
      </c>
      <c r="B345" s="2">
        <v>2145</v>
      </c>
      <c r="C345" s="3" t="s">
        <v>487</v>
      </c>
      <c r="D345" s="4"/>
      <c r="E345" s="2">
        <v>0</v>
      </c>
      <c r="F345" s="3" t="s">
        <v>49</v>
      </c>
      <c r="G345" s="3" t="s">
        <v>488</v>
      </c>
      <c r="H345" s="17">
        <v>20</v>
      </c>
      <c r="I345" s="5">
        <v>1083784.46</v>
      </c>
      <c r="J345" s="2">
        <f t="shared" si="36"/>
        <v>43465</v>
      </c>
      <c r="K345" s="2">
        <f t="shared" si="37"/>
        <v>7300</v>
      </c>
      <c r="L345" s="28" t="str">
        <f t="shared" si="38"/>
        <v>active</v>
      </c>
      <c r="M345" s="11">
        <f t="shared" si="39"/>
        <v>54189.222999999998</v>
      </c>
      <c r="N345" s="29">
        <f t="shared" si="35"/>
        <v>243777.27168767125</v>
      </c>
      <c r="O345" s="30">
        <f t="shared" si="40"/>
        <v>0</v>
      </c>
      <c r="P345" s="11">
        <f t="shared" si="41"/>
        <v>243777.27168767125</v>
      </c>
    </row>
    <row r="346" spans="1:16" ht="20.100000000000001" customHeight="1">
      <c r="A346" s="3" t="s">
        <v>253</v>
      </c>
      <c r="B346" s="2">
        <v>2155</v>
      </c>
      <c r="C346" s="3" t="s">
        <v>489</v>
      </c>
      <c r="D346" s="4"/>
      <c r="E346" s="2">
        <v>0</v>
      </c>
      <c r="F346" s="3" t="s">
        <v>49</v>
      </c>
      <c r="G346" s="3" t="s">
        <v>490</v>
      </c>
      <c r="H346" s="17">
        <v>62.5</v>
      </c>
      <c r="I346" s="5">
        <v>35150</v>
      </c>
      <c r="J346" s="2">
        <f t="shared" si="36"/>
        <v>43243</v>
      </c>
      <c r="K346" s="2">
        <f t="shared" si="37"/>
        <v>22812.5</v>
      </c>
      <c r="L346" s="28" t="str">
        <f t="shared" si="38"/>
        <v>active</v>
      </c>
      <c r="M346" s="11">
        <f t="shared" si="39"/>
        <v>562.4</v>
      </c>
      <c r="N346" s="29">
        <f t="shared" si="35"/>
        <v>2872.0920547945207</v>
      </c>
      <c r="O346" s="30">
        <f t="shared" si="40"/>
        <v>0</v>
      </c>
      <c r="P346" s="11">
        <f t="shared" si="41"/>
        <v>2872.0920547945207</v>
      </c>
    </row>
    <row r="347" spans="1:16" ht="20.100000000000001" customHeight="1">
      <c r="A347" s="3" t="s">
        <v>253</v>
      </c>
      <c r="B347" s="2">
        <v>2156</v>
      </c>
      <c r="C347" s="3" t="s">
        <v>491</v>
      </c>
      <c r="D347" s="4"/>
      <c r="E347" s="2">
        <v>0</v>
      </c>
      <c r="F347" s="3" t="s">
        <v>49</v>
      </c>
      <c r="G347" s="3" t="s">
        <v>492</v>
      </c>
      <c r="H347" s="17">
        <v>62.5</v>
      </c>
      <c r="I347" s="5">
        <v>21350</v>
      </c>
      <c r="J347" s="2">
        <f t="shared" si="36"/>
        <v>43227</v>
      </c>
      <c r="K347" s="2">
        <f t="shared" si="37"/>
        <v>22812.5</v>
      </c>
      <c r="L347" s="28" t="str">
        <f t="shared" si="38"/>
        <v>active</v>
      </c>
      <c r="M347" s="11">
        <f t="shared" si="39"/>
        <v>341.6</v>
      </c>
      <c r="N347" s="29">
        <f t="shared" si="35"/>
        <v>1759.4739726027399</v>
      </c>
      <c r="O347" s="30">
        <f t="shared" si="40"/>
        <v>0</v>
      </c>
      <c r="P347" s="11">
        <f t="shared" si="41"/>
        <v>1759.4739726027399</v>
      </c>
    </row>
    <row r="348" spans="1:16" ht="20.100000000000001" customHeight="1">
      <c r="A348" s="3" t="s">
        <v>253</v>
      </c>
      <c r="B348" s="2">
        <v>2157</v>
      </c>
      <c r="C348" s="3" t="s">
        <v>493</v>
      </c>
      <c r="D348" s="4"/>
      <c r="E348" s="2">
        <v>0</v>
      </c>
      <c r="F348" s="3" t="s">
        <v>49</v>
      </c>
      <c r="G348" s="3" t="s">
        <v>494</v>
      </c>
      <c r="H348" s="17">
        <v>62.5</v>
      </c>
      <c r="I348" s="5">
        <v>34375</v>
      </c>
      <c r="J348" s="2">
        <f t="shared" si="36"/>
        <v>42958</v>
      </c>
      <c r="K348" s="2">
        <f t="shared" si="37"/>
        <v>22812.5</v>
      </c>
      <c r="L348" s="28" t="str">
        <f t="shared" si="38"/>
        <v>active</v>
      </c>
      <c r="M348" s="11">
        <f t="shared" si="39"/>
        <v>550</v>
      </c>
      <c r="N348" s="29">
        <f t="shared" si="35"/>
        <v>3238.2191780821918</v>
      </c>
      <c r="O348" s="30">
        <f t="shared" si="40"/>
        <v>0</v>
      </c>
      <c r="P348" s="11">
        <f t="shared" si="41"/>
        <v>3238.2191780821918</v>
      </c>
    </row>
    <row r="349" spans="1:16" ht="20.100000000000001" customHeight="1">
      <c r="A349" s="3" t="s">
        <v>253</v>
      </c>
      <c r="B349" s="2">
        <v>2158</v>
      </c>
      <c r="C349" s="3" t="s">
        <v>495</v>
      </c>
      <c r="D349" s="4"/>
      <c r="E349" s="2">
        <v>0</v>
      </c>
      <c r="F349" s="3" t="s">
        <v>49</v>
      </c>
      <c r="G349" s="3" t="s">
        <v>496</v>
      </c>
      <c r="H349" s="17">
        <v>62.5</v>
      </c>
      <c r="I349" s="5">
        <v>68375</v>
      </c>
      <c r="J349" s="2">
        <f t="shared" si="36"/>
        <v>42935</v>
      </c>
      <c r="K349" s="2">
        <f t="shared" si="37"/>
        <v>22812.5</v>
      </c>
      <c r="L349" s="28" t="str">
        <f t="shared" si="38"/>
        <v>active</v>
      </c>
      <c r="M349" s="11">
        <f t="shared" si="39"/>
        <v>1094</v>
      </c>
      <c r="N349" s="29">
        <f t="shared" si="35"/>
        <v>6510.0493150684933</v>
      </c>
      <c r="O349" s="30">
        <f t="shared" si="40"/>
        <v>0</v>
      </c>
      <c r="P349" s="11">
        <f t="shared" si="41"/>
        <v>6510.0493150684933</v>
      </c>
    </row>
    <row r="350" spans="1:16" ht="20.100000000000001" customHeight="1">
      <c r="A350" s="3" t="s">
        <v>253</v>
      </c>
      <c r="B350" s="2">
        <v>2159</v>
      </c>
      <c r="C350" s="3" t="s">
        <v>497</v>
      </c>
      <c r="D350" s="4"/>
      <c r="E350" s="2">
        <v>0</v>
      </c>
      <c r="F350" s="3" t="s">
        <v>49</v>
      </c>
      <c r="G350" s="3" t="s">
        <v>498</v>
      </c>
      <c r="H350" s="17">
        <v>62.5</v>
      </c>
      <c r="I350" s="5">
        <v>10500</v>
      </c>
      <c r="J350" s="2">
        <f t="shared" si="36"/>
        <v>43264</v>
      </c>
      <c r="K350" s="2">
        <f t="shared" si="37"/>
        <v>22812.5</v>
      </c>
      <c r="L350" s="28" t="str">
        <f t="shared" si="38"/>
        <v>active</v>
      </c>
      <c r="M350" s="11">
        <f t="shared" si="39"/>
        <v>168</v>
      </c>
      <c r="N350" s="29">
        <f t="shared" si="35"/>
        <v>848.28493150684926</v>
      </c>
      <c r="O350" s="30">
        <f t="shared" si="40"/>
        <v>0</v>
      </c>
      <c r="P350" s="11">
        <f t="shared" si="41"/>
        <v>848.28493150684926</v>
      </c>
    </row>
    <row r="351" spans="1:16" ht="20.100000000000001" customHeight="1">
      <c r="A351" s="3" t="s">
        <v>253</v>
      </c>
      <c r="B351" s="2">
        <v>2192</v>
      </c>
      <c r="C351" s="3" t="s">
        <v>499</v>
      </c>
      <c r="D351" s="4"/>
      <c r="E351" s="2">
        <v>0</v>
      </c>
      <c r="F351" s="3" t="s">
        <v>49</v>
      </c>
      <c r="G351" s="3" t="s">
        <v>500</v>
      </c>
      <c r="H351" s="17">
        <v>62.5</v>
      </c>
      <c r="I351" s="5">
        <v>30902.21</v>
      </c>
      <c r="J351" s="2">
        <f t="shared" si="36"/>
        <v>43585</v>
      </c>
      <c r="K351" s="2">
        <f t="shared" si="37"/>
        <v>22812.5</v>
      </c>
      <c r="L351" s="28" t="str">
        <f t="shared" si="38"/>
        <v>active</v>
      </c>
      <c r="M351" s="11">
        <f t="shared" si="39"/>
        <v>494.43536</v>
      </c>
      <c r="N351" s="29">
        <f t="shared" si="35"/>
        <v>2061.7277203287672</v>
      </c>
      <c r="O351" s="30">
        <f t="shared" si="40"/>
        <v>0</v>
      </c>
      <c r="P351" s="11">
        <f t="shared" si="41"/>
        <v>2061.7277203287672</v>
      </c>
    </row>
    <row r="352" spans="1:16" ht="20.100000000000001" customHeight="1">
      <c r="A352" s="3" t="s">
        <v>253</v>
      </c>
      <c r="B352" s="2">
        <v>2193</v>
      </c>
      <c r="C352" s="3" t="s">
        <v>501</v>
      </c>
      <c r="D352" s="4"/>
      <c r="E352" s="2">
        <v>0</v>
      </c>
      <c r="F352" s="3" t="s">
        <v>49</v>
      </c>
      <c r="G352" s="3" t="s">
        <v>502</v>
      </c>
      <c r="H352" s="17">
        <v>10</v>
      </c>
      <c r="I352" s="5">
        <v>28170.89</v>
      </c>
      <c r="J352" s="2">
        <f t="shared" si="36"/>
        <v>43577</v>
      </c>
      <c r="K352" s="2">
        <f t="shared" si="37"/>
        <v>3650</v>
      </c>
      <c r="L352" s="28" t="str">
        <f t="shared" si="38"/>
        <v>active</v>
      </c>
      <c r="M352" s="11">
        <f t="shared" si="39"/>
        <v>2817.0889999999999</v>
      </c>
      <c r="N352" s="29">
        <f t="shared" si="35"/>
        <v>11808.619643835616</v>
      </c>
      <c r="O352" s="30">
        <f t="shared" si="40"/>
        <v>0</v>
      </c>
      <c r="P352" s="11">
        <f t="shared" si="41"/>
        <v>11808.619643835616</v>
      </c>
    </row>
    <row r="353" spans="1:16" ht="20.100000000000001" customHeight="1">
      <c r="A353" s="3" t="s">
        <v>253</v>
      </c>
      <c r="B353" s="2">
        <v>2194</v>
      </c>
      <c r="C353" s="3" t="s">
        <v>503</v>
      </c>
      <c r="D353" s="4"/>
      <c r="E353" s="2">
        <v>0</v>
      </c>
      <c r="F353" s="3" t="s">
        <v>49</v>
      </c>
      <c r="G353" s="3" t="s">
        <v>504</v>
      </c>
      <c r="H353" s="17">
        <v>20</v>
      </c>
      <c r="I353" s="5">
        <v>123431.4</v>
      </c>
      <c r="J353" s="2">
        <f t="shared" si="36"/>
        <v>43646</v>
      </c>
      <c r="K353" s="2">
        <f t="shared" si="37"/>
        <v>7300</v>
      </c>
      <c r="L353" s="28" t="str">
        <f t="shared" si="38"/>
        <v>active</v>
      </c>
      <c r="M353" s="11">
        <f t="shared" si="39"/>
        <v>6171.57</v>
      </c>
      <c r="N353" s="29">
        <f t="shared" si="35"/>
        <v>24703.188410958905</v>
      </c>
      <c r="O353" s="30">
        <f t="shared" si="40"/>
        <v>0</v>
      </c>
      <c r="P353" s="11">
        <f t="shared" si="41"/>
        <v>24703.188410958905</v>
      </c>
    </row>
    <row r="354" spans="1:16" ht="20.100000000000001" customHeight="1">
      <c r="A354" s="3" t="s">
        <v>253</v>
      </c>
      <c r="B354" s="2">
        <v>2195</v>
      </c>
      <c r="C354" s="3" t="s">
        <v>505</v>
      </c>
      <c r="D354" s="4"/>
      <c r="E354" s="2">
        <v>0</v>
      </c>
      <c r="F354" s="3" t="s">
        <v>49</v>
      </c>
      <c r="G354" s="3" t="s">
        <v>504</v>
      </c>
      <c r="H354" s="17">
        <v>20</v>
      </c>
      <c r="I354" s="5">
        <v>385380</v>
      </c>
      <c r="J354" s="2">
        <f t="shared" si="36"/>
        <v>43646</v>
      </c>
      <c r="K354" s="2">
        <f t="shared" si="37"/>
        <v>7300</v>
      </c>
      <c r="L354" s="28" t="str">
        <f t="shared" si="38"/>
        <v>active</v>
      </c>
      <c r="M354" s="11">
        <f t="shared" si="39"/>
        <v>19269</v>
      </c>
      <c r="N354" s="29">
        <f t="shared" si="35"/>
        <v>77128.791780821921</v>
      </c>
      <c r="O354" s="30">
        <f t="shared" si="40"/>
        <v>0</v>
      </c>
      <c r="P354" s="11">
        <f t="shared" si="41"/>
        <v>77128.791780821921</v>
      </c>
    </row>
    <row r="355" spans="1:16" ht="20.100000000000001" customHeight="1">
      <c r="A355" s="3" t="s">
        <v>253</v>
      </c>
      <c r="B355" s="2">
        <v>2203</v>
      </c>
      <c r="C355" s="3" t="s">
        <v>506</v>
      </c>
      <c r="D355" s="4"/>
      <c r="E355" s="2">
        <v>0</v>
      </c>
      <c r="F355" s="3" t="s">
        <v>49</v>
      </c>
      <c r="G355" s="3" t="s">
        <v>507</v>
      </c>
      <c r="H355" s="17">
        <v>62.5</v>
      </c>
      <c r="I355" s="5">
        <v>41200</v>
      </c>
      <c r="J355" s="2">
        <f t="shared" si="36"/>
        <v>43328</v>
      </c>
      <c r="K355" s="2">
        <f t="shared" si="37"/>
        <v>22812.5</v>
      </c>
      <c r="L355" s="28" t="str">
        <f t="shared" si="38"/>
        <v>active</v>
      </c>
      <c r="M355" s="11">
        <f t="shared" si="39"/>
        <v>659.2</v>
      </c>
      <c r="N355" s="29">
        <f t="shared" si="35"/>
        <v>3212.9227397260274</v>
      </c>
      <c r="O355" s="30">
        <f t="shared" si="40"/>
        <v>0</v>
      </c>
      <c r="P355" s="11">
        <f t="shared" si="41"/>
        <v>3212.9227397260274</v>
      </c>
    </row>
    <row r="356" spans="1:16" ht="20.100000000000001" customHeight="1">
      <c r="A356" s="3" t="s">
        <v>253</v>
      </c>
      <c r="B356" s="2">
        <v>2204</v>
      </c>
      <c r="C356" s="3" t="s">
        <v>508</v>
      </c>
      <c r="D356" s="4"/>
      <c r="E356" s="2">
        <v>0</v>
      </c>
      <c r="F356" s="3" t="s">
        <v>49</v>
      </c>
      <c r="G356" s="3" t="s">
        <v>509</v>
      </c>
      <c r="H356" s="17">
        <v>62.5</v>
      </c>
      <c r="I356" s="5">
        <v>100110</v>
      </c>
      <c r="J356" s="2">
        <f t="shared" si="36"/>
        <v>43538</v>
      </c>
      <c r="K356" s="2">
        <f t="shared" si="37"/>
        <v>22812.5</v>
      </c>
      <c r="L356" s="28" t="str">
        <f t="shared" si="38"/>
        <v>active</v>
      </c>
      <c r="M356" s="11">
        <f t="shared" si="39"/>
        <v>1601.76</v>
      </c>
      <c r="N356" s="29">
        <f t="shared" si="35"/>
        <v>6885.3738082191785</v>
      </c>
      <c r="O356" s="30">
        <f t="shared" si="40"/>
        <v>0</v>
      </c>
      <c r="P356" s="11">
        <f t="shared" si="41"/>
        <v>6885.3738082191785</v>
      </c>
    </row>
    <row r="357" spans="1:16" ht="20.100000000000001" customHeight="1">
      <c r="A357" s="3" t="s">
        <v>253</v>
      </c>
      <c r="B357" s="2">
        <v>2205</v>
      </c>
      <c r="C357" s="3" t="s">
        <v>508</v>
      </c>
      <c r="D357" s="4"/>
      <c r="E357" s="2">
        <v>0</v>
      </c>
      <c r="F357" s="3" t="s">
        <v>49</v>
      </c>
      <c r="G357" s="3" t="s">
        <v>509</v>
      </c>
      <c r="H357" s="17">
        <v>62.5</v>
      </c>
      <c r="I357" s="5">
        <v>28500</v>
      </c>
      <c r="J357" s="2">
        <f t="shared" si="36"/>
        <v>43538</v>
      </c>
      <c r="K357" s="2">
        <f t="shared" si="37"/>
        <v>22812.5</v>
      </c>
      <c r="L357" s="28" t="str">
        <f t="shared" si="38"/>
        <v>active</v>
      </c>
      <c r="M357" s="11">
        <f t="shared" si="39"/>
        <v>456</v>
      </c>
      <c r="N357" s="29">
        <f t="shared" si="35"/>
        <v>1960.1753424657536</v>
      </c>
      <c r="O357" s="30">
        <f t="shared" si="40"/>
        <v>0</v>
      </c>
      <c r="P357" s="11">
        <f t="shared" si="41"/>
        <v>1960.1753424657536</v>
      </c>
    </row>
    <row r="358" spans="1:16" ht="20.100000000000001" customHeight="1">
      <c r="A358" s="3" t="s">
        <v>253</v>
      </c>
      <c r="B358" s="2">
        <v>2236</v>
      </c>
      <c r="C358" s="3" t="s">
        <v>510</v>
      </c>
      <c r="D358" s="4"/>
      <c r="E358" s="2">
        <v>0</v>
      </c>
      <c r="F358" s="3" t="s">
        <v>49</v>
      </c>
      <c r="G358" s="3" t="s">
        <v>129</v>
      </c>
      <c r="H358" s="17">
        <v>20</v>
      </c>
      <c r="I358" s="5">
        <v>118045</v>
      </c>
      <c r="J358" s="2">
        <f t="shared" si="36"/>
        <v>43982</v>
      </c>
      <c r="K358" s="2">
        <f t="shared" si="37"/>
        <v>7300</v>
      </c>
      <c r="L358" s="28" t="str">
        <f t="shared" si="38"/>
        <v>active</v>
      </c>
      <c r="M358" s="11">
        <f t="shared" si="39"/>
        <v>5902.25</v>
      </c>
      <c r="N358" s="29">
        <f t="shared" si="35"/>
        <v>18191.866438356163</v>
      </c>
      <c r="O358" s="30">
        <f t="shared" si="40"/>
        <v>0</v>
      </c>
      <c r="P358" s="11">
        <f t="shared" si="41"/>
        <v>18191.866438356163</v>
      </c>
    </row>
    <row r="359" spans="1:16" ht="20.100000000000001" customHeight="1">
      <c r="A359" s="3" t="s">
        <v>253</v>
      </c>
      <c r="B359" s="2">
        <v>2237</v>
      </c>
      <c r="C359" s="3" t="s">
        <v>511</v>
      </c>
      <c r="D359" s="4"/>
      <c r="E359" s="2">
        <v>0</v>
      </c>
      <c r="F359" s="3" t="s">
        <v>49</v>
      </c>
      <c r="G359" s="3" t="s">
        <v>512</v>
      </c>
      <c r="H359" s="17">
        <v>20</v>
      </c>
      <c r="I359" s="5">
        <v>419950</v>
      </c>
      <c r="J359" s="2">
        <f t="shared" si="36"/>
        <v>43809</v>
      </c>
      <c r="K359" s="2">
        <f t="shared" si="37"/>
        <v>7300</v>
      </c>
      <c r="L359" s="28" t="str">
        <f t="shared" si="38"/>
        <v>active</v>
      </c>
      <c r="M359" s="11">
        <f t="shared" si="39"/>
        <v>20997.5</v>
      </c>
      <c r="N359" s="29">
        <f t="shared" si="35"/>
        <v>74670.561643835608</v>
      </c>
      <c r="O359" s="30">
        <f t="shared" si="40"/>
        <v>0</v>
      </c>
      <c r="P359" s="11">
        <f t="shared" si="41"/>
        <v>74670.561643835608</v>
      </c>
    </row>
    <row r="360" spans="1:16" ht="20.100000000000001" customHeight="1">
      <c r="A360" s="3" t="s">
        <v>253</v>
      </c>
      <c r="B360" s="2">
        <v>2238</v>
      </c>
      <c r="C360" s="3" t="s">
        <v>513</v>
      </c>
      <c r="D360" s="4"/>
      <c r="E360" s="2">
        <v>0</v>
      </c>
      <c r="F360" s="3" t="s">
        <v>49</v>
      </c>
      <c r="G360" s="3" t="s">
        <v>514</v>
      </c>
      <c r="H360" s="17">
        <v>20</v>
      </c>
      <c r="I360" s="5">
        <v>84850</v>
      </c>
      <c r="J360" s="2">
        <f t="shared" si="36"/>
        <v>43950</v>
      </c>
      <c r="K360" s="2">
        <f t="shared" si="37"/>
        <v>7300</v>
      </c>
      <c r="L360" s="28" t="str">
        <f t="shared" si="38"/>
        <v>active</v>
      </c>
      <c r="M360" s="11">
        <f t="shared" si="39"/>
        <v>4242.5</v>
      </c>
      <c r="N360" s="29">
        <f t="shared" si="35"/>
        <v>13448.143835616438</v>
      </c>
      <c r="O360" s="30">
        <f t="shared" si="40"/>
        <v>0</v>
      </c>
      <c r="P360" s="11">
        <f t="shared" si="41"/>
        <v>13448.143835616438</v>
      </c>
    </row>
    <row r="361" spans="1:16" ht="20.100000000000001" customHeight="1">
      <c r="A361" s="3" t="s">
        <v>253</v>
      </c>
      <c r="B361" s="2">
        <v>2239</v>
      </c>
      <c r="C361" s="3" t="s">
        <v>515</v>
      </c>
      <c r="D361" s="4"/>
      <c r="E361" s="2">
        <v>0</v>
      </c>
      <c r="F361" s="3" t="s">
        <v>49</v>
      </c>
      <c r="G361" s="3" t="s">
        <v>516</v>
      </c>
      <c r="H361" s="17">
        <v>20</v>
      </c>
      <c r="I361" s="5">
        <v>616400</v>
      </c>
      <c r="J361" s="2">
        <f t="shared" si="36"/>
        <v>44005</v>
      </c>
      <c r="K361" s="2">
        <f t="shared" si="37"/>
        <v>7300</v>
      </c>
      <c r="L361" s="28" t="str">
        <f t="shared" si="38"/>
        <v>active</v>
      </c>
      <c r="M361" s="11">
        <f t="shared" si="39"/>
        <v>30820</v>
      </c>
      <c r="N361" s="29">
        <f t="shared" si="35"/>
        <v>93051.068493150684</v>
      </c>
      <c r="O361" s="30">
        <f t="shared" si="40"/>
        <v>0</v>
      </c>
      <c r="P361" s="11">
        <f t="shared" si="41"/>
        <v>93051.068493150684</v>
      </c>
    </row>
    <row r="362" spans="1:16" ht="20.100000000000001" customHeight="1">
      <c r="A362" s="3" t="s">
        <v>253</v>
      </c>
      <c r="B362" s="2">
        <v>2240</v>
      </c>
      <c r="C362" s="3" t="s">
        <v>517</v>
      </c>
      <c r="D362" s="4"/>
      <c r="E362" s="2">
        <v>0</v>
      </c>
      <c r="F362" s="3" t="s">
        <v>49</v>
      </c>
      <c r="G362" s="3" t="s">
        <v>518</v>
      </c>
      <c r="H362" s="17">
        <v>62.5</v>
      </c>
      <c r="I362" s="5">
        <v>237433.8</v>
      </c>
      <c r="J362" s="2">
        <f t="shared" si="36"/>
        <v>44012</v>
      </c>
      <c r="K362" s="2">
        <f t="shared" si="37"/>
        <v>22812.5</v>
      </c>
      <c r="L362" s="28" t="str">
        <f t="shared" si="38"/>
        <v>active</v>
      </c>
      <c r="M362" s="11">
        <f t="shared" si="39"/>
        <v>3798.9407999999999</v>
      </c>
      <c r="N362" s="29">
        <f t="shared" si="35"/>
        <v>11396.822399999999</v>
      </c>
      <c r="O362" s="30">
        <f t="shared" si="40"/>
        <v>0</v>
      </c>
      <c r="P362" s="11">
        <f t="shared" si="41"/>
        <v>11396.822399999999</v>
      </c>
    </row>
    <row r="363" spans="1:16" ht="20.100000000000001" customHeight="1">
      <c r="A363" s="3" t="s">
        <v>253</v>
      </c>
      <c r="B363" s="2">
        <v>2262</v>
      </c>
      <c r="C363" s="3" t="s">
        <v>519</v>
      </c>
      <c r="D363" s="4"/>
      <c r="E363" s="2">
        <v>0</v>
      </c>
      <c r="F363" s="3" t="s">
        <v>49</v>
      </c>
      <c r="G363" s="3" t="s">
        <v>520</v>
      </c>
      <c r="H363" s="17">
        <v>62.5</v>
      </c>
      <c r="I363" s="5">
        <v>111705</v>
      </c>
      <c r="J363" s="2">
        <f t="shared" si="36"/>
        <v>43647</v>
      </c>
      <c r="K363" s="2">
        <f t="shared" si="37"/>
        <v>22812.5</v>
      </c>
      <c r="L363" s="28" t="str">
        <f t="shared" si="38"/>
        <v>active</v>
      </c>
      <c r="M363" s="11">
        <f t="shared" si="39"/>
        <v>1787.28</v>
      </c>
      <c r="N363" s="29">
        <f t="shared" si="35"/>
        <v>7149.12</v>
      </c>
      <c r="O363" s="30">
        <f t="shared" si="40"/>
        <v>0</v>
      </c>
      <c r="P363" s="11">
        <f t="shared" si="41"/>
        <v>7149.12</v>
      </c>
    </row>
    <row r="364" spans="1:16" ht="20.100000000000001" customHeight="1">
      <c r="A364" s="3" t="s">
        <v>253</v>
      </c>
      <c r="B364" s="2">
        <v>2263</v>
      </c>
      <c r="C364" s="3" t="s">
        <v>521</v>
      </c>
      <c r="D364" s="4"/>
      <c r="E364" s="2">
        <v>0</v>
      </c>
      <c r="F364" s="3" t="s">
        <v>49</v>
      </c>
      <c r="G364" s="3" t="s">
        <v>522</v>
      </c>
      <c r="H364" s="17">
        <v>62.5</v>
      </c>
      <c r="I364" s="5">
        <v>49400</v>
      </c>
      <c r="J364" s="2">
        <f t="shared" si="36"/>
        <v>43739</v>
      </c>
      <c r="K364" s="2">
        <f t="shared" si="37"/>
        <v>22812.5</v>
      </c>
      <c r="L364" s="28" t="str">
        <f t="shared" si="38"/>
        <v>active</v>
      </c>
      <c r="M364" s="11">
        <f t="shared" si="39"/>
        <v>790.4</v>
      </c>
      <c r="N364" s="29">
        <f t="shared" si="35"/>
        <v>2962.3758904109591</v>
      </c>
      <c r="O364" s="30">
        <f t="shared" si="40"/>
        <v>0</v>
      </c>
      <c r="P364" s="11">
        <f t="shared" si="41"/>
        <v>2962.3758904109591</v>
      </c>
    </row>
    <row r="365" spans="1:16" ht="20.100000000000001" customHeight="1">
      <c r="A365" s="3" t="s">
        <v>253</v>
      </c>
      <c r="B365" s="2">
        <v>2264</v>
      </c>
      <c r="C365" s="3" t="s">
        <v>523</v>
      </c>
      <c r="D365" s="4"/>
      <c r="E365" s="2">
        <v>0</v>
      </c>
      <c r="F365" s="3" t="s">
        <v>49</v>
      </c>
      <c r="G365" s="3" t="s">
        <v>524</v>
      </c>
      <c r="H365" s="17">
        <v>62.5</v>
      </c>
      <c r="I365" s="5">
        <v>8600</v>
      </c>
      <c r="J365" s="2">
        <f t="shared" si="36"/>
        <v>43709</v>
      </c>
      <c r="K365" s="2">
        <f t="shared" si="37"/>
        <v>22812.5</v>
      </c>
      <c r="L365" s="28" t="str">
        <f t="shared" si="38"/>
        <v>active</v>
      </c>
      <c r="M365" s="11">
        <f t="shared" si="39"/>
        <v>137.6</v>
      </c>
      <c r="N365" s="29">
        <f t="shared" si="35"/>
        <v>527.02684931506849</v>
      </c>
      <c r="O365" s="30">
        <f t="shared" si="40"/>
        <v>0</v>
      </c>
      <c r="P365" s="11">
        <f t="shared" si="41"/>
        <v>527.02684931506849</v>
      </c>
    </row>
    <row r="366" spans="1:16" ht="20.100000000000001" customHeight="1">
      <c r="A366" s="3" t="s">
        <v>253</v>
      </c>
      <c r="B366" s="2">
        <v>2265</v>
      </c>
      <c r="C366" s="3" t="s">
        <v>525</v>
      </c>
      <c r="D366" s="4"/>
      <c r="E366" s="2">
        <v>0</v>
      </c>
      <c r="F366" s="3" t="s">
        <v>49</v>
      </c>
      <c r="G366" s="3" t="s">
        <v>524</v>
      </c>
      <c r="H366" s="17">
        <v>62.5</v>
      </c>
      <c r="I366" s="5">
        <v>61750</v>
      </c>
      <c r="J366" s="2">
        <f t="shared" si="36"/>
        <v>43709</v>
      </c>
      <c r="K366" s="2">
        <f t="shared" si="37"/>
        <v>22812.5</v>
      </c>
      <c r="L366" s="28" t="str">
        <f t="shared" si="38"/>
        <v>active</v>
      </c>
      <c r="M366" s="11">
        <f t="shared" si="39"/>
        <v>988</v>
      </c>
      <c r="N366" s="29">
        <f t="shared" si="35"/>
        <v>3784.1753424657536</v>
      </c>
      <c r="O366" s="30">
        <f t="shared" si="40"/>
        <v>0</v>
      </c>
      <c r="P366" s="11">
        <f t="shared" si="41"/>
        <v>3784.1753424657536</v>
      </c>
    </row>
    <row r="367" spans="1:16" ht="20.100000000000001" customHeight="1">
      <c r="A367" s="3" t="s">
        <v>253</v>
      </c>
      <c r="B367" s="2">
        <v>2266</v>
      </c>
      <c r="C367" s="3" t="s">
        <v>526</v>
      </c>
      <c r="D367" s="4"/>
      <c r="E367" s="2">
        <v>0</v>
      </c>
      <c r="F367" s="3" t="s">
        <v>49</v>
      </c>
      <c r="G367" s="3" t="s">
        <v>527</v>
      </c>
      <c r="H367" s="17">
        <v>62.5</v>
      </c>
      <c r="I367" s="5">
        <v>24400</v>
      </c>
      <c r="J367" s="2">
        <f t="shared" si="36"/>
        <v>43862</v>
      </c>
      <c r="K367" s="2">
        <f t="shared" si="37"/>
        <v>22812.5</v>
      </c>
      <c r="L367" s="28" t="str">
        <f t="shared" si="38"/>
        <v>active</v>
      </c>
      <c r="M367" s="11">
        <f t="shared" si="39"/>
        <v>390.4</v>
      </c>
      <c r="N367" s="29">
        <f t="shared" si="35"/>
        <v>1331.6383561643834</v>
      </c>
      <c r="O367" s="30">
        <f t="shared" si="40"/>
        <v>0</v>
      </c>
      <c r="P367" s="11">
        <f t="shared" si="41"/>
        <v>1331.6383561643834</v>
      </c>
    </row>
    <row r="368" spans="1:16" ht="20.100000000000001" customHeight="1">
      <c r="A368" s="3" t="s">
        <v>253</v>
      </c>
      <c r="B368" s="2">
        <v>2267</v>
      </c>
      <c r="C368" s="3" t="s">
        <v>528</v>
      </c>
      <c r="D368" s="4"/>
      <c r="E368" s="2">
        <v>0</v>
      </c>
      <c r="F368" s="3" t="s">
        <v>49</v>
      </c>
      <c r="G368" s="3" t="s">
        <v>529</v>
      </c>
      <c r="H368" s="17">
        <v>62.5</v>
      </c>
      <c r="I368" s="5">
        <v>19125</v>
      </c>
      <c r="J368" s="2">
        <f t="shared" si="36"/>
        <v>43831</v>
      </c>
      <c r="K368" s="2">
        <f t="shared" si="37"/>
        <v>22812.5</v>
      </c>
      <c r="L368" s="28" t="str">
        <f t="shared" si="38"/>
        <v>active</v>
      </c>
      <c r="M368" s="11">
        <f t="shared" si="39"/>
        <v>306</v>
      </c>
      <c r="N368" s="29">
        <f t="shared" si="35"/>
        <v>1069.7424657534245</v>
      </c>
      <c r="O368" s="30">
        <f t="shared" si="40"/>
        <v>0</v>
      </c>
      <c r="P368" s="11">
        <f t="shared" si="41"/>
        <v>1069.7424657534245</v>
      </c>
    </row>
    <row r="369" spans="1:16" ht="20.100000000000001" customHeight="1">
      <c r="A369" s="3" t="s">
        <v>253</v>
      </c>
      <c r="B369" s="2">
        <v>2296</v>
      </c>
      <c r="C369" s="3" t="s">
        <v>530</v>
      </c>
      <c r="D369" s="4"/>
      <c r="E369" s="2">
        <v>0</v>
      </c>
      <c r="F369" s="3" t="s">
        <v>49</v>
      </c>
      <c r="G369" s="3" t="s">
        <v>46</v>
      </c>
      <c r="H369" s="17">
        <v>62.5</v>
      </c>
      <c r="I369" s="5">
        <v>661849.15</v>
      </c>
      <c r="J369" s="2">
        <f t="shared" si="36"/>
        <v>44377</v>
      </c>
      <c r="K369" s="2">
        <f t="shared" si="37"/>
        <v>22812.5</v>
      </c>
      <c r="L369" s="28" t="str">
        <f t="shared" si="38"/>
        <v>active</v>
      </c>
      <c r="M369" s="11">
        <f t="shared" si="39"/>
        <v>10589.5864</v>
      </c>
      <c r="N369" s="29">
        <f t="shared" si="35"/>
        <v>21179.1728</v>
      </c>
      <c r="O369" s="30">
        <f t="shared" si="40"/>
        <v>0</v>
      </c>
      <c r="P369" s="11">
        <f t="shared" si="41"/>
        <v>21179.1728</v>
      </c>
    </row>
    <row r="370" spans="1:16" s="16" customFormat="1" ht="20.100000000000001" customHeight="1">
      <c r="A370" s="13" t="s">
        <v>253</v>
      </c>
      <c r="B370" s="12">
        <v>2300</v>
      </c>
      <c r="C370" s="13" t="s">
        <v>531</v>
      </c>
      <c r="D370" s="14"/>
      <c r="E370" s="12">
        <v>0</v>
      </c>
      <c r="F370" s="13" t="s">
        <v>49</v>
      </c>
      <c r="G370" s="13" t="s">
        <v>100</v>
      </c>
      <c r="H370" s="18">
        <v>62.5</v>
      </c>
      <c r="I370" s="15">
        <v>748923.22</v>
      </c>
      <c r="J370" s="12">
        <f t="shared" si="36"/>
        <v>44469</v>
      </c>
      <c r="K370" s="12">
        <f t="shared" si="37"/>
        <v>22812.5</v>
      </c>
      <c r="L370" s="18" t="str">
        <f t="shared" si="38"/>
        <v>active</v>
      </c>
      <c r="M370" s="11">
        <f t="shared" si="39"/>
        <v>11982.77152</v>
      </c>
      <c r="N370" s="29">
        <f>IF(L370="dep out",I370,(($M$1-J370)/365)*M370)</f>
        <v>20945.228026739725</v>
      </c>
      <c r="O370" s="30">
        <f t="shared" si="40"/>
        <v>0</v>
      </c>
      <c r="P370" s="11">
        <f t="shared" si="41"/>
        <v>20945.228026739725</v>
      </c>
    </row>
    <row r="371" spans="1:16" ht="20.100000000000001" customHeight="1">
      <c r="A371" s="3" t="s">
        <v>253</v>
      </c>
      <c r="B371" s="2">
        <v>2301</v>
      </c>
      <c r="C371" s="3" t="s">
        <v>532</v>
      </c>
      <c r="D371" s="4"/>
      <c r="E371" s="2">
        <v>0</v>
      </c>
      <c r="F371" s="3" t="s">
        <v>49</v>
      </c>
      <c r="G371" s="3" t="s">
        <v>533</v>
      </c>
      <c r="H371" s="17">
        <v>20</v>
      </c>
      <c r="I371" s="5">
        <v>49040.69</v>
      </c>
      <c r="J371" s="2">
        <f t="shared" si="36"/>
        <v>44286</v>
      </c>
      <c r="K371" s="2">
        <f t="shared" si="37"/>
        <v>7300</v>
      </c>
      <c r="L371" s="28" t="str">
        <f t="shared" si="38"/>
        <v>active</v>
      </c>
      <c r="M371" s="11">
        <f t="shared" si="39"/>
        <v>2452.0345000000002</v>
      </c>
      <c r="N371" s="29">
        <f t="shared" ref="N371:N393" si="42">IF(L371="dep out",I371,(($M$1-J371)/365)*M371)</f>
        <v>5515.3981493150695</v>
      </c>
      <c r="O371" s="30">
        <f t="shared" si="40"/>
        <v>0</v>
      </c>
      <c r="P371" s="11">
        <f t="shared" si="41"/>
        <v>5515.3981493150695</v>
      </c>
    </row>
    <row r="372" spans="1:16" ht="20.100000000000001" customHeight="1">
      <c r="A372" s="3" t="s">
        <v>253</v>
      </c>
      <c r="B372" s="2">
        <v>2302</v>
      </c>
      <c r="C372" s="3" t="s">
        <v>534</v>
      </c>
      <c r="D372" s="4"/>
      <c r="E372" s="2">
        <v>0</v>
      </c>
      <c r="F372" s="3" t="s">
        <v>49</v>
      </c>
      <c r="G372" s="3" t="s">
        <v>100</v>
      </c>
      <c r="H372" s="17">
        <v>20</v>
      </c>
      <c r="I372" s="5">
        <v>399089.05</v>
      </c>
      <c r="J372" s="2">
        <f t="shared" si="36"/>
        <v>44469</v>
      </c>
      <c r="K372" s="2">
        <f t="shared" si="37"/>
        <v>7300</v>
      </c>
      <c r="L372" s="28" t="str">
        <f t="shared" si="38"/>
        <v>active</v>
      </c>
      <c r="M372" s="11">
        <f t="shared" si="39"/>
        <v>19954.452499999999</v>
      </c>
      <c r="N372" s="29">
        <f t="shared" si="42"/>
        <v>34879.28957534246</v>
      </c>
      <c r="O372" s="30">
        <f t="shared" si="40"/>
        <v>0</v>
      </c>
      <c r="P372" s="11">
        <f t="shared" si="41"/>
        <v>34879.28957534246</v>
      </c>
    </row>
    <row r="373" spans="1:16" ht="20.100000000000001" customHeight="1">
      <c r="A373" s="3" t="s">
        <v>253</v>
      </c>
      <c r="B373" s="2">
        <v>2322</v>
      </c>
      <c r="C373" s="3" t="s">
        <v>535</v>
      </c>
      <c r="D373" s="4"/>
      <c r="E373" s="2">
        <v>0</v>
      </c>
      <c r="F373" s="3" t="s">
        <v>49</v>
      </c>
      <c r="G373" s="3" t="s">
        <v>536</v>
      </c>
      <c r="H373" s="17">
        <v>62.5</v>
      </c>
      <c r="I373" s="5">
        <v>2625</v>
      </c>
      <c r="J373" s="2">
        <f t="shared" si="36"/>
        <v>44131</v>
      </c>
      <c r="K373" s="2">
        <f t="shared" si="37"/>
        <v>22812.5</v>
      </c>
      <c r="L373" s="28" t="str">
        <f t="shared" si="38"/>
        <v>active</v>
      </c>
      <c r="M373" s="11">
        <f t="shared" si="39"/>
        <v>42</v>
      </c>
      <c r="N373" s="29">
        <f t="shared" si="42"/>
        <v>112.3068493150685</v>
      </c>
      <c r="O373" s="30">
        <f t="shared" si="40"/>
        <v>0</v>
      </c>
      <c r="P373" s="11">
        <f t="shared" si="41"/>
        <v>112.3068493150685</v>
      </c>
    </row>
    <row r="374" spans="1:16" ht="20.100000000000001" customHeight="1">
      <c r="A374" s="3" t="s">
        <v>253</v>
      </c>
      <c r="B374" s="2">
        <v>2323</v>
      </c>
      <c r="C374" s="3" t="s">
        <v>537</v>
      </c>
      <c r="D374" s="4"/>
      <c r="E374" s="2">
        <v>0</v>
      </c>
      <c r="F374" s="3" t="s">
        <v>49</v>
      </c>
      <c r="G374" s="3" t="s">
        <v>536</v>
      </c>
      <c r="H374" s="17">
        <v>62.5</v>
      </c>
      <c r="I374" s="5">
        <v>111705</v>
      </c>
      <c r="J374" s="2">
        <f t="shared" si="36"/>
        <v>44131</v>
      </c>
      <c r="K374" s="2">
        <f t="shared" si="37"/>
        <v>22812.5</v>
      </c>
      <c r="L374" s="28" t="str">
        <f t="shared" si="38"/>
        <v>active</v>
      </c>
      <c r="M374" s="11">
        <f t="shared" si="39"/>
        <v>1787.28</v>
      </c>
      <c r="N374" s="29">
        <f t="shared" si="42"/>
        <v>4779.1377534246576</v>
      </c>
      <c r="O374" s="30">
        <f t="shared" si="40"/>
        <v>0</v>
      </c>
      <c r="P374" s="11">
        <f t="shared" si="41"/>
        <v>4779.1377534246576</v>
      </c>
    </row>
    <row r="375" spans="1:16" ht="20.100000000000001" customHeight="1">
      <c r="A375" s="3" t="s">
        <v>253</v>
      </c>
      <c r="B375" s="2">
        <v>2324</v>
      </c>
      <c r="C375" s="3" t="s">
        <v>538</v>
      </c>
      <c r="D375" s="4"/>
      <c r="E375" s="2">
        <v>0</v>
      </c>
      <c r="F375" s="3" t="s">
        <v>49</v>
      </c>
      <c r="G375" s="3" t="s">
        <v>539</v>
      </c>
      <c r="H375" s="17">
        <v>62.5</v>
      </c>
      <c r="I375" s="5">
        <v>30020</v>
      </c>
      <c r="J375" s="2">
        <f t="shared" si="36"/>
        <v>44014</v>
      </c>
      <c r="K375" s="2">
        <f t="shared" si="37"/>
        <v>22812.5</v>
      </c>
      <c r="L375" s="28" t="str">
        <f t="shared" si="38"/>
        <v>active</v>
      </c>
      <c r="M375" s="11">
        <f t="shared" si="39"/>
        <v>480.32</v>
      </c>
      <c r="N375" s="29">
        <f t="shared" si="42"/>
        <v>1438.3281095890409</v>
      </c>
      <c r="O375" s="30">
        <f t="shared" si="40"/>
        <v>0</v>
      </c>
      <c r="P375" s="11">
        <f t="shared" si="41"/>
        <v>1438.3281095890409</v>
      </c>
    </row>
    <row r="376" spans="1:16" ht="20.100000000000001" customHeight="1">
      <c r="A376" s="3" t="s">
        <v>253</v>
      </c>
      <c r="B376" s="2">
        <v>2325</v>
      </c>
      <c r="C376" s="3" t="s">
        <v>540</v>
      </c>
      <c r="D376" s="4"/>
      <c r="E376" s="2">
        <v>0</v>
      </c>
      <c r="F376" s="3" t="s">
        <v>49</v>
      </c>
      <c r="G376" s="3" t="s">
        <v>536</v>
      </c>
      <c r="H376" s="17">
        <v>62.5</v>
      </c>
      <c r="I376" s="5">
        <v>23375</v>
      </c>
      <c r="J376" s="2">
        <f t="shared" si="36"/>
        <v>44131</v>
      </c>
      <c r="K376" s="2">
        <f t="shared" si="37"/>
        <v>22812.5</v>
      </c>
      <c r="L376" s="28" t="str">
        <f t="shared" si="38"/>
        <v>active</v>
      </c>
      <c r="M376" s="11">
        <f t="shared" si="39"/>
        <v>374</v>
      </c>
      <c r="N376" s="29">
        <f t="shared" si="42"/>
        <v>1000.0657534246576</v>
      </c>
      <c r="O376" s="30">
        <f t="shared" si="40"/>
        <v>0</v>
      </c>
      <c r="P376" s="11">
        <f t="shared" si="41"/>
        <v>1000.0657534246576</v>
      </c>
    </row>
    <row r="377" spans="1:16" ht="20.100000000000001" customHeight="1">
      <c r="A377" s="3" t="s">
        <v>253</v>
      </c>
      <c r="B377" s="2">
        <v>2361</v>
      </c>
      <c r="C377" s="3" t="s">
        <v>541</v>
      </c>
      <c r="D377" s="4"/>
      <c r="E377" s="2">
        <v>0</v>
      </c>
      <c r="F377" s="3" t="s">
        <v>49</v>
      </c>
      <c r="G377" s="3" t="s">
        <v>2</v>
      </c>
      <c r="H377" s="17">
        <v>62.5</v>
      </c>
      <c r="I377" s="5">
        <v>414190.61</v>
      </c>
      <c r="J377" s="2">
        <f t="shared" si="36"/>
        <v>44742</v>
      </c>
      <c r="K377" s="2">
        <f t="shared" si="37"/>
        <v>22812.5</v>
      </c>
      <c r="L377" s="28" t="str">
        <f t="shared" si="38"/>
        <v>active</v>
      </c>
      <c r="M377" s="11">
        <f t="shared" si="39"/>
        <v>6627.0497599999999</v>
      </c>
      <c r="N377" s="29">
        <f t="shared" si="42"/>
        <v>6627.0497599999999</v>
      </c>
      <c r="O377" s="30">
        <f t="shared" si="40"/>
        <v>0</v>
      </c>
      <c r="P377" s="11">
        <f t="shared" si="41"/>
        <v>6627.0497599999999</v>
      </c>
    </row>
    <row r="378" spans="1:16" ht="20.100000000000001" customHeight="1">
      <c r="A378" s="3" t="s">
        <v>253</v>
      </c>
      <c r="B378" s="2">
        <v>2363</v>
      </c>
      <c r="C378" s="3" t="s">
        <v>542</v>
      </c>
      <c r="D378" s="4"/>
      <c r="E378" s="2">
        <v>0</v>
      </c>
      <c r="F378" s="3" t="s">
        <v>49</v>
      </c>
      <c r="G378" s="3" t="s">
        <v>229</v>
      </c>
      <c r="H378" s="17">
        <v>20</v>
      </c>
      <c r="I378" s="5">
        <v>58306.55</v>
      </c>
      <c r="J378" s="2">
        <f t="shared" si="36"/>
        <v>44500</v>
      </c>
      <c r="K378" s="2">
        <f t="shared" si="37"/>
        <v>7300</v>
      </c>
      <c r="L378" s="28" t="str">
        <f t="shared" si="38"/>
        <v>active</v>
      </c>
      <c r="M378" s="11">
        <f t="shared" si="39"/>
        <v>2915.3275000000003</v>
      </c>
      <c r="N378" s="29">
        <f t="shared" si="42"/>
        <v>4848.2295684931514</v>
      </c>
      <c r="O378" s="30">
        <f t="shared" si="40"/>
        <v>0</v>
      </c>
      <c r="P378" s="11">
        <f t="shared" si="41"/>
        <v>4848.2295684931514</v>
      </c>
    </row>
    <row r="379" spans="1:16" ht="20.100000000000001" customHeight="1">
      <c r="A379" s="3" t="s">
        <v>253</v>
      </c>
      <c r="B379" s="2">
        <v>2373</v>
      </c>
      <c r="C379" s="3" t="s">
        <v>543</v>
      </c>
      <c r="D379" s="4"/>
      <c r="E379" s="2">
        <v>0</v>
      </c>
      <c r="F379" s="3" t="s">
        <v>49</v>
      </c>
      <c r="G379" s="3" t="s">
        <v>544</v>
      </c>
      <c r="H379" s="17">
        <v>62.5</v>
      </c>
      <c r="I379" s="5">
        <v>132600</v>
      </c>
      <c r="J379" s="2">
        <f t="shared" si="36"/>
        <v>44432</v>
      </c>
      <c r="K379" s="2">
        <f t="shared" si="37"/>
        <v>22812.5</v>
      </c>
      <c r="L379" s="28" t="str">
        <f t="shared" si="38"/>
        <v>active</v>
      </c>
      <c r="M379" s="11">
        <f t="shared" si="39"/>
        <v>2121.6</v>
      </c>
      <c r="N379" s="29">
        <f t="shared" si="42"/>
        <v>3923.5068493150684</v>
      </c>
      <c r="O379" s="30">
        <f t="shared" si="40"/>
        <v>0</v>
      </c>
      <c r="P379" s="11">
        <f t="shared" si="41"/>
        <v>3923.5068493150684</v>
      </c>
    </row>
    <row r="380" spans="1:16" ht="20.100000000000001" customHeight="1">
      <c r="A380" s="3" t="s">
        <v>253</v>
      </c>
      <c r="B380" s="2">
        <v>2374</v>
      </c>
      <c r="C380" s="3" t="s">
        <v>545</v>
      </c>
      <c r="D380" s="4"/>
      <c r="E380" s="2">
        <v>0</v>
      </c>
      <c r="F380" s="3" t="s">
        <v>49</v>
      </c>
      <c r="G380" s="3" t="s">
        <v>546</v>
      </c>
      <c r="H380" s="17">
        <v>62.5</v>
      </c>
      <c r="I380" s="5">
        <v>63000</v>
      </c>
      <c r="J380" s="2">
        <f t="shared" si="36"/>
        <v>44539</v>
      </c>
      <c r="K380" s="2">
        <f t="shared" si="37"/>
        <v>22812.5</v>
      </c>
      <c r="L380" s="28" t="str">
        <f t="shared" si="38"/>
        <v>active</v>
      </c>
      <c r="M380" s="11">
        <f t="shared" si="39"/>
        <v>1008</v>
      </c>
      <c r="N380" s="29">
        <f t="shared" si="42"/>
        <v>1568.6136986301369</v>
      </c>
      <c r="O380" s="30">
        <f t="shared" si="40"/>
        <v>0</v>
      </c>
      <c r="P380" s="11">
        <f t="shared" si="41"/>
        <v>1568.6136986301369</v>
      </c>
    </row>
    <row r="381" spans="1:16" ht="20.100000000000001" customHeight="1">
      <c r="A381" s="3" t="s">
        <v>253</v>
      </c>
      <c r="B381" s="2">
        <v>2375</v>
      </c>
      <c r="C381" s="3" t="s">
        <v>547</v>
      </c>
      <c r="D381" s="4"/>
      <c r="E381" s="2">
        <v>0</v>
      </c>
      <c r="F381" s="3" t="s">
        <v>49</v>
      </c>
      <c r="G381" s="3" t="s">
        <v>100</v>
      </c>
      <c r="H381" s="17">
        <v>62.5</v>
      </c>
      <c r="I381" s="5">
        <v>50400</v>
      </c>
      <c r="J381" s="2">
        <f t="shared" si="36"/>
        <v>44469</v>
      </c>
      <c r="K381" s="2">
        <f t="shared" si="37"/>
        <v>22812.5</v>
      </c>
      <c r="L381" s="28" t="str">
        <f t="shared" si="38"/>
        <v>active</v>
      </c>
      <c r="M381" s="11">
        <f t="shared" si="39"/>
        <v>806.4</v>
      </c>
      <c r="N381" s="29">
        <f t="shared" si="42"/>
        <v>1409.5430136986301</v>
      </c>
      <c r="O381" s="30">
        <f t="shared" si="40"/>
        <v>0</v>
      </c>
      <c r="P381" s="11">
        <f t="shared" si="41"/>
        <v>1409.5430136986301</v>
      </c>
    </row>
    <row r="382" spans="1:16" ht="20.100000000000001" customHeight="1">
      <c r="A382" s="3" t="s">
        <v>253</v>
      </c>
      <c r="B382" s="2">
        <v>2376</v>
      </c>
      <c r="C382" s="3" t="s">
        <v>548</v>
      </c>
      <c r="D382" s="4"/>
      <c r="E382" s="2">
        <v>0</v>
      </c>
      <c r="F382" s="3" t="s">
        <v>49</v>
      </c>
      <c r="G382" s="3" t="s">
        <v>546</v>
      </c>
      <c r="H382" s="17">
        <v>62.5</v>
      </c>
      <c r="I382" s="5">
        <v>43400</v>
      </c>
      <c r="J382" s="2">
        <f t="shared" si="36"/>
        <v>44539</v>
      </c>
      <c r="K382" s="2">
        <f t="shared" si="37"/>
        <v>22812.5</v>
      </c>
      <c r="L382" s="28" t="str">
        <f t="shared" si="38"/>
        <v>active</v>
      </c>
      <c r="M382" s="11">
        <f t="shared" si="39"/>
        <v>694.4</v>
      </c>
      <c r="N382" s="29">
        <f t="shared" si="42"/>
        <v>1080.6005479452056</v>
      </c>
      <c r="O382" s="30">
        <f t="shared" si="40"/>
        <v>0</v>
      </c>
      <c r="P382" s="11">
        <f t="shared" si="41"/>
        <v>1080.6005479452056</v>
      </c>
    </row>
    <row r="383" spans="1:16" ht="20.100000000000001" customHeight="1">
      <c r="A383" s="3" t="s">
        <v>253</v>
      </c>
      <c r="B383" s="2">
        <v>2377</v>
      </c>
      <c r="C383" s="3" t="s">
        <v>549</v>
      </c>
      <c r="D383" s="4"/>
      <c r="E383" s="2">
        <v>0</v>
      </c>
      <c r="F383" s="3" t="s">
        <v>49</v>
      </c>
      <c r="G383" s="3" t="s">
        <v>550</v>
      </c>
      <c r="H383" s="17">
        <v>62.5</v>
      </c>
      <c r="I383" s="5">
        <v>104450</v>
      </c>
      <c r="J383" s="2">
        <f t="shared" si="36"/>
        <v>44475</v>
      </c>
      <c r="K383" s="2">
        <f t="shared" si="37"/>
        <v>22812.5</v>
      </c>
      <c r="L383" s="28" t="str">
        <f t="shared" si="38"/>
        <v>active</v>
      </c>
      <c r="M383" s="11">
        <f t="shared" si="39"/>
        <v>1671.2</v>
      </c>
      <c r="N383" s="29">
        <f t="shared" si="42"/>
        <v>2893.6942465753427</v>
      </c>
      <c r="O383" s="30">
        <f t="shared" si="40"/>
        <v>0</v>
      </c>
      <c r="P383" s="11">
        <f t="shared" si="41"/>
        <v>2893.6942465753427</v>
      </c>
    </row>
    <row r="384" spans="1:16" ht="20.100000000000001" customHeight="1">
      <c r="A384" s="3" t="s">
        <v>253</v>
      </c>
      <c r="B384" s="2">
        <v>2378</v>
      </c>
      <c r="C384" s="3" t="s">
        <v>551</v>
      </c>
      <c r="D384" s="4"/>
      <c r="E384" s="2">
        <v>0</v>
      </c>
      <c r="F384" s="3" t="s">
        <v>49</v>
      </c>
      <c r="G384" s="3" t="s">
        <v>552</v>
      </c>
      <c r="H384" s="17">
        <v>62.5</v>
      </c>
      <c r="I384" s="5">
        <v>70000</v>
      </c>
      <c r="J384" s="2">
        <f t="shared" si="36"/>
        <v>44498</v>
      </c>
      <c r="K384" s="2">
        <f t="shared" si="37"/>
        <v>22812.5</v>
      </c>
      <c r="L384" s="28" t="str">
        <f t="shared" si="38"/>
        <v>active</v>
      </c>
      <c r="M384" s="11">
        <f t="shared" si="39"/>
        <v>1120</v>
      </c>
      <c r="N384" s="29">
        <f t="shared" si="42"/>
        <v>1868.7123287671232</v>
      </c>
      <c r="O384" s="30">
        <f t="shared" si="40"/>
        <v>0</v>
      </c>
      <c r="P384" s="11">
        <f t="shared" si="41"/>
        <v>1868.7123287671232</v>
      </c>
    </row>
    <row r="385" spans="1:16" ht="20.100000000000001" customHeight="1">
      <c r="A385" s="3" t="s">
        <v>253</v>
      </c>
      <c r="B385" s="2">
        <v>2401</v>
      </c>
      <c r="C385" s="3" t="s">
        <v>553</v>
      </c>
      <c r="D385" s="4"/>
      <c r="E385" s="2">
        <v>0</v>
      </c>
      <c r="F385" s="3" t="s">
        <v>49</v>
      </c>
      <c r="G385" s="3" t="s">
        <v>554</v>
      </c>
      <c r="H385" s="17">
        <v>62.5</v>
      </c>
      <c r="I385" s="5">
        <v>709966.78</v>
      </c>
      <c r="J385" s="2">
        <f t="shared" si="36"/>
        <v>45046</v>
      </c>
      <c r="K385" s="2">
        <f t="shared" si="37"/>
        <v>22812.5</v>
      </c>
      <c r="L385" s="28" t="str">
        <f t="shared" si="38"/>
        <v>active</v>
      </c>
      <c r="M385" s="11">
        <f t="shared" si="39"/>
        <v>11359.46848</v>
      </c>
      <c r="N385" s="29">
        <f t="shared" si="42"/>
        <v>1898.4317185753425</v>
      </c>
      <c r="O385" s="30">
        <f t="shared" si="40"/>
        <v>0</v>
      </c>
      <c r="P385" s="11">
        <f t="shared" si="41"/>
        <v>1898.4317185753425</v>
      </c>
    </row>
    <row r="386" spans="1:16" ht="20.100000000000001" customHeight="1">
      <c r="A386" s="3" t="s">
        <v>253</v>
      </c>
      <c r="B386" s="2">
        <v>2402</v>
      </c>
      <c r="C386" s="3" t="s">
        <v>555</v>
      </c>
      <c r="D386" s="4"/>
      <c r="E386" s="2">
        <v>0</v>
      </c>
      <c r="F386" s="3" t="s">
        <v>49</v>
      </c>
      <c r="G386" s="3" t="s">
        <v>1</v>
      </c>
      <c r="H386" s="17">
        <v>62.5</v>
      </c>
      <c r="I386" s="5">
        <v>658421.48</v>
      </c>
      <c r="J386" s="2">
        <f t="shared" si="36"/>
        <v>45107</v>
      </c>
      <c r="K386" s="2">
        <f t="shared" si="37"/>
        <v>22812.5</v>
      </c>
      <c r="L386" s="28" t="str">
        <f t="shared" si="38"/>
        <v>active</v>
      </c>
      <c r="M386" s="11">
        <f t="shared" si="39"/>
        <v>10534.74368</v>
      </c>
      <c r="N386" s="29">
        <f t="shared" si="42"/>
        <v>0</v>
      </c>
      <c r="O386" s="30">
        <f t="shared" si="40"/>
        <v>0</v>
      </c>
      <c r="P386" s="11">
        <f t="shared" si="41"/>
        <v>0</v>
      </c>
    </row>
    <row r="387" spans="1:16" ht="20.100000000000001" customHeight="1">
      <c r="A387" s="3" t="s">
        <v>253</v>
      </c>
      <c r="B387" s="2">
        <v>2403</v>
      </c>
      <c r="C387" s="3" t="s">
        <v>556</v>
      </c>
      <c r="D387" s="4"/>
      <c r="E387" s="2">
        <v>0</v>
      </c>
      <c r="F387" s="3" t="s">
        <v>49</v>
      </c>
      <c r="G387" s="3" t="s">
        <v>1</v>
      </c>
      <c r="H387" s="17">
        <v>62.5</v>
      </c>
      <c r="I387" s="5">
        <v>104000</v>
      </c>
      <c r="J387" s="2">
        <f t="shared" si="36"/>
        <v>45107</v>
      </c>
      <c r="K387" s="2">
        <f t="shared" si="37"/>
        <v>22812.5</v>
      </c>
      <c r="L387" s="28" t="str">
        <f t="shared" si="38"/>
        <v>active</v>
      </c>
      <c r="M387" s="11">
        <f t="shared" si="39"/>
        <v>1664</v>
      </c>
      <c r="N387" s="29">
        <f t="shared" si="42"/>
        <v>0</v>
      </c>
      <c r="O387" s="30">
        <f t="shared" si="40"/>
        <v>0</v>
      </c>
      <c r="P387" s="11">
        <f t="shared" si="41"/>
        <v>0</v>
      </c>
    </row>
    <row r="388" spans="1:16" ht="20.100000000000001" customHeight="1">
      <c r="A388" s="3" t="s">
        <v>253</v>
      </c>
      <c r="B388" s="2">
        <v>2404</v>
      </c>
      <c r="C388" s="3" t="s">
        <v>557</v>
      </c>
      <c r="D388" s="4"/>
      <c r="E388" s="2">
        <v>0</v>
      </c>
      <c r="F388" s="3" t="s">
        <v>49</v>
      </c>
      <c r="G388" s="3" t="s">
        <v>1</v>
      </c>
      <c r="H388" s="17">
        <v>62.5</v>
      </c>
      <c r="I388" s="5">
        <v>66345.02</v>
      </c>
      <c r="J388" s="2">
        <f t="shared" ref="J388:J393" si="43">DATEVALUE(G388)</f>
        <v>45107</v>
      </c>
      <c r="K388" s="2">
        <f t="shared" ref="K388:K393" si="44">H388*365</f>
        <v>22812.5</v>
      </c>
      <c r="L388" s="28" t="str">
        <f t="shared" ref="L388:L393" si="45">IF((J388+K388)&lt;$M$1,"dep out","active")</f>
        <v>active</v>
      </c>
      <c r="M388" s="11">
        <f t="shared" ref="M388:M393" si="46">IF(L388="dep out",0,(I388/H388))</f>
        <v>1061.5203200000001</v>
      </c>
      <c r="N388" s="29">
        <f t="shared" si="42"/>
        <v>0</v>
      </c>
      <c r="O388" s="30">
        <f t="shared" ref="O388:O393" si="47">IF(H388=0,(-1*I388),0)</f>
        <v>0</v>
      </c>
      <c r="P388" s="11">
        <f t="shared" ref="P388:P393" si="48">N388+O388</f>
        <v>0</v>
      </c>
    </row>
    <row r="389" spans="1:16" ht="20.100000000000001" customHeight="1">
      <c r="A389" s="3" t="s">
        <v>253</v>
      </c>
      <c r="B389" s="2">
        <v>2405</v>
      </c>
      <c r="C389" s="3" t="s">
        <v>558</v>
      </c>
      <c r="D389" s="4"/>
      <c r="E389" s="2">
        <v>0</v>
      </c>
      <c r="F389" s="3" t="s">
        <v>49</v>
      </c>
      <c r="G389" s="3" t="s">
        <v>1</v>
      </c>
      <c r="H389" s="17">
        <v>20</v>
      </c>
      <c r="I389" s="5">
        <v>30360.400000000001</v>
      </c>
      <c r="J389" s="2">
        <f t="shared" si="43"/>
        <v>45107</v>
      </c>
      <c r="K389" s="2">
        <f t="shared" si="44"/>
        <v>7300</v>
      </c>
      <c r="L389" s="28" t="str">
        <f t="shared" si="45"/>
        <v>active</v>
      </c>
      <c r="M389" s="11">
        <f t="shared" si="46"/>
        <v>1518.02</v>
      </c>
      <c r="N389" s="29">
        <f t="shared" si="42"/>
        <v>0</v>
      </c>
      <c r="O389" s="30">
        <f t="shared" si="47"/>
        <v>0</v>
      </c>
      <c r="P389" s="11">
        <f t="shared" si="48"/>
        <v>0</v>
      </c>
    </row>
    <row r="390" spans="1:16" ht="20.100000000000001" customHeight="1">
      <c r="A390" s="3" t="s">
        <v>253</v>
      </c>
      <c r="B390" s="2">
        <v>2420</v>
      </c>
      <c r="C390" s="3" t="s">
        <v>559</v>
      </c>
      <c r="D390" s="4"/>
      <c r="E390" s="2">
        <v>0</v>
      </c>
      <c r="F390" s="3" t="s">
        <v>49</v>
      </c>
      <c r="G390" s="3" t="s">
        <v>554</v>
      </c>
      <c r="H390" s="17">
        <v>62.5</v>
      </c>
      <c r="I390" s="5">
        <v>76350</v>
      </c>
      <c r="J390" s="2">
        <f t="shared" si="43"/>
        <v>45046</v>
      </c>
      <c r="K390" s="2">
        <f t="shared" si="44"/>
        <v>22812.5</v>
      </c>
      <c r="L390" s="28" t="str">
        <f t="shared" si="45"/>
        <v>active</v>
      </c>
      <c r="M390" s="11">
        <f t="shared" si="46"/>
        <v>1221.5999999999999</v>
      </c>
      <c r="N390" s="29">
        <f t="shared" si="42"/>
        <v>204.15780821917807</v>
      </c>
      <c r="O390" s="30">
        <f t="shared" si="47"/>
        <v>0</v>
      </c>
      <c r="P390" s="11">
        <f t="shared" si="48"/>
        <v>204.15780821917807</v>
      </c>
    </row>
    <row r="391" spans="1:16" ht="20.100000000000001" customHeight="1">
      <c r="A391" s="3" t="s">
        <v>253</v>
      </c>
      <c r="B391" s="2">
        <v>2421</v>
      </c>
      <c r="C391" s="3" t="s">
        <v>560</v>
      </c>
      <c r="D391" s="4"/>
      <c r="E391" s="2">
        <v>0</v>
      </c>
      <c r="F391" s="3" t="s">
        <v>49</v>
      </c>
      <c r="G391" s="3" t="s">
        <v>554</v>
      </c>
      <c r="H391" s="17">
        <v>62.5</v>
      </c>
      <c r="I391" s="5">
        <v>19190</v>
      </c>
      <c r="J391" s="2">
        <f t="shared" si="43"/>
        <v>45046</v>
      </c>
      <c r="K391" s="2">
        <f t="shared" si="44"/>
        <v>22812.5</v>
      </c>
      <c r="L391" s="28" t="str">
        <f t="shared" si="45"/>
        <v>active</v>
      </c>
      <c r="M391" s="11">
        <f t="shared" si="46"/>
        <v>307.04000000000002</v>
      </c>
      <c r="N391" s="29">
        <f t="shared" si="42"/>
        <v>51.313534246575351</v>
      </c>
      <c r="O391" s="30">
        <f t="shared" si="47"/>
        <v>0</v>
      </c>
      <c r="P391" s="11">
        <f t="shared" si="48"/>
        <v>51.313534246575351</v>
      </c>
    </row>
    <row r="392" spans="1:16" ht="20.100000000000001" customHeight="1">
      <c r="A392" s="3" t="s">
        <v>253</v>
      </c>
      <c r="B392" s="2">
        <v>2422</v>
      </c>
      <c r="C392" s="3" t="s">
        <v>561</v>
      </c>
      <c r="D392" s="4"/>
      <c r="E392" s="2">
        <v>0</v>
      </c>
      <c r="F392" s="3" t="s">
        <v>49</v>
      </c>
      <c r="G392" s="3" t="s">
        <v>178</v>
      </c>
      <c r="H392" s="17">
        <v>62.5</v>
      </c>
      <c r="I392" s="5">
        <v>47880</v>
      </c>
      <c r="J392" s="2">
        <f t="shared" si="43"/>
        <v>44926</v>
      </c>
      <c r="K392" s="2">
        <f t="shared" si="44"/>
        <v>22812.5</v>
      </c>
      <c r="L392" s="28" t="str">
        <f t="shared" si="45"/>
        <v>active</v>
      </c>
      <c r="M392" s="11">
        <f t="shared" si="46"/>
        <v>766.08</v>
      </c>
      <c r="N392" s="29">
        <f t="shared" si="42"/>
        <v>379.89172602739728</v>
      </c>
      <c r="O392" s="30">
        <f t="shared" si="47"/>
        <v>0</v>
      </c>
      <c r="P392" s="11">
        <f t="shared" si="48"/>
        <v>379.89172602739728</v>
      </c>
    </row>
    <row r="393" spans="1:16" ht="20.100000000000001" customHeight="1">
      <c r="A393" s="3" t="s">
        <v>562</v>
      </c>
      <c r="B393" s="2">
        <v>954</v>
      </c>
      <c r="C393" s="3" t="s">
        <v>563</v>
      </c>
      <c r="D393" s="4"/>
      <c r="E393" s="2">
        <v>0</v>
      </c>
      <c r="F393" s="3" t="s">
        <v>49</v>
      </c>
      <c r="G393" s="3" t="s">
        <v>86</v>
      </c>
      <c r="H393" s="17">
        <v>10</v>
      </c>
      <c r="I393" s="5">
        <v>2248</v>
      </c>
      <c r="J393" s="2">
        <f t="shared" si="43"/>
        <v>37257</v>
      </c>
      <c r="K393" s="2">
        <f t="shared" si="44"/>
        <v>3650</v>
      </c>
      <c r="L393" s="28" t="str">
        <f t="shared" si="45"/>
        <v>dep out</v>
      </c>
      <c r="M393" s="11">
        <f t="shared" si="46"/>
        <v>0</v>
      </c>
      <c r="N393" s="29">
        <f t="shared" si="42"/>
        <v>2248</v>
      </c>
      <c r="O393" s="30">
        <f t="shared" si="47"/>
        <v>0</v>
      </c>
      <c r="P393" s="11">
        <f t="shared" si="48"/>
        <v>2248</v>
      </c>
    </row>
    <row r="394" spans="1:16" ht="20.100000000000001" customHeight="1">
      <c r="A394" s="20"/>
      <c r="B394" s="21"/>
      <c r="C394" s="21"/>
      <c r="D394" s="21"/>
      <c r="E394" s="21"/>
      <c r="F394" s="21"/>
      <c r="G394" s="21"/>
      <c r="H394" s="22"/>
      <c r="I394" s="21"/>
      <c r="J394" s="21"/>
      <c r="K394" s="21"/>
      <c r="L394" s="21"/>
      <c r="M394" s="54">
        <f>SUM(M3:M393)</f>
        <v>1436928.4771085696</v>
      </c>
      <c r="N394" s="23"/>
      <c r="O394" s="23"/>
      <c r="P394" s="55">
        <f>SUM(P3:P393)</f>
        <v>27929128.75110079</v>
      </c>
    </row>
  </sheetData>
  <mergeCells count="1">
    <mergeCell ref="N2:O2"/>
  </mergeCells>
  <pageMargins left="0.7" right="0.7" top="0.75" bottom="0.75" header="0.3" footer="0.3"/>
  <pageSetup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50506-F483-2C46-AE6E-A67C7FB0BA74}">
  <sheetPr>
    <tabColor theme="7" tint="0.59999389629810485"/>
  </sheetPr>
  <dimension ref="A1:R5333"/>
  <sheetViews>
    <sheetView workbookViewId="0">
      <selection activeCell="I401" sqref="I401"/>
    </sheetView>
  </sheetViews>
  <sheetFormatPr defaultColWidth="8.28515625" defaultRowHeight="12.75"/>
  <cols>
    <col min="1" max="1" width="27.85546875" style="78" customWidth="1"/>
    <col min="2" max="2" width="5.140625" style="1" customWidth="1"/>
    <col min="3" max="3" width="40.7109375" style="69" customWidth="1"/>
    <col min="4" max="4" width="8.85546875" style="1" customWidth="1"/>
    <col min="5" max="5" width="5" style="19" customWidth="1"/>
    <col min="6" max="6" width="11.28515625" style="64" customWidth="1"/>
    <col min="7" max="7" width="8" style="1" customWidth="1"/>
    <col min="8" max="8" width="6.140625" style="1" customWidth="1"/>
    <col min="9" max="9" width="8.42578125" style="1" customWidth="1"/>
    <col min="10" max="10" width="10.140625" style="1" customWidth="1"/>
    <col min="11" max="11" width="0.28515625" style="59" customWidth="1"/>
    <col min="12" max="12" width="0.7109375" style="59" customWidth="1"/>
    <col min="13" max="13" width="11.140625" style="1" customWidth="1"/>
    <col min="14" max="14" width="1.140625" style="1" customWidth="1"/>
    <col min="15" max="15" width="9.85546875" style="33" customWidth="1"/>
    <col min="16" max="16384" width="8.28515625" style="1"/>
  </cols>
  <sheetData>
    <row r="1" spans="1:15" ht="27.75" customHeight="1" thickTop="1">
      <c r="A1" s="74"/>
      <c r="B1" s="264"/>
      <c r="C1" s="265"/>
      <c r="D1" s="265"/>
      <c r="E1" s="265"/>
      <c r="F1" s="265"/>
      <c r="G1" s="265"/>
      <c r="H1" s="266"/>
      <c r="I1" s="72" t="s">
        <v>2</v>
      </c>
      <c r="J1" s="73">
        <f>DATEVALUE(I1)</f>
        <v>44742</v>
      </c>
      <c r="K1" s="56" t="s">
        <v>574</v>
      </c>
      <c r="L1" s="261"/>
      <c r="M1" s="262"/>
      <c r="N1" s="262"/>
      <c r="O1" s="263"/>
    </row>
    <row r="2" spans="1:15" s="31" customFormat="1" ht="50.1" customHeight="1">
      <c r="A2" s="75"/>
      <c r="B2" s="34" t="s">
        <v>567</v>
      </c>
      <c r="C2" s="66" t="s">
        <v>566</v>
      </c>
      <c r="D2" s="35" t="s">
        <v>565</v>
      </c>
      <c r="E2" s="36" t="s">
        <v>568</v>
      </c>
      <c r="F2" s="61" t="s">
        <v>564</v>
      </c>
      <c r="G2" s="35" t="s">
        <v>0</v>
      </c>
      <c r="H2" s="36" t="s">
        <v>569</v>
      </c>
      <c r="I2" s="35" t="s">
        <v>570</v>
      </c>
      <c r="J2" s="37" t="s">
        <v>571</v>
      </c>
      <c r="K2" s="260" t="s">
        <v>573</v>
      </c>
      <c r="L2" s="260"/>
      <c r="M2" s="37" t="s">
        <v>572</v>
      </c>
      <c r="N2" s="52"/>
      <c r="O2" s="38" t="s">
        <v>575</v>
      </c>
    </row>
    <row r="3" spans="1:15" ht="20.25" customHeight="1">
      <c r="A3" s="76" t="s">
        <v>3</v>
      </c>
      <c r="B3" s="39">
        <v>202</v>
      </c>
      <c r="C3" s="67" t="s">
        <v>4</v>
      </c>
      <c r="D3" s="42" t="s">
        <v>6</v>
      </c>
      <c r="E3" s="43">
        <v>0</v>
      </c>
      <c r="F3" s="62">
        <v>7355</v>
      </c>
      <c r="G3" s="41">
        <f>DATEVALUE(D3)</f>
        <v>22251</v>
      </c>
      <c r="H3" s="41">
        <f>E3*365</f>
        <v>0</v>
      </c>
      <c r="I3" s="44" t="str">
        <f>IF((G3+H3)&lt;$J$1,"dep out","active")</f>
        <v>dep out</v>
      </c>
      <c r="J3" s="45">
        <f>IF(I3="dep out",0,(F3/E3))</f>
        <v>0</v>
      </c>
      <c r="K3" s="57">
        <f t="shared" ref="K3:K66" si="0">IF(I3="dep out",F3,(($J$1-G3)/365)*J3)</f>
        <v>7355</v>
      </c>
      <c r="L3" s="58">
        <f>IF(E3=0,(-1*F3),0)</f>
        <v>-7355</v>
      </c>
      <c r="M3" s="46">
        <f>K3+L3</f>
        <v>0</v>
      </c>
      <c r="N3" s="53"/>
      <c r="O3" s="47"/>
    </row>
    <row r="4" spans="1:15" ht="20.100000000000001" customHeight="1">
      <c r="A4" s="76" t="s">
        <v>3</v>
      </c>
      <c r="B4" s="39">
        <v>203</v>
      </c>
      <c r="C4" s="67" t="s">
        <v>7</v>
      </c>
      <c r="D4" s="40" t="s">
        <v>6</v>
      </c>
      <c r="E4" s="43">
        <v>0</v>
      </c>
      <c r="F4" s="62">
        <v>34900</v>
      </c>
      <c r="G4" s="41">
        <f t="shared" ref="G4:G67" si="1">DATEVALUE(D4)</f>
        <v>22251</v>
      </c>
      <c r="H4" s="41">
        <f t="shared" ref="H4:H67" si="2">E4*365</f>
        <v>0</v>
      </c>
      <c r="I4" s="44" t="str">
        <f t="shared" ref="I4:I67" si="3">IF((G4+H4)&lt;$J$1,"dep out","active")</f>
        <v>dep out</v>
      </c>
      <c r="J4" s="45">
        <f t="shared" ref="J4:J67" si="4">IF(I4="dep out",0,(F4/E4))</f>
        <v>0</v>
      </c>
      <c r="K4" s="57">
        <f t="shared" si="0"/>
        <v>34900</v>
      </c>
      <c r="L4" s="58">
        <f t="shared" ref="L4:L67" si="5">IF(E4=0,(-1*F4),0)</f>
        <v>-34900</v>
      </c>
      <c r="M4" s="46">
        <f t="shared" ref="M4:M67" si="6">K4+L4</f>
        <v>0</v>
      </c>
      <c r="N4" s="53"/>
      <c r="O4" s="47"/>
    </row>
    <row r="5" spans="1:15" ht="20.100000000000001" customHeight="1">
      <c r="A5" s="76" t="s">
        <v>3</v>
      </c>
      <c r="B5" s="39">
        <v>204</v>
      </c>
      <c r="C5" s="67" t="s">
        <v>8</v>
      </c>
      <c r="D5" s="40" t="s">
        <v>6</v>
      </c>
      <c r="E5" s="43">
        <v>0</v>
      </c>
      <c r="F5" s="62">
        <v>4529.3999999999996</v>
      </c>
      <c r="G5" s="41">
        <f t="shared" si="1"/>
        <v>22251</v>
      </c>
      <c r="H5" s="41">
        <f t="shared" si="2"/>
        <v>0</v>
      </c>
      <c r="I5" s="44" t="str">
        <f t="shared" si="3"/>
        <v>dep out</v>
      </c>
      <c r="J5" s="45">
        <f t="shared" si="4"/>
        <v>0</v>
      </c>
      <c r="K5" s="57">
        <f t="shared" si="0"/>
        <v>4529.3999999999996</v>
      </c>
      <c r="L5" s="58">
        <f t="shared" si="5"/>
        <v>-4529.3999999999996</v>
      </c>
      <c r="M5" s="46">
        <f t="shared" si="6"/>
        <v>0</v>
      </c>
      <c r="N5" s="53"/>
      <c r="O5" s="47"/>
    </row>
    <row r="6" spans="1:15" ht="20.100000000000001" customHeight="1">
      <c r="A6" s="76" t="s">
        <v>3</v>
      </c>
      <c r="B6" s="39">
        <v>205</v>
      </c>
      <c r="C6" s="67" t="s">
        <v>9</v>
      </c>
      <c r="D6" s="40" t="s">
        <v>10</v>
      </c>
      <c r="E6" s="43">
        <v>0</v>
      </c>
      <c r="F6" s="62">
        <v>13157</v>
      </c>
      <c r="G6" s="41">
        <f t="shared" si="1"/>
        <v>22616</v>
      </c>
      <c r="H6" s="41">
        <f t="shared" si="2"/>
        <v>0</v>
      </c>
      <c r="I6" s="44" t="str">
        <f t="shared" si="3"/>
        <v>dep out</v>
      </c>
      <c r="J6" s="45">
        <f t="shared" si="4"/>
        <v>0</v>
      </c>
      <c r="K6" s="57">
        <f t="shared" si="0"/>
        <v>13157</v>
      </c>
      <c r="L6" s="58">
        <f t="shared" si="5"/>
        <v>-13157</v>
      </c>
      <c r="M6" s="46">
        <f t="shared" si="6"/>
        <v>0</v>
      </c>
      <c r="N6" s="53"/>
      <c r="O6" s="47"/>
    </row>
    <row r="7" spans="1:15" ht="20.100000000000001" customHeight="1">
      <c r="A7" s="76" t="s">
        <v>3</v>
      </c>
      <c r="B7" s="39">
        <v>206</v>
      </c>
      <c r="C7" s="67" t="s">
        <v>11</v>
      </c>
      <c r="D7" s="40" t="s">
        <v>12</v>
      </c>
      <c r="E7" s="43">
        <v>0</v>
      </c>
      <c r="F7" s="62">
        <v>20448.25</v>
      </c>
      <c r="G7" s="41">
        <f t="shared" si="1"/>
        <v>22981</v>
      </c>
      <c r="H7" s="41">
        <f t="shared" si="2"/>
        <v>0</v>
      </c>
      <c r="I7" s="44" t="str">
        <f t="shared" si="3"/>
        <v>dep out</v>
      </c>
      <c r="J7" s="45">
        <f t="shared" si="4"/>
        <v>0</v>
      </c>
      <c r="K7" s="57">
        <f t="shared" si="0"/>
        <v>20448.25</v>
      </c>
      <c r="L7" s="58">
        <f t="shared" si="5"/>
        <v>-20448.25</v>
      </c>
      <c r="M7" s="46">
        <f t="shared" si="6"/>
        <v>0</v>
      </c>
      <c r="N7" s="53"/>
      <c r="O7" s="47"/>
    </row>
    <row r="8" spans="1:15" ht="20.100000000000001" customHeight="1">
      <c r="A8" s="76" t="s">
        <v>3</v>
      </c>
      <c r="B8" s="39">
        <v>207</v>
      </c>
      <c r="C8" s="67" t="s">
        <v>9</v>
      </c>
      <c r="D8" s="40" t="s">
        <v>13</v>
      </c>
      <c r="E8" s="43">
        <v>0</v>
      </c>
      <c r="F8" s="62">
        <v>1705</v>
      </c>
      <c r="G8" s="41">
        <f t="shared" si="1"/>
        <v>23346</v>
      </c>
      <c r="H8" s="41">
        <f t="shared" si="2"/>
        <v>0</v>
      </c>
      <c r="I8" s="44" t="str">
        <f t="shared" si="3"/>
        <v>dep out</v>
      </c>
      <c r="J8" s="45">
        <f t="shared" si="4"/>
        <v>0</v>
      </c>
      <c r="K8" s="57">
        <f t="shared" si="0"/>
        <v>1705</v>
      </c>
      <c r="L8" s="58">
        <f t="shared" si="5"/>
        <v>-1705</v>
      </c>
      <c r="M8" s="46">
        <f t="shared" si="6"/>
        <v>0</v>
      </c>
      <c r="N8" s="53"/>
      <c r="O8" s="47"/>
    </row>
    <row r="9" spans="1:15" ht="20.100000000000001" customHeight="1">
      <c r="A9" s="76" t="s">
        <v>3</v>
      </c>
      <c r="B9" s="39">
        <v>208</v>
      </c>
      <c r="C9" s="67" t="s">
        <v>14</v>
      </c>
      <c r="D9" s="40" t="s">
        <v>13</v>
      </c>
      <c r="E9" s="43">
        <v>0</v>
      </c>
      <c r="F9" s="62">
        <v>13399.75</v>
      </c>
      <c r="G9" s="41">
        <f t="shared" si="1"/>
        <v>23346</v>
      </c>
      <c r="H9" s="41">
        <f t="shared" si="2"/>
        <v>0</v>
      </c>
      <c r="I9" s="44" t="str">
        <f t="shared" si="3"/>
        <v>dep out</v>
      </c>
      <c r="J9" s="45">
        <f t="shared" si="4"/>
        <v>0</v>
      </c>
      <c r="K9" s="57">
        <f t="shared" si="0"/>
        <v>13399.75</v>
      </c>
      <c r="L9" s="58">
        <f t="shared" si="5"/>
        <v>-13399.75</v>
      </c>
      <c r="M9" s="46">
        <f t="shared" si="6"/>
        <v>0</v>
      </c>
      <c r="N9" s="53"/>
      <c r="O9" s="47"/>
    </row>
    <row r="10" spans="1:15" ht="20.100000000000001" customHeight="1">
      <c r="A10" s="76" t="s">
        <v>3</v>
      </c>
      <c r="B10" s="39">
        <v>209</v>
      </c>
      <c r="C10" s="67" t="s">
        <v>11</v>
      </c>
      <c r="D10" s="40" t="s">
        <v>13</v>
      </c>
      <c r="E10" s="43">
        <v>0</v>
      </c>
      <c r="F10" s="62">
        <v>925.9</v>
      </c>
      <c r="G10" s="41">
        <f t="shared" si="1"/>
        <v>23346</v>
      </c>
      <c r="H10" s="41">
        <f t="shared" si="2"/>
        <v>0</v>
      </c>
      <c r="I10" s="44" t="str">
        <f t="shared" si="3"/>
        <v>dep out</v>
      </c>
      <c r="J10" s="45">
        <f t="shared" si="4"/>
        <v>0</v>
      </c>
      <c r="K10" s="57">
        <f t="shared" si="0"/>
        <v>925.9</v>
      </c>
      <c r="L10" s="58">
        <f t="shared" si="5"/>
        <v>-925.9</v>
      </c>
      <c r="M10" s="46">
        <f t="shared" si="6"/>
        <v>0</v>
      </c>
      <c r="N10" s="53"/>
      <c r="O10" s="47"/>
    </row>
    <row r="11" spans="1:15" ht="20.100000000000001" customHeight="1">
      <c r="A11" s="76" t="s">
        <v>3</v>
      </c>
      <c r="B11" s="39">
        <v>210</v>
      </c>
      <c r="C11" s="67" t="s">
        <v>15</v>
      </c>
      <c r="D11" s="40" t="s">
        <v>13</v>
      </c>
      <c r="E11" s="43">
        <v>0</v>
      </c>
      <c r="F11" s="62">
        <v>2000</v>
      </c>
      <c r="G11" s="41">
        <f t="shared" si="1"/>
        <v>23346</v>
      </c>
      <c r="H11" s="41">
        <f t="shared" si="2"/>
        <v>0</v>
      </c>
      <c r="I11" s="44" t="str">
        <f t="shared" si="3"/>
        <v>dep out</v>
      </c>
      <c r="J11" s="45">
        <f t="shared" si="4"/>
        <v>0</v>
      </c>
      <c r="K11" s="57">
        <f t="shared" si="0"/>
        <v>2000</v>
      </c>
      <c r="L11" s="58">
        <f t="shared" si="5"/>
        <v>-2000</v>
      </c>
      <c r="M11" s="46">
        <f t="shared" si="6"/>
        <v>0</v>
      </c>
      <c r="N11" s="53"/>
      <c r="O11" s="47"/>
    </row>
    <row r="12" spans="1:15" ht="20.100000000000001" customHeight="1">
      <c r="A12" s="76" t="s">
        <v>3</v>
      </c>
      <c r="B12" s="39">
        <v>211</v>
      </c>
      <c r="C12" s="67" t="s">
        <v>16</v>
      </c>
      <c r="D12" s="40" t="s">
        <v>17</v>
      </c>
      <c r="E12" s="43">
        <v>0</v>
      </c>
      <c r="F12" s="62">
        <v>5000</v>
      </c>
      <c r="G12" s="41">
        <f t="shared" si="1"/>
        <v>25355</v>
      </c>
      <c r="H12" s="41">
        <f t="shared" si="2"/>
        <v>0</v>
      </c>
      <c r="I12" s="44" t="str">
        <f t="shared" si="3"/>
        <v>dep out</v>
      </c>
      <c r="J12" s="45">
        <f t="shared" si="4"/>
        <v>0</v>
      </c>
      <c r="K12" s="57">
        <f t="shared" si="0"/>
        <v>5000</v>
      </c>
      <c r="L12" s="58">
        <f t="shared" si="5"/>
        <v>-5000</v>
      </c>
      <c r="M12" s="46">
        <f t="shared" si="6"/>
        <v>0</v>
      </c>
      <c r="N12" s="53"/>
      <c r="O12" s="47"/>
    </row>
    <row r="13" spans="1:15" ht="20.100000000000001" customHeight="1">
      <c r="A13" s="76" t="s">
        <v>3</v>
      </c>
      <c r="B13" s="39">
        <v>218</v>
      </c>
      <c r="C13" s="67" t="s">
        <v>18</v>
      </c>
      <c r="D13" s="40" t="s">
        <v>19</v>
      </c>
      <c r="E13" s="43">
        <v>0</v>
      </c>
      <c r="F13" s="62">
        <v>6242.45</v>
      </c>
      <c r="G13" s="41">
        <f t="shared" si="1"/>
        <v>29190</v>
      </c>
      <c r="H13" s="41">
        <f t="shared" si="2"/>
        <v>0</v>
      </c>
      <c r="I13" s="44" t="str">
        <f t="shared" si="3"/>
        <v>dep out</v>
      </c>
      <c r="J13" s="45">
        <f t="shared" si="4"/>
        <v>0</v>
      </c>
      <c r="K13" s="57">
        <f t="shared" si="0"/>
        <v>6242.45</v>
      </c>
      <c r="L13" s="58">
        <f t="shared" si="5"/>
        <v>-6242.45</v>
      </c>
      <c r="M13" s="46">
        <f t="shared" si="6"/>
        <v>0</v>
      </c>
      <c r="N13" s="53"/>
      <c r="O13" s="47"/>
    </row>
    <row r="14" spans="1:15" ht="20.100000000000001" customHeight="1">
      <c r="A14" s="76" t="s">
        <v>3</v>
      </c>
      <c r="B14" s="39">
        <v>222</v>
      </c>
      <c r="C14" s="67" t="s">
        <v>20</v>
      </c>
      <c r="D14" s="40" t="s">
        <v>21</v>
      </c>
      <c r="E14" s="43">
        <v>0</v>
      </c>
      <c r="F14" s="62">
        <v>4000</v>
      </c>
      <c r="G14" s="41">
        <f t="shared" si="1"/>
        <v>32367</v>
      </c>
      <c r="H14" s="41">
        <f t="shared" si="2"/>
        <v>0</v>
      </c>
      <c r="I14" s="44" t="str">
        <f t="shared" si="3"/>
        <v>dep out</v>
      </c>
      <c r="J14" s="45">
        <f t="shared" si="4"/>
        <v>0</v>
      </c>
      <c r="K14" s="57">
        <f t="shared" si="0"/>
        <v>4000</v>
      </c>
      <c r="L14" s="58">
        <f t="shared" si="5"/>
        <v>-4000</v>
      </c>
      <c r="M14" s="46">
        <f t="shared" si="6"/>
        <v>0</v>
      </c>
      <c r="N14" s="53"/>
      <c r="O14" s="47"/>
    </row>
    <row r="15" spans="1:15" ht="20.100000000000001" customHeight="1">
      <c r="A15" s="76" t="s">
        <v>3</v>
      </c>
      <c r="B15" s="39">
        <v>230</v>
      </c>
      <c r="C15" s="67" t="s">
        <v>22</v>
      </c>
      <c r="D15" s="40" t="s">
        <v>23</v>
      </c>
      <c r="E15" s="43">
        <v>0</v>
      </c>
      <c r="F15" s="62">
        <v>16333</v>
      </c>
      <c r="G15" s="41">
        <f t="shared" si="1"/>
        <v>34759</v>
      </c>
      <c r="H15" s="41">
        <f t="shared" si="2"/>
        <v>0</v>
      </c>
      <c r="I15" s="44" t="str">
        <f t="shared" si="3"/>
        <v>dep out</v>
      </c>
      <c r="J15" s="45">
        <f t="shared" si="4"/>
        <v>0</v>
      </c>
      <c r="K15" s="57">
        <f t="shared" si="0"/>
        <v>16333</v>
      </c>
      <c r="L15" s="58">
        <f t="shared" si="5"/>
        <v>-16333</v>
      </c>
      <c r="M15" s="46">
        <f t="shared" si="6"/>
        <v>0</v>
      </c>
      <c r="N15" s="53"/>
      <c r="O15" s="47"/>
    </row>
    <row r="16" spans="1:15" ht="20.100000000000001" customHeight="1">
      <c r="A16" s="76" t="s">
        <v>3</v>
      </c>
      <c r="B16" s="39">
        <v>257</v>
      </c>
      <c r="C16" s="67" t="s">
        <v>24</v>
      </c>
      <c r="D16" s="40" t="s">
        <v>25</v>
      </c>
      <c r="E16" s="43">
        <v>0</v>
      </c>
      <c r="F16" s="62">
        <v>500</v>
      </c>
      <c r="G16" s="41">
        <f t="shared" si="1"/>
        <v>36258</v>
      </c>
      <c r="H16" s="41">
        <f t="shared" si="2"/>
        <v>0</v>
      </c>
      <c r="I16" s="44" t="str">
        <f t="shared" si="3"/>
        <v>dep out</v>
      </c>
      <c r="J16" s="45">
        <f t="shared" si="4"/>
        <v>0</v>
      </c>
      <c r="K16" s="57">
        <f t="shared" si="0"/>
        <v>500</v>
      </c>
      <c r="L16" s="58">
        <f t="shared" si="5"/>
        <v>-500</v>
      </c>
      <c r="M16" s="46">
        <f t="shared" si="6"/>
        <v>0</v>
      </c>
      <c r="N16" s="53"/>
      <c r="O16" s="47"/>
    </row>
    <row r="17" spans="1:15" ht="20.100000000000001" customHeight="1">
      <c r="A17" s="76" t="s">
        <v>3</v>
      </c>
      <c r="B17" s="39">
        <v>258</v>
      </c>
      <c r="C17" s="67" t="s">
        <v>24</v>
      </c>
      <c r="D17" s="40" t="s">
        <v>26</v>
      </c>
      <c r="E17" s="43">
        <v>0</v>
      </c>
      <c r="F17" s="62">
        <v>8000</v>
      </c>
      <c r="G17" s="41">
        <f t="shared" si="1"/>
        <v>36362</v>
      </c>
      <c r="H17" s="41">
        <f t="shared" si="2"/>
        <v>0</v>
      </c>
      <c r="I17" s="44" t="str">
        <f t="shared" si="3"/>
        <v>dep out</v>
      </c>
      <c r="J17" s="45">
        <f t="shared" si="4"/>
        <v>0</v>
      </c>
      <c r="K17" s="57">
        <f t="shared" si="0"/>
        <v>8000</v>
      </c>
      <c r="L17" s="58">
        <f t="shared" si="5"/>
        <v>-8000</v>
      </c>
      <c r="M17" s="46">
        <f t="shared" si="6"/>
        <v>0</v>
      </c>
      <c r="N17" s="53"/>
      <c r="O17" s="47"/>
    </row>
    <row r="18" spans="1:15" ht="20.100000000000001" customHeight="1">
      <c r="A18" s="76" t="s">
        <v>3</v>
      </c>
      <c r="B18" s="39">
        <v>288</v>
      </c>
      <c r="C18" s="67" t="s">
        <v>27</v>
      </c>
      <c r="D18" s="40" t="s">
        <v>28</v>
      </c>
      <c r="E18" s="43">
        <v>0</v>
      </c>
      <c r="F18" s="62">
        <v>1859.43</v>
      </c>
      <c r="G18" s="41">
        <f t="shared" si="1"/>
        <v>35933</v>
      </c>
      <c r="H18" s="41">
        <f t="shared" si="2"/>
        <v>0</v>
      </c>
      <c r="I18" s="44" t="str">
        <f t="shared" si="3"/>
        <v>dep out</v>
      </c>
      <c r="J18" s="45">
        <f t="shared" si="4"/>
        <v>0</v>
      </c>
      <c r="K18" s="57">
        <f t="shared" si="0"/>
        <v>1859.43</v>
      </c>
      <c r="L18" s="58">
        <f t="shared" si="5"/>
        <v>-1859.43</v>
      </c>
      <c r="M18" s="46">
        <f t="shared" si="6"/>
        <v>0</v>
      </c>
      <c r="N18" s="53"/>
      <c r="O18" s="47"/>
    </row>
    <row r="19" spans="1:15" ht="20.100000000000001" customHeight="1">
      <c r="A19" s="76" t="s">
        <v>3</v>
      </c>
      <c r="B19" s="39">
        <v>1304</v>
      </c>
      <c r="C19" s="67" t="s">
        <v>29</v>
      </c>
      <c r="D19" s="40" t="s">
        <v>30</v>
      </c>
      <c r="E19" s="43">
        <v>0</v>
      </c>
      <c r="F19" s="62">
        <v>3200</v>
      </c>
      <c r="G19" s="41">
        <f t="shared" si="1"/>
        <v>37735</v>
      </c>
      <c r="H19" s="41">
        <f t="shared" si="2"/>
        <v>0</v>
      </c>
      <c r="I19" s="44" t="str">
        <f t="shared" si="3"/>
        <v>dep out</v>
      </c>
      <c r="J19" s="45">
        <f t="shared" si="4"/>
        <v>0</v>
      </c>
      <c r="K19" s="57">
        <f t="shared" si="0"/>
        <v>3200</v>
      </c>
      <c r="L19" s="58">
        <f t="shared" si="5"/>
        <v>-3200</v>
      </c>
      <c r="M19" s="46">
        <f t="shared" si="6"/>
        <v>0</v>
      </c>
      <c r="N19" s="53"/>
      <c r="O19" s="47"/>
    </row>
    <row r="20" spans="1:15" ht="20.100000000000001" customHeight="1">
      <c r="A20" s="76" t="s">
        <v>3</v>
      </c>
      <c r="B20" s="39">
        <v>1719</v>
      </c>
      <c r="C20" s="67" t="s">
        <v>31</v>
      </c>
      <c r="D20" s="40" t="s">
        <v>32</v>
      </c>
      <c r="E20" s="43">
        <v>0</v>
      </c>
      <c r="F20" s="62">
        <v>50497</v>
      </c>
      <c r="G20" s="41">
        <f t="shared" si="1"/>
        <v>39463</v>
      </c>
      <c r="H20" s="41">
        <f t="shared" si="2"/>
        <v>0</v>
      </c>
      <c r="I20" s="44" t="str">
        <f t="shared" si="3"/>
        <v>dep out</v>
      </c>
      <c r="J20" s="45">
        <f t="shared" si="4"/>
        <v>0</v>
      </c>
      <c r="K20" s="57">
        <f t="shared" si="0"/>
        <v>50497</v>
      </c>
      <c r="L20" s="58">
        <f t="shared" si="5"/>
        <v>-50497</v>
      </c>
      <c r="M20" s="46">
        <f t="shared" si="6"/>
        <v>0</v>
      </c>
      <c r="N20" s="53"/>
      <c r="O20" s="47"/>
    </row>
    <row r="21" spans="1:15" ht="20.100000000000001" customHeight="1">
      <c r="A21" s="76" t="s">
        <v>3</v>
      </c>
      <c r="B21" s="39">
        <v>1881</v>
      </c>
      <c r="C21" s="67" t="s">
        <v>33</v>
      </c>
      <c r="D21" s="40" t="s">
        <v>34</v>
      </c>
      <c r="E21" s="43">
        <v>0</v>
      </c>
      <c r="F21" s="62">
        <v>5459.4</v>
      </c>
      <c r="G21" s="41">
        <f t="shared" si="1"/>
        <v>40709</v>
      </c>
      <c r="H21" s="41">
        <f t="shared" si="2"/>
        <v>0</v>
      </c>
      <c r="I21" s="44" t="str">
        <f t="shared" si="3"/>
        <v>dep out</v>
      </c>
      <c r="J21" s="45">
        <f t="shared" si="4"/>
        <v>0</v>
      </c>
      <c r="K21" s="57">
        <f t="shared" si="0"/>
        <v>5459.4</v>
      </c>
      <c r="L21" s="58">
        <f t="shared" si="5"/>
        <v>-5459.4</v>
      </c>
      <c r="M21" s="46">
        <f t="shared" si="6"/>
        <v>0</v>
      </c>
      <c r="N21" s="53"/>
      <c r="O21" s="47"/>
    </row>
    <row r="22" spans="1:15" ht="20.100000000000001" customHeight="1">
      <c r="A22" s="76" t="s">
        <v>3</v>
      </c>
      <c r="B22" s="39">
        <v>1882</v>
      </c>
      <c r="C22" s="67" t="s">
        <v>35</v>
      </c>
      <c r="D22" s="40" t="s">
        <v>34</v>
      </c>
      <c r="E22" s="43">
        <v>0</v>
      </c>
      <c r="F22" s="62">
        <v>344</v>
      </c>
      <c r="G22" s="41">
        <f t="shared" si="1"/>
        <v>40709</v>
      </c>
      <c r="H22" s="41">
        <f t="shared" si="2"/>
        <v>0</v>
      </c>
      <c r="I22" s="44" t="str">
        <f t="shared" si="3"/>
        <v>dep out</v>
      </c>
      <c r="J22" s="45">
        <f t="shared" si="4"/>
        <v>0</v>
      </c>
      <c r="K22" s="57">
        <f t="shared" si="0"/>
        <v>344</v>
      </c>
      <c r="L22" s="58">
        <f t="shared" si="5"/>
        <v>-344</v>
      </c>
      <c r="M22" s="46">
        <f t="shared" si="6"/>
        <v>0</v>
      </c>
      <c r="N22" s="53"/>
      <c r="O22" s="47"/>
    </row>
    <row r="23" spans="1:15" ht="20.100000000000001" customHeight="1">
      <c r="A23" s="76" t="s">
        <v>3</v>
      </c>
      <c r="B23" s="39">
        <v>1883</v>
      </c>
      <c r="C23" s="67" t="s">
        <v>36</v>
      </c>
      <c r="D23" s="40" t="s">
        <v>34</v>
      </c>
      <c r="E23" s="43">
        <v>0</v>
      </c>
      <c r="F23" s="62">
        <v>1276</v>
      </c>
      <c r="G23" s="41">
        <f t="shared" si="1"/>
        <v>40709</v>
      </c>
      <c r="H23" s="41">
        <f t="shared" si="2"/>
        <v>0</v>
      </c>
      <c r="I23" s="44" t="str">
        <f t="shared" si="3"/>
        <v>dep out</v>
      </c>
      <c r="J23" s="45">
        <f t="shared" si="4"/>
        <v>0</v>
      </c>
      <c r="K23" s="57">
        <f t="shared" si="0"/>
        <v>1276</v>
      </c>
      <c r="L23" s="58">
        <f t="shared" si="5"/>
        <v>-1276</v>
      </c>
      <c r="M23" s="46">
        <f t="shared" si="6"/>
        <v>0</v>
      </c>
      <c r="N23" s="53"/>
      <c r="O23" s="47"/>
    </row>
    <row r="24" spans="1:15" ht="20.100000000000001" customHeight="1">
      <c r="A24" s="76" t="s">
        <v>3</v>
      </c>
      <c r="B24" s="39">
        <v>1884</v>
      </c>
      <c r="C24" s="67" t="s">
        <v>37</v>
      </c>
      <c r="D24" s="40" t="s">
        <v>38</v>
      </c>
      <c r="E24" s="43">
        <v>0</v>
      </c>
      <c r="F24" s="62">
        <v>370.4</v>
      </c>
      <c r="G24" s="41">
        <f t="shared" si="1"/>
        <v>40700</v>
      </c>
      <c r="H24" s="41">
        <f t="shared" si="2"/>
        <v>0</v>
      </c>
      <c r="I24" s="44" t="str">
        <f t="shared" si="3"/>
        <v>dep out</v>
      </c>
      <c r="J24" s="45">
        <f t="shared" si="4"/>
        <v>0</v>
      </c>
      <c r="K24" s="57">
        <f t="shared" si="0"/>
        <v>370.4</v>
      </c>
      <c r="L24" s="58">
        <f t="shared" si="5"/>
        <v>-370.4</v>
      </c>
      <c r="M24" s="46">
        <f t="shared" si="6"/>
        <v>0</v>
      </c>
      <c r="N24" s="53"/>
      <c r="O24" s="47"/>
    </row>
    <row r="25" spans="1:15" ht="20.100000000000001" customHeight="1">
      <c r="A25" s="76" t="s">
        <v>3</v>
      </c>
      <c r="B25" s="39">
        <v>1934</v>
      </c>
      <c r="C25" s="67" t="s">
        <v>39</v>
      </c>
      <c r="D25" s="40" t="s">
        <v>40</v>
      </c>
      <c r="E25" s="43">
        <v>0</v>
      </c>
      <c r="F25" s="62">
        <v>2022</v>
      </c>
      <c r="G25" s="41">
        <f t="shared" si="1"/>
        <v>40737</v>
      </c>
      <c r="H25" s="41">
        <f t="shared" si="2"/>
        <v>0</v>
      </c>
      <c r="I25" s="44" t="str">
        <f t="shared" si="3"/>
        <v>dep out</v>
      </c>
      <c r="J25" s="45">
        <f t="shared" si="4"/>
        <v>0</v>
      </c>
      <c r="K25" s="57">
        <f t="shared" si="0"/>
        <v>2022</v>
      </c>
      <c r="L25" s="58">
        <f t="shared" si="5"/>
        <v>-2022</v>
      </c>
      <c r="M25" s="46">
        <f t="shared" si="6"/>
        <v>0</v>
      </c>
      <c r="N25" s="53"/>
      <c r="O25" s="47"/>
    </row>
    <row r="26" spans="1:15" ht="20.100000000000001" customHeight="1">
      <c r="A26" s="76" t="s">
        <v>3</v>
      </c>
      <c r="B26" s="39">
        <v>1996</v>
      </c>
      <c r="C26" s="67" t="s">
        <v>41</v>
      </c>
      <c r="D26" s="40" t="s">
        <v>42</v>
      </c>
      <c r="E26" s="43">
        <v>0</v>
      </c>
      <c r="F26" s="62">
        <v>200</v>
      </c>
      <c r="G26" s="41">
        <f t="shared" si="1"/>
        <v>41648</v>
      </c>
      <c r="H26" s="41">
        <f t="shared" si="2"/>
        <v>0</v>
      </c>
      <c r="I26" s="44" t="str">
        <f t="shared" si="3"/>
        <v>dep out</v>
      </c>
      <c r="J26" s="45">
        <f t="shared" si="4"/>
        <v>0</v>
      </c>
      <c r="K26" s="57">
        <f t="shared" si="0"/>
        <v>200</v>
      </c>
      <c r="L26" s="58">
        <f t="shared" si="5"/>
        <v>-200</v>
      </c>
      <c r="M26" s="46">
        <f t="shared" si="6"/>
        <v>0</v>
      </c>
      <c r="N26" s="53"/>
      <c r="O26" s="47"/>
    </row>
    <row r="27" spans="1:15" ht="20.100000000000001" customHeight="1">
      <c r="A27" s="76" t="s">
        <v>3</v>
      </c>
      <c r="B27" s="39">
        <v>2134</v>
      </c>
      <c r="C27" s="67" t="s">
        <v>43</v>
      </c>
      <c r="D27" s="40" t="s">
        <v>44</v>
      </c>
      <c r="E27" s="43">
        <v>0</v>
      </c>
      <c r="F27" s="62">
        <v>590000</v>
      </c>
      <c r="G27" s="41">
        <f t="shared" si="1"/>
        <v>43223</v>
      </c>
      <c r="H27" s="41">
        <f t="shared" si="2"/>
        <v>0</v>
      </c>
      <c r="I27" s="44" t="str">
        <f t="shared" si="3"/>
        <v>dep out</v>
      </c>
      <c r="J27" s="45">
        <f t="shared" si="4"/>
        <v>0</v>
      </c>
      <c r="K27" s="57">
        <f t="shared" si="0"/>
        <v>590000</v>
      </c>
      <c r="L27" s="58">
        <f t="shared" si="5"/>
        <v>-590000</v>
      </c>
      <c r="M27" s="46">
        <f t="shared" si="6"/>
        <v>0</v>
      </c>
      <c r="N27" s="53"/>
      <c r="O27" s="47"/>
    </row>
    <row r="28" spans="1:15" ht="20.100000000000001" customHeight="1">
      <c r="A28" s="76" t="s">
        <v>3</v>
      </c>
      <c r="B28" s="39">
        <v>2307</v>
      </c>
      <c r="C28" s="67" t="s">
        <v>45</v>
      </c>
      <c r="D28" s="40" t="s">
        <v>46</v>
      </c>
      <c r="E28" s="43">
        <v>0</v>
      </c>
      <c r="F28" s="62">
        <v>47285</v>
      </c>
      <c r="G28" s="41">
        <f t="shared" si="1"/>
        <v>44377</v>
      </c>
      <c r="H28" s="41">
        <f t="shared" si="2"/>
        <v>0</v>
      </c>
      <c r="I28" s="44" t="str">
        <f t="shared" si="3"/>
        <v>dep out</v>
      </c>
      <c r="J28" s="45">
        <f t="shared" si="4"/>
        <v>0</v>
      </c>
      <c r="K28" s="57">
        <f t="shared" si="0"/>
        <v>47285</v>
      </c>
      <c r="L28" s="58">
        <f t="shared" si="5"/>
        <v>-47285</v>
      </c>
      <c r="M28" s="46">
        <f t="shared" si="6"/>
        <v>0</v>
      </c>
      <c r="N28" s="53"/>
      <c r="O28" s="47"/>
    </row>
    <row r="29" spans="1:15" ht="20.100000000000001" customHeight="1">
      <c r="A29" s="76" t="s">
        <v>47</v>
      </c>
      <c r="B29" s="39">
        <v>259</v>
      </c>
      <c r="C29" s="67" t="s">
        <v>48</v>
      </c>
      <c r="D29" s="40" t="s">
        <v>19</v>
      </c>
      <c r="E29" s="43">
        <v>20</v>
      </c>
      <c r="F29" s="62">
        <v>166059.1</v>
      </c>
      <c r="G29" s="41">
        <f t="shared" si="1"/>
        <v>29190</v>
      </c>
      <c r="H29" s="41">
        <f t="shared" si="2"/>
        <v>7300</v>
      </c>
      <c r="I29" s="44" t="str">
        <f t="shared" si="3"/>
        <v>dep out</v>
      </c>
      <c r="J29" s="45">
        <f t="shared" si="4"/>
        <v>0</v>
      </c>
      <c r="K29" s="57">
        <f t="shared" si="0"/>
        <v>166059.1</v>
      </c>
      <c r="L29" s="58">
        <f t="shared" si="5"/>
        <v>0</v>
      </c>
      <c r="M29" s="46">
        <f t="shared" si="6"/>
        <v>166059.1</v>
      </c>
      <c r="N29" s="53"/>
      <c r="O29" s="47"/>
    </row>
    <row r="30" spans="1:15" ht="20.100000000000001" customHeight="1">
      <c r="A30" s="76" t="s">
        <v>47</v>
      </c>
      <c r="B30" s="39">
        <v>260</v>
      </c>
      <c r="C30" s="67" t="s">
        <v>18</v>
      </c>
      <c r="D30" s="40" t="s">
        <v>50</v>
      </c>
      <c r="E30" s="43">
        <v>25</v>
      </c>
      <c r="F30" s="62">
        <v>144423.67999999999</v>
      </c>
      <c r="G30" s="41">
        <f t="shared" si="1"/>
        <v>29556</v>
      </c>
      <c r="H30" s="41">
        <f t="shared" si="2"/>
        <v>9125</v>
      </c>
      <c r="I30" s="44" t="str">
        <f t="shared" si="3"/>
        <v>dep out</v>
      </c>
      <c r="J30" s="45">
        <f t="shared" si="4"/>
        <v>0</v>
      </c>
      <c r="K30" s="57">
        <f t="shared" si="0"/>
        <v>144423.67999999999</v>
      </c>
      <c r="L30" s="58">
        <f t="shared" si="5"/>
        <v>0</v>
      </c>
      <c r="M30" s="46">
        <f t="shared" si="6"/>
        <v>144423.67999999999</v>
      </c>
      <c r="N30" s="53"/>
      <c r="O30" s="47"/>
    </row>
    <row r="31" spans="1:15" ht="20.100000000000001" customHeight="1">
      <c r="A31" s="76" t="s">
        <v>47</v>
      </c>
      <c r="B31" s="39">
        <v>261</v>
      </c>
      <c r="C31" s="67" t="s">
        <v>51</v>
      </c>
      <c r="D31" s="40" t="s">
        <v>52</v>
      </c>
      <c r="E31" s="43">
        <v>20</v>
      </c>
      <c r="F31" s="62">
        <v>43800</v>
      </c>
      <c r="G31" s="41">
        <f t="shared" si="1"/>
        <v>25538</v>
      </c>
      <c r="H31" s="41">
        <f t="shared" si="2"/>
        <v>7300</v>
      </c>
      <c r="I31" s="44" t="str">
        <f t="shared" si="3"/>
        <v>dep out</v>
      </c>
      <c r="J31" s="45">
        <f t="shared" si="4"/>
        <v>0</v>
      </c>
      <c r="K31" s="57">
        <f t="shared" si="0"/>
        <v>43800</v>
      </c>
      <c r="L31" s="58">
        <f t="shared" si="5"/>
        <v>0</v>
      </c>
      <c r="M31" s="46">
        <f t="shared" si="6"/>
        <v>43800</v>
      </c>
      <c r="N31" s="53"/>
      <c r="O31" s="47"/>
    </row>
    <row r="32" spans="1:15" ht="20.100000000000001" customHeight="1">
      <c r="A32" s="76" t="s">
        <v>47</v>
      </c>
      <c r="B32" s="39">
        <v>262</v>
      </c>
      <c r="C32" s="67" t="s">
        <v>53</v>
      </c>
      <c r="D32" s="40" t="s">
        <v>12</v>
      </c>
      <c r="E32" s="43">
        <v>20</v>
      </c>
      <c r="F32" s="62">
        <v>26150</v>
      </c>
      <c r="G32" s="41">
        <f t="shared" si="1"/>
        <v>22981</v>
      </c>
      <c r="H32" s="41">
        <f t="shared" si="2"/>
        <v>7300</v>
      </c>
      <c r="I32" s="44" t="str">
        <f t="shared" si="3"/>
        <v>dep out</v>
      </c>
      <c r="J32" s="45">
        <f t="shared" si="4"/>
        <v>0</v>
      </c>
      <c r="K32" s="57">
        <f t="shared" si="0"/>
        <v>26150</v>
      </c>
      <c r="L32" s="58">
        <f t="shared" si="5"/>
        <v>0</v>
      </c>
      <c r="M32" s="46">
        <f t="shared" si="6"/>
        <v>26150</v>
      </c>
      <c r="N32" s="53"/>
      <c r="O32" s="47"/>
    </row>
    <row r="33" spans="1:15" ht="20.100000000000001" customHeight="1">
      <c r="A33" s="76" t="s">
        <v>47</v>
      </c>
      <c r="B33" s="39">
        <v>263</v>
      </c>
      <c r="C33" s="67" t="s">
        <v>54</v>
      </c>
      <c r="D33" s="40" t="s">
        <v>13</v>
      </c>
      <c r="E33" s="43">
        <v>20</v>
      </c>
      <c r="F33" s="62">
        <v>2010.3</v>
      </c>
      <c r="G33" s="41">
        <f t="shared" si="1"/>
        <v>23346</v>
      </c>
      <c r="H33" s="41">
        <f t="shared" si="2"/>
        <v>7300</v>
      </c>
      <c r="I33" s="44" t="str">
        <f t="shared" si="3"/>
        <v>dep out</v>
      </c>
      <c r="J33" s="45">
        <f t="shared" si="4"/>
        <v>0</v>
      </c>
      <c r="K33" s="57">
        <f t="shared" si="0"/>
        <v>2010.3</v>
      </c>
      <c r="L33" s="58">
        <f t="shared" si="5"/>
        <v>0</v>
      </c>
      <c r="M33" s="46">
        <f t="shared" si="6"/>
        <v>2010.3</v>
      </c>
      <c r="N33" s="53"/>
      <c r="O33" s="47"/>
    </row>
    <row r="34" spans="1:15" ht="20.100000000000001" customHeight="1">
      <c r="A34" s="76" t="s">
        <v>47</v>
      </c>
      <c r="B34" s="39">
        <v>264</v>
      </c>
      <c r="C34" s="67" t="s">
        <v>55</v>
      </c>
      <c r="D34" s="40" t="s">
        <v>56</v>
      </c>
      <c r="E34" s="43">
        <v>20</v>
      </c>
      <c r="F34" s="62">
        <v>572606.15</v>
      </c>
      <c r="G34" s="41">
        <f t="shared" si="1"/>
        <v>23712</v>
      </c>
      <c r="H34" s="41">
        <f t="shared" si="2"/>
        <v>7300</v>
      </c>
      <c r="I34" s="44" t="str">
        <f t="shared" si="3"/>
        <v>dep out</v>
      </c>
      <c r="J34" s="45">
        <f t="shared" si="4"/>
        <v>0</v>
      </c>
      <c r="K34" s="57">
        <f t="shared" si="0"/>
        <v>572606.15</v>
      </c>
      <c r="L34" s="58">
        <f t="shared" si="5"/>
        <v>0</v>
      </c>
      <c r="M34" s="46">
        <f t="shared" si="6"/>
        <v>572606.15</v>
      </c>
      <c r="N34" s="53"/>
      <c r="O34" s="47"/>
    </row>
    <row r="35" spans="1:15" ht="20.100000000000001" customHeight="1">
      <c r="A35" s="76" t="s">
        <v>47</v>
      </c>
      <c r="B35" s="39">
        <v>265</v>
      </c>
      <c r="C35" s="67" t="s">
        <v>57</v>
      </c>
      <c r="D35" s="40" t="s">
        <v>58</v>
      </c>
      <c r="E35" s="43">
        <v>20</v>
      </c>
      <c r="F35" s="62">
        <v>281940.65999999997</v>
      </c>
      <c r="G35" s="41">
        <f t="shared" si="1"/>
        <v>24077</v>
      </c>
      <c r="H35" s="41">
        <f t="shared" si="2"/>
        <v>7300</v>
      </c>
      <c r="I35" s="44" t="str">
        <f t="shared" si="3"/>
        <v>dep out</v>
      </c>
      <c r="J35" s="45">
        <f t="shared" si="4"/>
        <v>0</v>
      </c>
      <c r="K35" s="57">
        <f t="shared" si="0"/>
        <v>281940.65999999997</v>
      </c>
      <c r="L35" s="58">
        <f t="shared" si="5"/>
        <v>0</v>
      </c>
      <c r="M35" s="46">
        <f t="shared" si="6"/>
        <v>281940.65999999997</v>
      </c>
      <c r="N35" s="53"/>
      <c r="O35" s="47"/>
    </row>
    <row r="36" spans="1:15" ht="20.100000000000001" customHeight="1">
      <c r="A36" s="76" t="s">
        <v>47</v>
      </c>
      <c r="B36" s="39">
        <v>266</v>
      </c>
      <c r="C36" s="67" t="s">
        <v>57</v>
      </c>
      <c r="D36" s="40" t="s">
        <v>59</v>
      </c>
      <c r="E36" s="43">
        <v>20</v>
      </c>
      <c r="F36" s="62">
        <v>11893.62</v>
      </c>
      <c r="G36" s="41">
        <f t="shared" si="1"/>
        <v>26268</v>
      </c>
      <c r="H36" s="41">
        <f t="shared" si="2"/>
        <v>7300</v>
      </c>
      <c r="I36" s="44" t="str">
        <f t="shared" si="3"/>
        <v>dep out</v>
      </c>
      <c r="J36" s="45">
        <f t="shared" si="4"/>
        <v>0</v>
      </c>
      <c r="K36" s="57">
        <f t="shared" si="0"/>
        <v>11893.62</v>
      </c>
      <c r="L36" s="58">
        <f t="shared" si="5"/>
        <v>0</v>
      </c>
      <c r="M36" s="46">
        <f t="shared" si="6"/>
        <v>11893.62</v>
      </c>
      <c r="N36" s="53"/>
      <c r="O36" s="47"/>
    </row>
    <row r="37" spans="1:15" ht="20.100000000000001" customHeight="1">
      <c r="A37" s="76" t="s">
        <v>47</v>
      </c>
      <c r="B37" s="39">
        <v>267</v>
      </c>
      <c r="C37" s="67" t="s">
        <v>55</v>
      </c>
      <c r="D37" s="40" t="s">
        <v>60</v>
      </c>
      <c r="E37" s="43">
        <v>20</v>
      </c>
      <c r="F37" s="62">
        <v>7413.7</v>
      </c>
      <c r="G37" s="41">
        <f t="shared" si="1"/>
        <v>26634</v>
      </c>
      <c r="H37" s="41">
        <f t="shared" si="2"/>
        <v>7300</v>
      </c>
      <c r="I37" s="44" t="str">
        <f t="shared" si="3"/>
        <v>dep out</v>
      </c>
      <c r="J37" s="45">
        <f t="shared" si="4"/>
        <v>0</v>
      </c>
      <c r="K37" s="57">
        <f t="shared" si="0"/>
        <v>7413.7</v>
      </c>
      <c r="L37" s="58">
        <f t="shared" si="5"/>
        <v>0</v>
      </c>
      <c r="M37" s="46">
        <f t="shared" si="6"/>
        <v>7413.7</v>
      </c>
      <c r="N37" s="53"/>
      <c r="O37" s="47"/>
    </row>
    <row r="38" spans="1:15" ht="20.100000000000001" customHeight="1">
      <c r="A38" s="76" t="s">
        <v>47</v>
      </c>
      <c r="B38" s="39">
        <v>268</v>
      </c>
      <c r="C38" s="67" t="s">
        <v>57</v>
      </c>
      <c r="D38" s="40" t="s">
        <v>61</v>
      </c>
      <c r="E38" s="43">
        <v>20</v>
      </c>
      <c r="F38" s="62">
        <v>219876.76</v>
      </c>
      <c r="G38" s="41">
        <f t="shared" si="1"/>
        <v>26999</v>
      </c>
      <c r="H38" s="41">
        <f t="shared" si="2"/>
        <v>7300</v>
      </c>
      <c r="I38" s="44" t="str">
        <f t="shared" si="3"/>
        <v>dep out</v>
      </c>
      <c r="J38" s="45">
        <f t="shared" si="4"/>
        <v>0</v>
      </c>
      <c r="K38" s="57">
        <f t="shared" si="0"/>
        <v>219876.76</v>
      </c>
      <c r="L38" s="58">
        <f t="shared" si="5"/>
        <v>0</v>
      </c>
      <c r="M38" s="46">
        <f t="shared" si="6"/>
        <v>219876.76</v>
      </c>
      <c r="N38" s="53"/>
      <c r="O38" s="47"/>
    </row>
    <row r="39" spans="1:15" ht="20.100000000000001" customHeight="1">
      <c r="A39" s="76" t="s">
        <v>47</v>
      </c>
      <c r="B39" s="39">
        <v>269</v>
      </c>
      <c r="C39" s="67" t="s">
        <v>57</v>
      </c>
      <c r="D39" s="40" t="s">
        <v>62</v>
      </c>
      <c r="E39" s="43">
        <v>20</v>
      </c>
      <c r="F39" s="62">
        <v>58774.58</v>
      </c>
      <c r="G39" s="41">
        <f t="shared" si="1"/>
        <v>27364</v>
      </c>
      <c r="H39" s="41">
        <f t="shared" si="2"/>
        <v>7300</v>
      </c>
      <c r="I39" s="44" t="str">
        <f t="shared" si="3"/>
        <v>dep out</v>
      </c>
      <c r="J39" s="45">
        <f t="shared" si="4"/>
        <v>0</v>
      </c>
      <c r="K39" s="57">
        <f t="shared" si="0"/>
        <v>58774.58</v>
      </c>
      <c r="L39" s="58">
        <f t="shared" si="5"/>
        <v>0</v>
      </c>
      <c r="M39" s="46">
        <f t="shared" si="6"/>
        <v>58774.58</v>
      </c>
      <c r="N39" s="53"/>
      <c r="O39" s="47"/>
    </row>
    <row r="40" spans="1:15" ht="20.100000000000001" customHeight="1">
      <c r="A40" s="76" t="s">
        <v>47</v>
      </c>
      <c r="B40" s="39">
        <v>270</v>
      </c>
      <c r="C40" s="67" t="s">
        <v>57</v>
      </c>
      <c r="D40" s="40" t="s">
        <v>63</v>
      </c>
      <c r="E40" s="43">
        <v>20</v>
      </c>
      <c r="F40" s="62">
        <v>21747.33</v>
      </c>
      <c r="G40" s="41">
        <f t="shared" si="1"/>
        <v>27729</v>
      </c>
      <c r="H40" s="41">
        <f t="shared" si="2"/>
        <v>7300</v>
      </c>
      <c r="I40" s="44" t="str">
        <f t="shared" si="3"/>
        <v>dep out</v>
      </c>
      <c r="J40" s="45">
        <f t="shared" si="4"/>
        <v>0</v>
      </c>
      <c r="K40" s="57">
        <f t="shared" si="0"/>
        <v>21747.33</v>
      </c>
      <c r="L40" s="58">
        <f t="shared" si="5"/>
        <v>0</v>
      </c>
      <c r="M40" s="46">
        <f t="shared" si="6"/>
        <v>21747.33</v>
      </c>
      <c r="N40" s="53"/>
      <c r="O40" s="47"/>
    </row>
    <row r="41" spans="1:15" ht="20.100000000000001" customHeight="1">
      <c r="A41" s="76" t="s">
        <v>47</v>
      </c>
      <c r="B41" s="39">
        <v>271</v>
      </c>
      <c r="C41" s="67" t="s">
        <v>57</v>
      </c>
      <c r="D41" s="40" t="s">
        <v>64</v>
      </c>
      <c r="E41" s="43">
        <v>20</v>
      </c>
      <c r="F41" s="62">
        <v>87666.41</v>
      </c>
      <c r="G41" s="41">
        <f t="shared" si="1"/>
        <v>30103</v>
      </c>
      <c r="H41" s="41">
        <f t="shared" si="2"/>
        <v>7300</v>
      </c>
      <c r="I41" s="44" t="str">
        <f t="shared" si="3"/>
        <v>dep out</v>
      </c>
      <c r="J41" s="45">
        <f t="shared" si="4"/>
        <v>0</v>
      </c>
      <c r="K41" s="57">
        <f t="shared" si="0"/>
        <v>87666.41</v>
      </c>
      <c r="L41" s="58">
        <f t="shared" si="5"/>
        <v>0</v>
      </c>
      <c r="M41" s="46">
        <f t="shared" si="6"/>
        <v>87666.41</v>
      </c>
      <c r="N41" s="53"/>
      <c r="O41" s="47"/>
    </row>
    <row r="42" spans="1:15" ht="20.100000000000001" customHeight="1">
      <c r="A42" s="76" t="s">
        <v>47</v>
      </c>
      <c r="B42" s="39">
        <v>272</v>
      </c>
      <c r="C42" s="67" t="s">
        <v>57</v>
      </c>
      <c r="D42" s="40" t="s">
        <v>65</v>
      </c>
      <c r="E42" s="43">
        <v>20</v>
      </c>
      <c r="F42" s="62">
        <v>575500.44999999995</v>
      </c>
      <c r="G42" s="41">
        <f t="shared" si="1"/>
        <v>31199</v>
      </c>
      <c r="H42" s="41">
        <f t="shared" si="2"/>
        <v>7300</v>
      </c>
      <c r="I42" s="44" t="str">
        <f t="shared" si="3"/>
        <v>dep out</v>
      </c>
      <c r="J42" s="45">
        <f t="shared" si="4"/>
        <v>0</v>
      </c>
      <c r="K42" s="57">
        <f t="shared" si="0"/>
        <v>575500.44999999995</v>
      </c>
      <c r="L42" s="58">
        <f t="shared" si="5"/>
        <v>0</v>
      </c>
      <c r="M42" s="46">
        <f t="shared" si="6"/>
        <v>575500.44999999995</v>
      </c>
      <c r="N42" s="53"/>
      <c r="O42" s="47"/>
    </row>
    <row r="43" spans="1:15" ht="20.100000000000001" customHeight="1">
      <c r="A43" s="76" t="s">
        <v>47</v>
      </c>
      <c r="B43" s="39">
        <v>273</v>
      </c>
      <c r="C43" s="67" t="s">
        <v>57</v>
      </c>
      <c r="D43" s="40" t="s">
        <v>66</v>
      </c>
      <c r="E43" s="43">
        <v>20</v>
      </c>
      <c r="F43" s="62">
        <v>1161077.17</v>
      </c>
      <c r="G43" s="41">
        <f t="shared" si="1"/>
        <v>31564</v>
      </c>
      <c r="H43" s="41">
        <f t="shared" si="2"/>
        <v>7300</v>
      </c>
      <c r="I43" s="44" t="str">
        <f t="shared" si="3"/>
        <v>dep out</v>
      </c>
      <c r="J43" s="45">
        <f t="shared" si="4"/>
        <v>0</v>
      </c>
      <c r="K43" s="57">
        <f t="shared" si="0"/>
        <v>1161077.17</v>
      </c>
      <c r="L43" s="58">
        <f t="shared" si="5"/>
        <v>0</v>
      </c>
      <c r="M43" s="46">
        <f t="shared" si="6"/>
        <v>1161077.17</v>
      </c>
      <c r="N43" s="53"/>
      <c r="O43" s="47"/>
    </row>
    <row r="44" spans="1:15" ht="20.100000000000001" customHeight="1">
      <c r="A44" s="76" t="s">
        <v>47</v>
      </c>
      <c r="B44" s="39">
        <v>274</v>
      </c>
      <c r="C44" s="67" t="s">
        <v>67</v>
      </c>
      <c r="D44" s="40" t="s">
        <v>68</v>
      </c>
      <c r="E44" s="43">
        <v>20</v>
      </c>
      <c r="F44" s="62">
        <v>10692</v>
      </c>
      <c r="G44" s="41">
        <f t="shared" si="1"/>
        <v>32417</v>
      </c>
      <c r="H44" s="41">
        <f t="shared" si="2"/>
        <v>7300</v>
      </c>
      <c r="I44" s="44" t="str">
        <f t="shared" si="3"/>
        <v>dep out</v>
      </c>
      <c r="J44" s="45">
        <f t="shared" si="4"/>
        <v>0</v>
      </c>
      <c r="K44" s="57">
        <f t="shared" si="0"/>
        <v>10692</v>
      </c>
      <c r="L44" s="58">
        <f t="shared" si="5"/>
        <v>0</v>
      </c>
      <c r="M44" s="46">
        <f t="shared" si="6"/>
        <v>10692</v>
      </c>
      <c r="N44" s="53"/>
      <c r="O44" s="47"/>
    </row>
    <row r="45" spans="1:15" ht="20.100000000000001" customHeight="1">
      <c r="A45" s="76" t="s">
        <v>47</v>
      </c>
      <c r="B45" s="39">
        <v>275</v>
      </c>
      <c r="C45" s="67" t="s">
        <v>69</v>
      </c>
      <c r="D45" s="40" t="s">
        <v>68</v>
      </c>
      <c r="E45" s="43">
        <v>25</v>
      </c>
      <c r="F45" s="62">
        <v>833475.9</v>
      </c>
      <c r="G45" s="41">
        <f t="shared" si="1"/>
        <v>32417</v>
      </c>
      <c r="H45" s="41">
        <f t="shared" si="2"/>
        <v>9125</v>
      </c>
      <c r="I45" s="44" t="str">
        <f t="shared" si="3"/>
        <v>dep out</v>
      </c>
      <c r="J45" s="45">
        <f t="shared" si="4"/>
        <v>0</v>
      </c>
      <c r="K45" s="57">
        <f t="shared" si="0"/>
        <v>833475.9</v>
      </c>
      <c r="L45" s="58">
        <f t="shared" si="5"/>
        <v>0</v>
      </c>
      <c r="M45" s="46">
        <f t="shared" si="6"/>
        <v>833475.9</v>
      </c>
      <c r="N45" s="53"/>
      <c r="O45" s="47"/>
    </row>
    <row r="46" spans="1:15" ht="20.100000000000001" customHeight="1">
      <c r="A46" s="76" t="s">
        <v>47</v>
      </c>
      <c r="B46" s="39">
        <v>276</v>
      </c>
      <c r="C46" s="67" t="s">
        <v>70</v>
      </c>
      <c r="D46" s="40" t="s">
        <v>71</v>
      </c>
      <c r="E46" s="43">
        <v>25</v>
      </c>
      <c r="F46" s="62">
        <v>276784.65000000002</v>
      </c>
      <c r="G46" s="41">
        <f t="shared" si="1"/>
        <v>35065</v>
      </c>
      <c r="H46" s="41">
        <f t="shared" si="2"/>
        <v>9125</v>
      </c>
      <c r="I46" s="44" t="str">
        <f t="shared" si="3"/>
        <v>dep out</v>
      </c>
      <c r="J46" s="45">
        <f t="shared" si="4"/>
        <v>0</v>
      </c>
      <c r="K46" s="57">
        <f t="shared" si="0"/>
        <v>276784.65000000002</v>
      </c>
      <c r="L46" s="58">
        <f t="shared" si="5"/>
        <v>0</v>
      </c>
      <c r="M46" s="46">
        <f t="shared" si="6"/>
        <v>276784.65000000002</v>
      </c>
      <c r="N46" s="53"/>
      <c r="O46" s="47"/>
    </row>
    <row r="47" spans="1:15" ht="20.100000000000001" customHeight="1">
      <c r="A47" s="76" t="s">
        <v>47</v>
      </c>
      <c r="B47" s="39">
        <v>277</v>
      </c>
      <c r="C47" s="67" t="s">
        <v>72</v>
      </c>
      <c r="D47" s="40" t="s">
        <v>71</v>
      </c>
      <c r="E47" s="43">
        <v>25</v>
      </c>
      <c r="F47" s="62">
        <v>1020339.21</v>
      </c>
      <c r="G47" s="41">
        <f t="shared" si="1"/>
        <v>35065</v>
      </c>
      <c r="H47" s="41">
        <f t="shared" si="2"/>
        <v>9125</v>
      </c>
      <c r="I47" s="44" t="str">
        <f t="shared" si="3"/>
        <v>dep out</v>
      </c>
      <c r="J47" s="45">
        <f t="shared" si="4"/>
        <v>0</v>
      </c>
      <c r="K47" s="57">
        <f t="shared" si="0"/>
        <v>1020339.21</v>
      </c>
      <c r="L47" s="58">
        <f t="shared" si="5"/>
        <v>0</v>
      </c>
      <c r="M47" s="46">
        <f t="shared" si="6"/>
        <v>1020339.21</v>
      </c>
      <c r="N47" s="53"/>
      <c r="O47" s="47"/>
    </row>
    <row r="48" spans="1:15" ht="20.100000000000001" customHeight="1">
      <c r="A48" s="76" t="s">
        <v>47</v>
      </c>
      <c r="B48" s="39">
        <v>278</v>
      </c>
      <c r="C48" s="67" t="s">
        <v>73</v>
      </c>
      <c r="D48" s="40" t="s">
        <v>74</v>
      </c>
      <c r="E48" s="43">
        <v>20</v>
      </c>
      <c r="F48" s="62">
        <v>64166.69</v>
      </c>
      <c r="G48" s="41">
        <f t="shared" si="1"/>
        <v>36826</v>
      </c>
      <c r="H48" s="41">
        <f t="shared" si="2"/>
        <v>7300</v>
      </c>
      <c r="I48" s="44" t="str">
        <f t="shared" si="3"/>
        <v>dep out</v>
      </c>
      <c r="J48" s="45">
        <f t="shared" si="4"/>
        <v>0</v>
      </c>
      <c r="K48" s="57">
        <f t="shared" si="0"/>
        <v>64166.69</v>
      </c>
      <c r="L48" s="58">
        <f t="shared" si="5"/>
        <v>0</v>
      </c>
      <c r="M48" s="46">
        <f t="shared" si="6"/>
        <v>64166.69</v>
      </c>
      <c r="N48" s="53"/>
      <c r="O48" s="47"/>
    </row>
    <row r="49" spans="1:15" ht="20.100000000000001" customHeight="1">
      <c r="A49" s="76" t="s">
        <v>47</v>
      </c>
      <c r="B49" s="39">
        <v>291</v>
      </c>
      <c r="C49" s="67" t="s">
        <v>75</v>
      </c>
      <c r="D49" s="40" t="s">
        <v>76</v>
      </c>
      <c r="E49" s="43">
        <v>20</v>
      </c>
      <c r="F49" s="62">
        <v>2988.7</v>
      </c>
      <c r="G49" s="41">
        <f t="shared" si="1"/>
        <v>36847</v>
      </c>
      <c r="H49" s="41">
        <f t="shared" si="2"/>
        <v>7300</v>
      </c>
      <c r="I49" s="44" t="str">
        <f t="shared" si="3"/>
        <v>dep out</v>
      </c>
      <c r="J49" s="45">
        <f t="shared" si="4"/>
        <v>0</v>
      </c>
      <c r="K49" s="57">
        <f t="shared" si="0"/>
        <v>2988.7</v>
      </c>
      <c r="L49" s="58">
        <f t="shared" si="5"/>
        <v>0</v>
      </c>
      <c r="M49" s="46">
        <f t="shared" si="6"/>
        <v>2988.7</v>
      </c>
      <c r="N49" s="53"/>
      <c r="O49" s="47"/>
    </row>
    <row r="50" spans="1:15" ht="20.100000000000001" customHeight="1">
      <c r="A50" s="76" t="s">
        <v>47</v>
      </c>
      <c r="B50" s="39">
        <v>374</v>
      </c>
      <c r="C50" s="67" t="s">
        <v>77</v>
      </c>
      <c r="D50" s="40" t="s">
        <v>78</v>
      </c>
      <c r="E50" s="43">
        <v>20</v>
      </c>
      <c r="F50" s="62">
        <v>218686.15</v>
      </c>
      <c r="G50" s="41">
        <f t="shared" si="1"/>
        <v>35760</v>
      </c>
      <c r="H50" s="41">
        <f t="shared" si="2"/>
        <v>7300</v>
      </c>
      <c r="I50" s="44" t="str">
        <f t="shared" si="3"/>
        <v>dep out</v>
      </c>
      <c r="J50" s="45">
        <f t="shared" si="4"/>
        <v>0</v>
      </c>
      <c r="K50" s="57">
        <f t="shared" si="0"/>
        <v>218686.15</v>
      </c>
      <c r="L50" s="58">
        <f t="shared" si="5"/>
        <v>0</v>
      </c>
      <c r="M50" s="46">
        <f t="shared" si="6"/>
        <v>218686.15</v>
      </c>
      <c r="N50" s="53"/>
      <c r="O50" s="47"/>
    </row>
    <row r="51" spans="1:15" ht="20.100000000000001" customHeight="1">
      <c r="A51" s="76" t="s">
        <v>47</v>
      </c>
      <c r="B51" s="39">
        <v>479</v>
      </c>
      <c r="C51" s="67" t="s">
        <v>79</v>
      </c>
      <c r="D51" s="40" t="s">
        <v>80</v>
      </c>
      <c r="E51" s="43">
        <v>50</v>
      </c>
      <c r="F51" s="62">
        <v>248228.87</v>
      </c>
      <c r="G51" s="41">
        <f t="shared" si="1"/>
        <v>35934</v>
      </c>
      <c r="H51" s="41">
        <f t="shared" si="2"/>
        <v>18250</v>
      </c>
      <c r="I51" s="44" t="str">
        <f t="shared" si="3"/>
        <v>active</v>
      </c>
      <c r="J51" s="45">
        <f t="shared" si="4"/>
        <v>4964.5774000000001</v>
      </c>
      <c r="K51" s="57">
        <f t="shared" si="0"/>
        <v>119802.7335320548</v>
      </c>
      <c r="L51" s="58">
        <f t="shared" si="5"/>
        <v>0</v>
      </c>
      <c r="M51" s="46">
        <f t="shared" si="6"/>
        <v>119802.7335320548</v>
      </c>
      <c r="N51" s="53"/>
      <c r="O51" s="47">
        <v>4964.5774000000001</v>
      </c>
    </row>
    <row r="52" spans="1:15" ht="20.100000000000001" customHeight="1">
      <c r="A52" s="76" t="s">
        <v>47</v>
      </c>
      <c r="B52" s="39">
        <v>480</v>
      </c>
      <c r="C52" s="67" t="s">
        <v>79</v>
      </c>
      <c r="D52" s="40" t="s">
        <v>81</v>
      </c>
      <c r="E52" s="43">
        <v>25</v>
      </c>
      <c r="F52" s="62">
        <v>75400</v>
      </c>
      <c r="G52" s="41">
        <f t="shared" si="1"/>
        <v>36271</v>
      </c>
      <c r="H52" s="41">
        <f t="shared" si="2"/>
        <v>9125</v>
      </c>
      <c r="I52" s="44" t="str">
        <f t="shared" si="3"/>
        <v>active</v>
      </c>
      <c r="J52" s="45">
        <f t="shared" si="4"/>
        <v>3016</v>
      </c>
      <c r="K52" s="57">
        <f t="shared" si="0"/>
        <v>69995.989041095891</v>
      </c>
      <c r="L52" s="58">
        <f t="shared" si="5"/>
        <v>0</v>
      </c>
      <c r="M52" s="46">
        <f t="shared" si="6"/>
        <v>69995.989041095891</v>
      </c>
      <c r="N52" s="53"/>
      <c r="O52" s="47">
        <v>3016</v>
      </c>
    </row>
    <row r="53" spans="1:15" ht="20.100000000000001" customHeight="1">
      <c r="A53" s="76" t="s">
        <v>47</v>
      </c>
      <c r="B53" s="39">
        <v>491</v>
      </c>
      <c r="C53" s="67" t="s">
        <v>79</v>
      </c>
      <c r="D53" s="40" t="s">
        <v>82</v>
      </c>
      <c r="E53" s="43">
        <v>40</v>
      </c>
      <c r="F53" s="62">
        <v>1248814.42</v>
      </c>
      <c r="G53" s="41">
        <f t="shared" si="1"/>
        <v>36705</v>
      </c>
      <c r="H53" s="41">
        <f t="shared" si="2"/>
        <v>14600</v>
      </c>
      <c r="I53" s="44" t="str">
        <f t="shared" si="3"/>
        <v>active</v>
      </c>
      <c r="J53" s="45">
        <f t="shared" si="4"/>
        <v>31220.360499999999</v>
      </c>
      <c r="K53" s="57">
        <f t="shared" si="0"/>
        <v>687446.67763972608</v>
      </c>
      <c r="L53" s="58">
        <f t="shared" si="5"/>
        <v>0</v>
      </c>
      <c r="M53" s="46">
        <f t="shared" si="6"/>
        <v>687446.67763972608</v>
      </c>
      <c r="N53" s="53"/>
      <c r="O53" s="47">
        <v>31220.360499999999</v>
      </c>
    </row>
    <row r="54" spans="1:15" ht="20.100000000000001" customHeight="1">
      <c r="A54" s="76" t="s">
        <v>47</v>
      </c>
      <c r="B54" s="39">
        <v>953</v>
      </c>
      <c r="C54" s="67" t="s">
        <v>83</v>
      </c>
      <c r="D54" s="40" t="s">
        <v>84</v>
      </c>
      <c r="E54" s="43">
        <v>5</v>
      </c>
      <c r="F54" s="62">
        <v>7512</v>
      </c>
      <c r="G54" s="41">
        <f t="shared" si="1"/>
        <v>37288</v>
      </c>
      <c r="H54" s="41">
        <f t="shared" si="2"/>
        <v>1825</v>
      </c>
      <c r="I54" s="44" t="str">
        <f t="shared" si="3"/>
        <v>dep out</v>
      </c>
      <c r="J54" s="45">
        <f t="shared" si="4"/>
        <v>0</v>
      </c>
      <c r="K54" s="57">
        <f t="shared" si="0"/>
        <v>7512</v>
      </c>
      <c r="L54" s="58">
        <f t="shared" si="5"/>
        <v>0</v>
      </c>
      <c r="M54" s="46">
        <f t="shared" si="6"/>
        <v>7512</v>
      </c>
      <c r="N54" s="53"/>
      <c r="O54" s="47">
        <v>0</v>
      </c>
    </row>
    <row r="55" spans="1:15" ht="20.100000000000001" customHeight="1">
      <c r="A55" s="76" t="s">
        <v>47</v>
      </c>
      <c r="B55" s="39">
        <v>1249</v>
      </c>
      <c r="C55" s="67" t="s">
        <v>85</v>
      </c>
      <c r="D55" s="40" t="s">
        <v>86</v>
      </c>
      <c r="E55" s="43">
        <v>25</v>
      </c>
      <c r="F55" s="62">
        <v>5362120</v>
      </c>
      <c r="G55" s="41">
        <f t="shared" si="1"/>
        <v>37257</v>
      </c>
      <c r="H55" s="41">
        <f t="shared" si="2"/>
        <v>9125</v>
      </c>
      <c r="I55" s="44" t="str">
        <f t="shared" si="3"/>
        <v>active</v>
      </c>
      <c r="J55" s="45">
        <f t="shared" si="4"/>
        <v>214484.8</v>
      </c>
      <c r="K55" s="57">
        <f t="shared" si="0"/>
        <v>4398407.4739726027</v>
      </c>
      <c r="L55" s="58">
        <f t="shared" si="5"/>
        <v>0</v>
      </c>
      <c r="M55" s="46">
        <f t="shared" si="6"/>
        <v>4398407.4739726027</v>
      </c>
      <c r="N55" s="53"/>
      <c r="O55" s="47">
        <v>214484.8</v>
      </c>
    </row>
    <row r="56" spans="1:15" ht="20.100000000000001" customHeight="1">
      <c r="A56" s="76" t="s">
        <v>47</v>
      </c>
      <c r="B56" s="39">
        <v>1402</v>
      </c>
      <c r="C56" s="67" t="s">
        <v>87</v>
      </c>
      <c r="D56" s="40" t="s">
        <v>88</v>
      </c>
      <c r="E56" s="43">
        <v>10</v>
      </c>
      <c r="F56" s="62">
        <v>8304.36</v>
      </c>
      <c r="G56" s="41">
        <f t="shared" si="1"/>
        <v>38393</v>
      </c>
      <c r="H56" s="41">
        <f t="shared" si="2"/>
        <v>3650</v>
      </c>
      <c r="I56" s="44" t="str">
        <f t="shared" si="3"/>
        <v>dep out</v>
      </c>
      <c r="J56" s="45">
        <f t="shared" si="4"/>
        <v>0</v>
      </c>
      <c r="K56" s="57">
        <f t="shared" si="0"/>
        <v>8304.36</v>
      </c>
      <c r="L56" s="58">
        <f t="shared" si="5"/>
        <v>0</v>
      </c>
      <c r="M56" s="46">
        <f t="shared" si="6"/>
        <v>8304.36</v>
      </c>
      <c r="N56" s="53"/>
      <c r="O56" s="47">
        <v>0</v>
      </c>
    </row>
    <row r="57" spans="1:15" ht="20.100000000000001" customHeight="1">
      <c r="A57" s="76" t="s">
        <v>47</v>
      </c>
      <c r="B57" s="39">
        <v>1492</v>
      </c>
      <c r="C57" s="67" t="s">
        <v>89</v>
      </c>
      <c r="D57" s="40" t="s">
        <v>90</v>
      </c>
      <c r="E57" s="43">
        <v>20</v>
      </c>
      <c r="F57" s="62">
        <v>12310.9</v>
      </c>
      <c r="G57" s="41">
        <f t="shared" si="1"/>
        <v>38898</v>
      </c>
      <c r="H57" s="41">
        <f t="shared" si="2"/>
        <v>7300</v>
      </c>
      <c r="I57" s="44" t="str">
        <f t="shared" si="3"/>
        <v>active</v>
      </c>
      <c r="J57" s="45">
        <f t="shared" si="4"/>
        <v>615.54499999999996</v>
      </c>
      <c r="K57" s="57">
        <f t="shared" si="0"/>
        <v>9855.4656986301361</v>
      </c>
      <c r="L57" s="58">
        <f t="shared" si="5"/>
        <v>0</v>
      </c>
      <c r="M57" s="46">
        <f t="shared" si="6"/>
        <v>9855.4656986301361</v>
      </c>
      <c r="N57" s="53"/>
      <c r="O57" s="47">
        <v>615.54499999999996</v>
      </c>
    </row>
    <row r="58" spans="1:15" ht="20.100000000000001" customHeight="1">
      <c r="A58" s="76" t="s">
        <v>47</v>
      </c>
      <c r="B58" s="39">
        <v>1575</v>
      </c>
      <c r="C58" s="67" t="s">
        <v>91</v>
      </c>
      <c r="D58" s="40" t="s">
        <v>92</v>
      </c>
      <c r="E58" s="43">
        <v>5</v>
      </c>
      <c r="F58" s="62">
        <v>19990</v>
      </c>
      <c r="G58" s="41">
        <f t="shared" si="1"/>
        <v>38797</v>
      </c>
      <c r="H58" s="41">
        <f t="shared" si="2"/>
        <v>1825</v>
      </c>
      <c r="I58" s="44" t="str">
        <f t="shared" si="3"/>
        <v>dep out</v>
      </c>
      <c r="J58" s="45">
        <f t="shared" si="4"/>
        <v>0</v>
      </c>
      <c r="K58" s="57">
        <f t="shared" si="0"/>
        <v>19990</v>
      </c>
      <c r="L58" s="58">
        <f t="shared" si="5"/>
        <v>0</v>
      </c>
      <c r="M58" s="46">
        <f t="shared" si="6"/>
        <v>19990</v>
      </c>
      <c r="N58" s="53"/>
      <c r="O58" s="47">
        <v>0</v>
      </c>
    </row>
    <row r="59" spans="1:15" ht="20.100000000000001" customHeight="1">
      <c r="A59" s="76" t="s">
        <v>47</v>
      </c>
      <c r="B59" s="39">
        <v>1867</v>
      </c>
      <c r="C59" s="67" t="s">
        <v>93</v>
      </c>
      <c r="D59" s="40" t="s">
        <v>94</v>
      </c>
      <c r="E59" s="43">
        <v>5</v>
      </c>
      <c r="F59" s="62">
        <v>4995</v>
      </c>
      <c r="G59" s="41">
        <f t="shared" si="1"/>
        <v>40604</v>
      </c>
      <c r="H59" s="41">
        <f t="shared" si="2"/>
        <v>1825</v>
      </c>
      <c r="I59" s="44" t="str">
        <f t="shared" si="3"/>
        <v>dep out</v>
      </c>
      <c r="J59" s="45">
        <f t="shared" si="4"/>
        <v>0</v>
      </c>
      <c r="K59" s="57">
        <f t="shared" si="0"/>
        <v>4995</v>
      </c>
      <c r="L59" s="58">
        <f t="shared" si="5"/>
        <v>0</v>
      </c>
      <c r="M59" s="46">
        <f t="shared" si="6"/>
        <v>4995</v>
      </c>
      <c r="N59" s="53"/>
      <c r="O59" s="47">
        <v>0</v>
      </c>
    </row>
    <row r="60" spans="1:15" ht="20.100000000000001" customHeight="1">
      <c r="A60" s="76" t="s">
        <v>47</v>
      </c>
      <c r="B60" s="39">
        <v>2059</v>
      </c>
      <c r="C60" s="67" t="s">
        <v>95</v>
      </c>
      <c r="D60" s="40" t="s">
        <v>96</v>
      </c>
      <c r="E60" s="43">
        <v>10</v>
      </c>
      <c r="F60" s="62">
        <v>39226.870000000003</v>
      </c>
      <c r="G60" s="41">
        <f t="shared" si="1"/>
        <v>42500</v>
      </c>
      <c r="H60" s="41">
        <f t="shared" si="2"/>
        <v>3650</v>
      </c>
      <c r="I60" s="44" t="str">
        <f t="shared" si="3"/>
        <v>active</v>
      </c>
      <c r="J60" s="45">
        <f t="shared" si="4"/>
        <v>3922.6870000000004</v>
      </c>
      <c r="K60" s="57">
        <f t="shared" si="0"/>
        <v>24094.970558904111</v>
      </c>
      <c r="L60" s="58">
        <f t="shared" si="5"/>
        <v>0</v>
      </c>
      <c r="M60" s="46">
        <f t="shared" si="6"/>
        <v>24094.970558904111</v>
      </c>
      <c r="N60" s="53"/>
      <c r="O60" s="47">
        <v>3922.6870000000004</v>
      </c>
    </row>
    <row r="61" spans="1:15" ht="20.100000000000001" customHeight="1">
      <c r="A61" s="76" t="s">
        <v>47</v>
      </c>
      <c r="B61" s="39">
        <v>2234</v>
      </c>
      <c r="C61" s="67" t="s">
        <v>97</v>
      </c>
      <c r="D61" s="40" t="s">
        <v>98</v>
      </c>
      <c r="E61" s="43">
        <v>30</v>
      </c>
      <c r="F61" s="62">
        <v>1351129.56</v>
      </c>
      <c r="G61" s="41">
        <f t="shared" si="1"/>
        <v>44651</v>
      </c>
      <c r="H61" s="41">
        <f t="shared" si="2"/>
        <v>10950</v>
      </c>
      <c r="I61" s="44" t="str">
        <f t="shared" si="3"/>
        <v>active</v>
      </c>
      <c r="J61" s="45">
        <f t="shared" si="4"/>
        <v>45037.652000000002</v>
      </c>
      <c r="K61" s="57">
        <f t="shared" si="0"/>
        <v>11228.565293150685</v>
      </c>
      <c r="L61" s="58">
        <f t="shared" si="5"/>
        <v>0</v>
      </c>
      <c r="M61" s="46">
        <f t="shared" si="6"/>
        <v>11228.565293150685</v>
      </c>
      <c r="N61" s="53"/>
      <c r="O61" s="47">
        <v>45037.652000000002</v>
      </c>
    </row>
    <row r="62" spans="1:15" ht="20.100000000000001" customHeight="1">
      <c r="A62" s="76" t="s">
        <v>47</v>
      </c>
      <c r="B62" s="39">
        <v>2362</v>
      </c>
      <c r="C62" s="67" t="s">
        <v>99</v>
      </c>
      <c r="D62" s="40" t="s">
        <v>100</v>
      </c>
      <c r="E62" s="43">
        <v>10</v>
      </c>
      <c r="F62" s="62">
        <v>72210</v>
      </c>
      <c r="G62" s="41">
        <f t="shared" si="1"/>
        <v>44469</v>
      </c>
      <c r="H62" s="41">
        <f t="shared" si="2"/>
        <v>3650</v>
      </c>
      <c r="I62" s="44" t="str">
        <f t="shared" si="3"/>
        <v>active</v>
      </c>
      <c r="J62" s="45">
        <f t="shared" si="4"/>
        <v>7221</v>
      </c>
      <c r="K62" s="57">
        <f t="shared" si="0"/>
        <v>5400.9123287671237</v>
      </c>
      <c r="L62" s="58">
        <f t="shared" si="5"/>
        <v>0</v>
      </c>
      <c r="M62" s="46">
        <f t="shared" si="6"/>
        <v>5400.9123287671237</v>
      </c>
      <c r="N62" s="53"/>
      <c r="O62" s="47">
        <v>7221</v>
      </c>
    </row>
    <row r="63" spans="1:15" ht="20.100000000000001" customHeight="1">
      <c r="A63" s="76" t="s">
        <v>47</v>
      </c>
      <c r="B63" s="39">
        <v>2396</v>
      </c>
      <c r="C63" s="67" t="s">
        <v>101</v>
      </c>
      <c r="D63" s="40" t="s">
        <v>102</v>
      </c>
      <c r="E63" s="43">
        <v>10</v>
      </c>
      <c r="F63" s="62">
        <v>17630.8</v>
      </c>
      <c r="G63" s="41">
        <f t="shared" si="1"/>
        <v>44985</v>
      </c>
      <c r="H63" s="41">
        <f t="shared" si="2"/>
        <v>3650</v>
      </c>
      <c r="I63" s="44" t="str">
        <f t="shared" si="3"/>
        <v>active</v>
      </c>
      <c r="J63" s="45">
        <f t="shared" si="4"/>
        <v>1763.08</v>
      </c>
      <c r="K63" s="57">
        <f t="shared" si="0"/>
        <v>-1173.7765479452055</v>
      </c>
      <c r="L63" s="58">
        <f t="shared" si="5"/>
        <v>0</v>
      </c>
      <c r="M63" s="46">
        <f t="shared" si="6"/>
        <v>-1173.7765479452055</v>
      </c>
      <c r="N63" s="53"/>
      <c r="O63" s="47">
        <v>588</v>
      </c>
    </row>
    <row r="64" spans="1:15" ht="20.100000000000001" customHeight="1">
      <c r="A64" s="76" t="s">
        <v>103</v>
      </c>
      <c r="B64" s="39">
        <v>280</v>
      </c>
      <c r="C64" s="67" t="s">
        <v>104</v>
      </c>
      <c r="D64" s="40" t="s">
        <v>105</v>
      </c>
      <c r="E64" s="43">
        <v>20</v>
      </c>
      <c r="F64" s="62">
        <v>12346.33</v>
      </c>
      <c r="G64" s="41">
        <f t="shared" si="1"/>
        <v>30042</v>
      </c>
      <c r="H64" s="41">
        <f t="shared" si="2"/>
        <v>7300</v>
      </c>
      <c r="I64" s="44" t="str">
        <f t="shared" si="3"/>
        <v>dep out</v>
      </c>
      <c r="J64" s="45">
        <f t="shared" si="4"/>
        <v>0</v>
      </c>
      <c r="K64" s="57">
        <f t="shared" si="0"/>
        <v>12346.33</v>
      </c>
      <c r="L64" s="58">
        <f t="shared" si="5"/>
        <v>0</v>
      </c>
      <c r="M64" s="46">
        <f t="shared" si="6"/>
        <v>12346.33</v>
      </c>
      <c r="N64" s="53"/>
      <c r="O64" s="47"/>
    </row>
    <row r="65" spans="1:15" ht="20.100000000000001" customHeight="1">
      <c r="A65" s="76" t="s">
        <v>103</v>
      </c>
      <c r="B65" s="39">
        <v>284</v>
      </c>
      <c r="C65" s="67" t="s">
        <v>106</v>
      </c>
      <c r="D65" s="40" t="s">
        <v>58</v>
      </c>
      <c r="E65" s="43">
        <v>20</v>
      </c>
      <c r="F65" s="62">
        <v>32447.54</v>
      </c>
      <c r="G65" s="41">
        <f t="shared" si="1"/>
        <v>24077</v>
      </c>
      <c r="H65" s="41">
        <f t="shared" si="2"/>
        <v>7300</v>
      </c>
      <c r="I65" s="44" t="str">
        <f t="shared" si="3"/>
        <v>dep out</v>
      </c>
      <c r="J65" s="45">
        <f t="shared" si="4"/>
        <v>0</v>
      </c>
      <c r="K65" s="57">
        <f t="shared" si="0"/>
        <v>32447.54</v>
      </c>
      <c r="L65" s="58">
        <f t="shared" si="5"/>
        <v>0</v>
      </c>
      <c r="M65" s="46">
        <f t="shared" si="6"/>
        <v>32447.54</v>
      </c>
      <c r="N65" s="53"/>
      <c r="O65" s="47"/>
    </row>
    <row r="66" spans="1:15" ht="20.100000000000001" customHeight="1">
      <c r="A66" s="76" t="s">
        <v>103</v>
      </c>
      <c r="B66" s="39">
        <v>285</v>
      </c>
      <c r="C66" s="67" t="s">
        <v>107</v>
      </c>
      <c r="D66" s="40" t="s">
        <v>12</v>
      </c>
      <c r="E66" s="43">
        <v>20</v>
      </c>
      <c r="F66" s="62">
        <v>3708.37</v>
      </c>
      <c r="G66" s="41">
        <f t="shared" si="1"/>
        <v>22981</v>
      </c>
      <c r="H66" s="41">
        <f t="shared" si="2"/>
        <v>7300</v>
      </c>
      <c r="I66" s="44" t="str">
        <f t="shared" si="3"/>
        <v>dep out</v>
      </c>
      <c r="J66" s="45">
        <f t="shared" si="4"/>
        <v>0</v>
      </c>
      <c r="K66" s="57">
        <f t="shared" si="0"/>
        <v>3708.37</v>
      </c>
      <c r="L66" s="58">
        <f t="shared" si="5"/>
        <v>0</v>
      </c>
      <c r="M66" s="46">
        <f t="shared" si="6"/>
        <v>3708.37</v>
      </c>
      <c r="N66" s="53"/>
      <c r="O66" s="47"/>
    </row>
    <row r="67" spans="1:15" ht="20.100000000000001" customHeight="1">
      <c r="A67" s="76" t="s">
        <v>103</v>
      </c>
      <c r="B67" s="39">
        <v>287</v>
      </c>
      <c r="C67" s="67" t="s">
        <v>108</v>
      </c>
      <c r="D67" s="40" t="s">
        <v>109</v>
      </c>
      <c r="E67" s="43">
        <v>15</v>
      </c>
      <c r="F67" s="62">
        <v>3990</v>
      </c>
      <c r="G67" s="41">
        <f t="shared" si="1"/>
        <v>36333</v>
      </c>
      <c r="H67" s="41">
        <f t="shared" si="2"/>
        <v>5475</v>
      </c>
      <c r="I67" s="44" t="str">
        <f t="shared" si="3"/>
        <v>dep out</v>
      </c>
      <c r="J67" s="45">
        <f t="shared" si="4"/>
        <v>0</v>
      </c>
      <c r="K67" s="57">
        <f t="shared" ref="K67:K130" si="7">IF(I67="dep out",F67,(($J$1-G67)/365)*J67)</f>
        <v>3990</v>
      </c>
      <c r="L67" s="58">
        <f t="shared" si="5"/>
        <v>0</v>
      </c>
      <c r="M67" s="46">
        <f t="shared" si="6"/>
        <v>3990</v>
      </c>
      <c r="N67" s="53"/>
      <c r="O67" s="47"/>
    </row>
    <row r="68" spans="1:15" ht="20.100000000000001" customHeight="1">
      <c r="A68" s="76" t="s">
        <v>103</v>
      </c>
      <c r="B68" s="39">
        <v>709</v>
      </c>
      <c r="C68" s="67" t="s">
        <v>75</v>
      </c>
      <c r="D68" s="40" t="s">
        <v>76</v>
      </c>
      <c r="E68" s="43">
        <v>20</v>
      </c>
      <c r="F68" s="62">
        <v>2988.7</v>
      </c>
      <c r="G68" s="41">
        <f t="shared" ref="G68:G131" si="8">DATEVALUE(D68)</f>
        <v>36847</v>
      </c>
      <c r="H68" s="41">
        <f t="shared" ref="H68:H131" si="9">E68*365</f>
        <v>7300</v>
      </c>
      <c r="I68" s="44" t="str">
        <f t="shared" ref="I68:I131" si="10">IF((G68+H68)&lt;$J$1,"dep out","active")</f>
        <v>dep out</v>
      </c>
      <c r="J68" s="45">
        <f t="shared" ref="J68:J131" si="11">IF(I68="dep out",0,(F68/E68))</f>
        <v>0</v>
      </c>
      <c r="K68" s="57">
        <f t="shared" si="7"/>
        <v>2988.7</v>
      </c>
      <c r="L68" s="58">
        <f t="shared" ref="L68:L131" si="12">IF(E68=0,(-1*F68),0)</f>
        <v>0</v>
      </c>
      <c r="M68" s="46">
        <f t="shared" ref="M68:M131" si="13">K68+L68</f>
        <v>2988.7</v>
      </c>
      <c r="N68" s="53"/>
      <c r="O68" s="47"/>
    </row>
    <row r="69" spans="1:15" ht="20.100000000000001" customHeight="1">
      <c r="A69" s="76" t="s">
        <v>103</v>
      </c>
      <c r="B69" s="39">
        <v>1176</v>
      </c>
      <c r="C69" s="67" t="s">
        <v>110</v>
      </c>
      <c r="D69" s="40" t="s">
        <v>111</v>
      </c>
      <c r="E69" s="43">
        <v>25</v>
      </c>
      <c r="F69" s="62">
        <v>1303183.3700000001</v>
      </c>
      <c r="G69" s="41">
        <f t="shared" si="8"/>
        <v>36241</v>
      </c>
      <c r="H69" s="41">
        <f t="shared" si="9"/>
        <v>9125</v>
      </c>
      <c r="I69" s="44" t="str">
        <f t="shared" si="10"/>
        <v>active</v>
      </c>
      <c r="J69" s="45">
        <f t="shared" si="11"/>
        <v>52127.334800000004</v>
      </c>
      <c r="K69" s="57">
        <f t="shared" si="7"/>
        <v>1214067.0496843837</v>
      </c>
      <c r="L69" s="58">
        <f t="shared" si="12"/>
        <v>0</v>
      </c>
      <c r="M69" s="46">
        <f t="shared" si="13"/>
        <v>1214067.0496843837</v>
      </c>
      <c r="N69" s="53"/>
      <c r="O69" s="47">
        <v>52127.334800000004</v>
      </c>
    </row>
    <row r="70" spans="1:15" ht="20.100000000000001" customHeight="1">
      <c r="A70" s="76" t="s">
        <v>103</v>
      </c>
      <c r="B70" s="39">
        <v>1222</v>
      </c>
      <c r="C70" s="67" t="s">
        <v>112</v>
      </c>
      <c r="D70" s="40" t="s">
        <v>113</v>
      </c>
      <c r="E70" s="43">
        <v>10</v>
      </c>
      <c r="F70" s="62">
        <v>88310</v>
      </c>
      <c r="G70" s="41">
        <f t="shared" si="8"/>
        <v>37421</v>
      </c>
      <c r="H70" s="41">
        <f t="shared" si="9"/>
        <v>3650</v>
      </c>
      <c r="I70" s="44" t="str">
        <f t="shared" si="10"/>
        <v>dep out</v>
      </c>
      <c r="J70" s="45">
        <f t="shared" si="11"/>
        <v>0</v>
      </c>
      <c r="K70" s="57">
        <f t="shared" si="7"/>
        <v>88310</v>
      </c>
      <c r="L70" s="58">
        <f t="shared" si="12"/>
        <v>0</v>
      </c>
      <c r="M70" s="46">
        <f t="shared" si="13"/>
        <v>88310</v>
      </c>
      <c r="N70" s="53"/>
      <c r="O70" s="47">
        <v>0</v>
      </c>
    </row>
    <row r="71" spans="1:15" ht="20.100000000000001" customHeight="1">
      <c r="A71" s="76" t="s">
        <v>103</v>
      </c>
      <c r="B71" s="39">
        <v>1261</v>
      </c>
      <c r="C71" s="67" t="s">
        <v>114</v>
      </c>
      <c r="D71" s="40" t="s">
        <v>115</v>
      </c>
      <c r="E71" s="43">
        <v>10</v>
      </c>
      <c r="F71" s="62">
        <v>25000</v>
      </c>
      <c r="G71" s="41">
        <f t="shared" si="8"/>
        <v>37532</v>
      </c>
      <c r="H71" s="41">
        <f t="shared" si="9"/>
        <v>3650</v>
      </c>
      <c r="I71" s="44" t="str">
        <f t="shared" si="10"/>
        <v>dep out</v>
      </c>
      <c r="J71" s="45">
        <f t="shared" si="11"/>
        <v>0</v>
      </c>
      <c r="K71" s="57">
        <f t="shared" si="7"/>
        <v>25000</v>
      </c>
      <c r="L71" s="58">
        <f t="shared" si="12"/>
        <v>0</v>
      </c>
      <c r="M71" s="46">
        <f t="shared" si="13"/>
        <v>25000</v>
      </c>
      <c r="N71" s="53"/>
      <c r="O71" s="47">
        <v>0</v>
      </c>
    </row>
    <row r="72" spans="1:15" ht="20.100000000000001" customHeight="1">
      <c r="A72" s="76" t="s">
        <v>103</v>
      </c>
      <c r="B72" s="39">
        <v>1324</v>
      </c>
      <c r="C72" s="67" t="s">
        <v>116</v>
      </c>
      <c r="D72" s="40" t="s">
        <v>117</v>
      </c>
      <c r="E72" s="43">
        <v>20</v>
      </c>
      <c r="F72" s="62">
        <v>19728</v>
      </c>
      <c r="G72" s="41">
        <f t="shared" si="8"/>
        <v>37879</v>
      </c>
      <c r="H72" s="41">
        <f t="shared" si="9"/>
        <v>7300</v>
      </c>
      <c r="I72" s="44" t="str">
        <f t="shared" si="10"/>
        <v>active</v>
      </c>
      <c r="J72" s="45">
        <f t="shared" si="11"/>
        <v>986.4</v>
      </c>
      <c r="K72" s="57">
        <f t="shared" si="7"/>
        <v>18547.022465753424</v>
      </c>
      <c r="L72" s="58">
        <f t="shared" si="12"/>
        <v>0</v>
      </c>
      <c r="M72" s="46">
        <f t="shared" si="13"/>
        <v>18547.022465753424</v>
      </c>
      <c r="N72" s="53"/>
      <c r="O72" s="47">
        <v>986.4</v>
      </c>
    </row>
    <row r="73" spans="1:15" ht="20.100000000000001" customHeight="1">
      <c r="A73" s="76" t="s">
        <v>103</v>
      </c>
      <c r="B73" s="39">
        <v>1418</v>
      </c>
      <c r="C73" s="67" t="s">
        <v>118</v>
      </c>
      <c r="D73" s="40" t="s">
        <v>119</v>
      </c>
      <c r="E73" s="43">
        <v>5</v>
      </c>
      <c r="F73" s="62">
        <v>18500</v>
      </c>
      <c r="G73" s="41">
        <f t="shared" si="8"/>
        <v>38182</v>
      </c>
      <c r="H73" s="41">
        <f t="shared" si="9"/>
        <v>1825</v>
      </c>
      <c r="I73" s="44" t="str">
        <f t="shared" si="10"/>
        <v>dep out</v>
      </c>
      <c r="J73" s="45">
        <f t="shared" si="11"/>
        <v>0</v>
      </c>
      <c r="K73" s="57">
        <f t="shared" si="7"/>
        <v>18500</v>
      </c>
      <c r="L73" s="58">
        <f t="shared" si="12"/>
        <v>0</v>
      </c>
      <c r="M73" s="46">
        <f t="shared" si="13"/>
        <v>18500</v>
      </c>
      <c r="N73" s="53"/>
      <c r="O73" s="47">
        <v>0</v>
      </c>
    </row>
    <row r="74" spans="1:15" ht="20.100000000000001" customHeight="1">
      <c r="A74" s="76" t="s">
        <v>103</v>
      </c>
      <c r="B74" s="39">
        <v>1458</v>
      </c>
      <c r="C74" s="67" t="s">
        <v>120</v>
      </c>
      <c r="D74" s="40" t="s">
        <v>121</v>
      </c>
      <c r="E74" s="43">
        <v>10</v>
      </c>
      <c r="F74" s="62">
        <v>15688.6</v>
      </c>
      <c r="G74" s="41">
        <f t="shared" si="8"/>
        <v>38637</v>
      </c>
      <c r="H74" s="41">
        <f t="shared" si="9"/>
        <v>3650</v>
      </c>
      <c r="I74" s="44" t="str">
        <f t="shared" si="10"/>
        <v>dep out</v>
      </c>
      <c r="J74" s="45">
        <f t="shared" si="11"/>
        <v>0</v>
      </c>
      <c r="K74" s="57">
        <f t="shared" si="7"/>
        <v>15688.6</v>
      </c>
      <c r="L74" s="58">
        <f t="shared" si="12"/>
        <v>0</v>
      </c>
      <c r="M74" s="46">
        <f t="shared" si="13"/>
        <v>15688.6</v>
      </c>
      <c r="N74" s="53"/>
      <c r="O74" s="47">
        <v>0</v>
      </c>
    </row>
    <row r="75" spans="1:15" ht="20.100000000000001" customHeight="1">
      <c r="A75" s="76" t="s">
        <v>103</v>
      </c>
      <c r="B75" s="39">
        <v>1610</v>
      </c>
      <c r="C75" s="67" t="s">
        <v>122</v>
      </c>
      <c r="D75" s="40" t="s">
        <v>123</v>
      </c>
      <c r="E75" s="43">
        <v>4</v>
      </c>
      <c r="F75" s="62">
        <v>8825</v>
      </c>
      <c r="G75" s="41">
        <f t="shared" si="8"/>
        <v>39021</v>
      </c>
      <c r="H75" s="41">
        <f t="shared" si="9"/>
        <v>1460</v>
      </c>
      <c r="I75" s="44" t="str">
        <f t="shared" si="10"/>
        <v>dep out</v>
      </c>
      <c r="J75" s="45">
        <f t="shared" si="11"/>
        <v>0</v>
      </c>
      <c r="K75" s="57">
        <f t="shared" si="7"/>
        <v>8825</v>
      </c>
      <c r="L75" s="58">
        <f t="shared" si="12"/>
        <v>0</v>
      </c>
      <c r="M75" s="46">
        <f t="shared" si="13"/>
        <v>8825</v>
      </c>
      <c r="N75" s="53"/>
      <c r="O75" s="47">
        <v>0</v>
      </c>
    </row>
    <row r="76" spans="1:15" ht="20.100000000000001" customHeight="1">
      <c r="A76" s="76" t="s">
        <v>103</v>
      </c>
      <c r="B76" s="39">
        <v>1868</v>
      </c>
      <c r="C76" s="67" t="s">
        <v>124</v>
      </c>
      <c r="D76" s="40" t="s">
        <v>125</v>
      </c>
      <c r="E76" s="43">
        <v>5</v>
      </c>
      <c r="F76" s="62">
        <v>4125</v>
      </c>
      <c r="G76" s="41">
        <f t="shared" si="8"/>
        <v>40624</v>
      </c>
      <c r="H76" s="41">
        <f t="shared" si="9"/>
        <v>1825</v>
      </c>
      <c r="I76" s="44" t="str">
        <f t="shared" si="10"/>
        <v>dep out</v>
      </c>
      <c r="J76" s="45">
        <f t="shared" si="11"/>
        <v>0</v>
      </c>
      <c r="K76" s="57">
        <f t="shared" si="7"/>
        <v>4125</v>
      </c>
      <c r="L76" s="58">
        <f t="shared" si="12"/>
        <v>0</v>
      </c>
      <c r="M76" s="46">
        <f t="shared" si="13"/>
        <v>4125</v>
      </c>
      <c r="N76" s="53"/>
      <c r="O76" s="47">
        <v>0</v>
      </c>
    </row>
    <row r="77" spans="1:15" ht="20.100000000000001" customHeight="1">
      <c r="A77" s="76" t="s">
        <v>103</v>
      </c>
      <c r="B77" s="39">
        <v>2169</v>
      </c>
      <c r="C77" s="67" t="s">
        <v>126</v>
      </c>
      <c r="D77" s="40" t="s">
        <v>127</v>
      </c>
      <c r="E77" s="43">
        <v>20</v>
      </c>
      <c r="F77" s="62">
        <v>22353.03</v>
      </c>
      <c r="G77" s="41">
        <f t="shared" si="8"/>
        <v>43473</v>
      </c>
      <c r="H77" s="41">
        <f t="shared" si="9"/>
        <v>7300</v>
      </c>
      <c r="I77" s="44" t="str">
        <f t="shared" si="10"/>
        <v>active</v>
      </c>
      <c r="J77" s="45">
        <f t="shared" si="11"/>
        <v>1117.6514999999999</v>
      </c>
      <c r="K77" s="57">
        <f t="shared" si="7"/>
        <v>3885.7527493150683</v>
      </c>
      <c r="L77" s="58">
        <f t="shared" si="12"/>
        <v>0</v>
      </c>
      <c r="M77" s="46">
        <f t="shared" si="13"/>
        <v>3885.7527493150683</v>
      </c>
      <c r="N77" s="53"/>
      <c r="O77" s="47">
        <v>1117.6514999999999</v>
      </c>
    </row>
    <row r="78" spans="1:15" ht="20.100000000000001" customHeight="1">
      <c r="A78" s="76" t="s">
        <v>103</v>
      </c>
      <c r="B78" s="39">
        <v>2235</v>
      </c>
      <c r="C78" s="67" t="s">
        <v>128</v>
      </c>
      <c r="D78" s="40" t="s">
        <v>129</v>
      </c>
      <c r="E78" s="43">
        <v>20</v>
      </c>
      <c r="F78" s="62">
        <v>23410.57</v>
      </c>
      <c r="G78" s="41">
        <f t="shared" si="8"/>
        <v>43982</v>
      </c>
      <c r="H78" s="41">
        <f t="shared" si="9"/>
        <v>7300</v>
      </c>
      <c r="I78" s="44" t="str">
        <f t="shared" si="10"/>
        <v>active</v>
      </c>
      <c r="J78" s="45">
        <f t="shared" si="11"/>
        <v>1170.5284999999999</v>
      </c>
      <c r="K78" s="57">
        <f t="shared" si="7"/>
        <v>2437.2648219178077</v>
      </c>
      <c r="L78" s="58">
        <f t="shared" si="12"/>
        <v>0</v>
      </c>
      <c r="M78" s="46">
        <f t="shared" si="13"/>
        <v>2437.2648219178077</v>
      </c>
      <c r="N78" s="53"/>
      <c r="O78" s="47">
        <v>1170.5284999999999</v>
      </c>
    </row>
    <row r="79" spans="1:15" ht="20.100000000000001" customHeight="1">
      <c r="A79" s="76" t="s">
        <v>130</v>
      </c>
      <c r="B79" s="39">
        <v>1201</v>
      </c>
      <c r="C79" s="67" t="s">
        <v>131</v>
      </c>
      <c r="D79" s="40" t="s">
        <v>132</v>
      </c>
      <c r="E79" s="43">
        <v>5</v>
      </c>
      <c r="F79" s="62">
        <v>12000</v>
      </c>
      <c r="G79" s="41">
        <f t="shared" si="8"/>
        <v>35119</v>
      </c>
      <c r="H79" s="41">
        <f t="shared" si="9"/>
        <v>1825</v>
      </c>
      <c r="I79" s="44" t="str">
        <f t="shared" si="10"/>
        <v>dep out</v>
      </c>
      <c r="J79" s="45">
        <f t="shared" si="11"/>
        <v>0</v>
      </c>
      <c r="K79" s="57">
        <f t="shared" si="7"/>
        <v>12000</v>
      </c>
      <c r="L79" s="58">
        <f t="shared" si="12"/>
        <v>0</v>
      </c>
      <c r="M79" s="46">
        <f t="shared" si="13"/>
        <v>12000</v>
      </c>
      <c r="N79" s="53"/>
      <c r="O79" s="47"/>
    </row>
    <row r="80" spans="1:15" ht="20.100000000000001" customHeight="1">
      <c r="A80" s="76" t="s">
        <v>130</v>
      </c>
      <c r="B80" s="39">
        <v>1206</v>
      </c>
      <c r="C80" s="67" t="s">
        <v>133</v>
      </c>
      <c r="D80" s="40" t="s">
        <v>134</v>
      </c>
      <c r="E80" s="43">
        <v>5</v>
      </c>
      <c r="F80" s="62">
        <v>33000</v>
      </c>
      <c r="G80" s="41">
        <f t="shared" si="8"/>
        <v>35847</v>
      </c>
      <c r="H80" s="41">
        <f t="shared" si="9"/>
        <v>1825</v>
      </c>
      <c r="I80" s="44" t="str">
        <f t="shared" si="10"/>
        <v>dep out</v>
      </c>
      <c r="J80" s="45">
        <f t="shared" si="11"/>
        <v>0</v>
      </c>
      <c r="K80" s="57">
        <f t="shared" si="7"/>
        <v>33000</v>
      </c>
      <c r="L80" s="58">
        <f t="shared" si="12"/>
        <v>0</v>
      </c>
      <c r="M80" s="46">
        <f t="shared" si="13"/>
        <v>33000</v>
      </c>
      <c r="N80" s="53"/>
      <c r="O80" s="47"/>
    </row>
    <row r="81" spans="1:16" ht="20.100000000000001" customHeight="1">
      <c r="A81" s="76" t="s">
        <v>130</v>
      </c>
      <c r="B81" s="39">
        <v>1325</v>
      </c>
      <c r="C81" s="67" t="s">
        <v>135</v>
      </c>
      <c r="D81" s="40" t="s">
        <v>136</v>
      </c>
      <c r="E81" s="43">
        <v>7</v>
      </c>
      <c r="F81" s="62">
        <v>20882.080000000002</v>
      </c>
      <c r="G81" s="41">
        <f t="shared" si="8"/>
        <v>38134</v>
      </c>
      <c r="H81" s="41">
        <f t="shared" si="9"/>
        <v>2555</v>
      </c>
      <c r="I81" s="44" t="str">
        <f t="shared" si="10"/>
        <v>dep out</v>
      </c>
      <c r="J81" s="45">
        <f t="shared" si="11"/>
        <v>0</v>
      </c>
      <c r="K81" s="57">
        <f t="shared" si="7"/>
        <v>20882.080000000002</v>
      </c>
      <c r="L81" s="58">
        <f t="shared" si="12"/>
        <v>0</v>
      </c>
      <c r="M81" s="46">
        <f t="shared" si="13"/>
        <v>20882.080000000002</v>
      </c>
      <c r="N81" s="53"/>
      <c r="O81" s="47"/>
    </row>
    <row r="82" spans="1:16" ht="20.100000000000001" customHeight="1">
      <c r="A82" s="76" t="s">
        <v>130</v>
      </c>
      <c r="B82" s="39">
        <v>1380</v>
      </c>
      <c r="C82" s="67" t="s">
        <v>137</v>
      </c>
      <c r="D82" s="40" t="s">
        <v>138</v>
      </c>
      <c r="E82" s="43">
        <v>7</v>
      </c>
      <c r="F82" s="62">
        <v>24451</v>
      </c>
      <c r="G82" s="41">
        <f t="shared" si="8"/>
        <v>38343</v>
      </c>
      <c r="H82" s="41">
        <f t="shared" si="9"/>
        <v>2555</v>
      </c>
      <c r="I82" s="44" t="str">
        <f t="shared" si="10"/>
        <v>dep out</v>
      </c>
      <c r="J82" s="45">
        <f t="shared" si="11"/>
        <v>0</v>
      </c>
      <c r="K82" s="57">
        <f t="shared" si="7"/>
        <v>24451</v>
      </c>
      <c r="L82" s="58">
        <f t="shared" si="12"/>
        <v>0</v>
      </c>
      <c r="M82" s="46">
        <f t="shared" si="13"/>
        <v>24451</v>
      </c>
      <c r="N82" s="53"/>
      <c r="O82" s="47"/>
    </row>
    <row r="83" spans="1:16" ht="20.100000000000001" customHeight="1">
      <c r="A83" s="76" t="s">
        <v>130</v>
      </c>
      <c r="B83" s="39">
        <v>1485</v>
      </c>
      <c r="C83" s="67" t="s">
        <v>139</v>
      </c>
      <c r="D83" s="40" t="s">
        <v>140</v>
      </c>
      <c r="E83" s="43">
        <v>7</v>
      </c>
      <c r="F83" s="62">
        <v>18770</v>
      </c>
      <c r="G83" s="41">
        <f t="shared" si="8"/>
        <v>38783</v>
      </c>
      <c r="H83" s="41">
        <f t="shared" si="9"/>
        <v>2555</v>
      </c>
      <c r="I83" s="44" t="str">
        <f t="shared" si="10"/>
        <v>dep out</v>
      </c>
      <c r="J83" s="45">
        <f t="shared" si="11"/>
        <v>0</v>
      </c>
      <c r="K83" s="57">
        <f t="shared" si="7"/>
        <v>18770</v>
      </c>
      <c r="L83" s="58">
        <f t="shared" si="12"/>
        <v>0</v>
      </c>
      <c r="M83" s="46">
        <f t="shared" si="13"/>
        <v>18770</v>
      </c>
      <c r="N83" s="53"/>
      <c r="O83" s="47"/>
    </row>
    <row r="84" spans="1:16" ht="20.100000000000001" customHeight="1">
      <c r="A84" s="76" t="s">
        <v>130</v>
      </c>
      <c r="B84" s="39">
        <v>1486</v>
      </c>
      <c r="C84" s="67" t="s">
        <v>139</v>
      </c>
      <c r="D84" s="40" t="s">
        <v>140</v>
      </c>
      <c r="E84" s="43">
        <v>7</v>
      </c>
      <c r="F84" s="62">
        <v>18770</v>
      </c>
      <c r="G84" s="41">
        <f t="shared" si="8"/>
        <v>38783</v>
      </c>
      <c r="H84" s="41">
        <f t="shared" si="9"/>
        <v>2555</v>
      </c>
      <c r="I84" s="44" t="str">
        <f t="shared" si="10"/>
        <v>dep out</v>
      </c>
      <c r="J84" s="45">
        <f t="shared" si="11"/>
        <v>0</v>
      </c>
      <c r="K84" s="57">
        <f t="shared" si="7"/>
        <v>18770</v>
      </c>
      <c r="L84" s="58">
        <f t="shared" si="12"/>
        <v>0</v>
      </c>
      <c r="M84" s="46">
        <f t="shared" si="13"/>
        <v>18770</v>
      </c>
      <c r="N84" s="53"/>
      <c r="O84" s="47"/>
    </row>
    <row r="85" spans="1:16" ht="20.100000000000001" customHeight="1">
      <c r="A85" s="76" t="s">
        <v>130</v>
      </c>
      <c r="B85" s="39">
        <v>1685</v>
      </c>
      <c r="C85" s="67" t="s">
        <v>141</v>
      </c>
      <c r="D85" s="40" t="s">
        <v>142</v>
      </c>
      <c r="E85" s="43">
        <v>7</v>
      </c>
      <c r="F85" s="62">
        <v>26738.01</v>
      </c>
      <c r="G85" s="41">
        <f t="shared" si="8"/>
        <v>39455</v>
      </c>
      <c r="H85" s="41">
        <f t="shared" si="9"/>
        <v>2555</v>
      </c>
      <c r="I85" s="44" t="str">
        <f t="shared" si="10"/>
        <v>dep out</v>
      </c>
      <c r="J85" s="45">
        <f t="shared" si="11"/>
        <v>0</v>
      </c>
      <c r="K85" s="57">
        <f t="shared" si="7"/>
        <v>26738.01</v>
      </c>
      <c r="L85" s="58">
        <f t="shared" si="12"/>
        <v>0</v>
      </c>
      <c r="M85" s="46">
        <f t="shared" si="13"/>
        <v>26738.01</v>
      </c>
      <c r="N85" s="53"/>
      <c r="O85" s="47"/>
    </row>
    <row r="86" spans="1:16" ht="20.100000000000001" customHeight="1">
      <c r="A86" s="76" t="s">
        <v>130</v>
      </c>
      <c r="B86" s="39">
        <v>1869</v>
      </c>
      <c r="C86" s="67" t="s">
        <v>143</v>
      </c>
      <c r="D86" s="40" t="s">
        <v>144</v>
      </c>
      <c r="E86" s="43">
        <v>7</v>
      </c>
      <c r="F86" s="62">
        <v>27000</v>
      </c>
      <c r="G86" s="41">
        <f t="shared" si="8"/>
        <v>40651</v>
      </c>
      <c r="H86" s="41">
        <f t="shared" si="9"/>
        <v>2555</v>
      </c>
      <c r="I86" s="44" t="str">
        <f t="shared" si="10"/>
        <v>dep out</v>
      </c>
      <c r="J86" s="45">
        <f t="shared" si="11"/>
        <v>0</v>
      </c>
      <c r="K86" s="57">
        <f t="shared" si="7"/>
        <v>27000</v>
      </c>
      <c r="L86" s="58">
        <f t="shared" si="12"/>
        <v>0</v>
      </c>
      <c r="M86" s="46">
        <f t="shared" si="13"/>
        <v>27000</v>
      </c>
      <c r="N86" s="53"/>
      <c r="O86" s="47"/>
    </row>
    <row r="87" spans="1:16" ht="20.100000000000001" customHeight="1">
      <c r="A87" s="76" t="s">
        <v>130</v>
      </c>
      <c r="B87" s="39">
        <v>1951</v>
      </c>
      <c r="C87" s="67" t="s">
        <v>145</v>
      </c>
      <c r="D87" s="40" t="s">
        <v>146</v>
      </c>
      <c r="E87" s="43">
        <v>7</v>
      </c>
      <c r="F87" s="62">
        <v>27410</v>
      </c>
      <c r="G87" s="41">
        <f t="shared" si="8"/>
        <v>41128</v>
      </c>
      <c r="H87" s="41">
        <f t="shared" si="9"/>
        <v>2555</v>
      </c>
      <c r="I87" s="44" t="str">
        <f t="shared" si="10"/>
        <v>dep out</v>
      </c>
      <c r="J87" s="45">
        <f t="shared" si="11"/>
        <v>0</v>
      </c>
      <c r="K87" s="57">
        <f t="shared" si="7"/>
        <v>27410</v>
      </c>
      <c r="L87" s="58">
        <f t="shared" si="12"/>
        <v>0</v>
      </c>
      <c r="M87" s="46">
        <f t="shared" si="13"/>
        <v>27410</v>
      </c>
      <c r="N87" s="53"/>
      <c r="O87" s="47"/>
    </row>
    <row r="88" spans="1:16" ht="20.100000000000001" customHeight="1">
      <c r="A88" s="76" t="s">
        <v>130</v>
      </c>
      <c r="B88" s="39">
        <v>1980</v>
      </c>
      <c r="C88" s="67" t="s">
        <v>147</v>
      </c>
      <c r="D88" s="40" t="s">
        <v>148</v>
      </c>
      <c r="E88" s="43">
        <v>7</v>
      </c>
      <c r="F88" s="62">
        <v>25817</v>
      </c>
      <c r="G88" s="41">
        <f t="shared" si="8"/>
        <v>41522</v>
      </c>
      <c r="H88" s="41">
        <f t="shared" si="9"/>
        <v>2555</v>
      </c>
      <c r="I88" s="44" t="str">
        <f t="shared" si="10"/>
        <v>dep out</v>
      </c>
      <c r="J88" s="45">
        <f t="shared" si="11"/>
        <v>0</v>
      </c>
      <c r="K88" s="57">
        <f t="shared" si="7"/>
        <v>25817</v>
      </c>
      <c r="L88" s="58">
        <f t="shared" si="12"/>
        <v>0</v>
      </c>
      <c r="M88" s="46">
        <f t="shared" si="13"/>
        <v>25817</v>
      </c>
      <c r="N88" s="53"/>
      <c r="O88" s="47"/>
    </row>
    <row r="89" spans="1:16" ht="20.100000000000001" customHeight="1">
      <c r="A89" s="76" t="s">
        <v>130</v>
      </c>
      <c r="B89" s="39">
        <v>1986</v>
      </c>
      <c r="C89" s="67" t="s">
        <v>149</v>
      </c>
      <c r="D89" s="40" t="s">
        <v>150</v>
      </c>
      <c r="E89" s="43">
        <v>7</v>
      </c>
      <c r="F89" s="62">
        <v>26748</v>
      </c>
      <c r="G89" s="41">
        <f t="shared" si="8"/>
        <v>41527</v>
      </c>
      <c r="H89" s="41">
        <f t="shared" si="9"/>
        <v>2555</v>
      </c>
      <c r="I89" s="44" t="str">
        <f t="shared" si="10"/>
        <v>dep out</v>
      </c>
      <c r="J89" s="45">
        <f t="shared" si="11"/>
        <v>0</v>
      </c>
      <c r="K89" s="57">
        <f t="shared" si="7"/>
        <v>26748</v>
      </c>
      <c r="L89" s="58">
        <f t="shared" si="12"/>
        <v>0</v>
      </c>
      <c r="M89" s="46">
        <f t="shared" si="13"/>
        <v>26748</v>
      </c>
      <c r="N89" s="53"/>
      <c r="O89" s="47"/>
    </row>
    <row r="90" spans="1:16" ht="20.100000000000001" customHeight="1">
      <c r="A90" s="76" t="s">
        <v>130</v>
      </c>
      <c r="B90" s="39">
        <v>2020</v>
      </c>
      <c r="C90" s="67" t="s">
        <v>151</v>
      </c>
      <c r="D90" s="40" t="s">
        <v>152</v>
      </c>
      <c r="E90" s="43">
        <v>7</v>
      </c>
      <c r="F90" s="62">
        <v>26840</v>
      </c>
      <c r="G90" s="41">
        <f t="shared" si="8"/>
        <v>41900</v>
      </c>
      <c r="H90" s="41">
        <f t="shared" si="9"/>
        <v>2555</v>
      </c>
      <c r="I90" s="44" t="str">
        <f t="shared" si="10"/>
        <v>dep out</v>
      </c>
      <c r="J90" s="45">
        <f t="shared" si="11"/>
        <v>0</v>
      </c>
      <c r="K90" s="57">
        <f t="shared" si="7"/>
        <v>26840</v>
      </c>
      <c r="L90" s="58">
        <f t="shared" si="12"/>
        <v>0</v>
      </c>
      <c r="M90" s="46">
        <f t="shared" si="13"/>
        <v>26840</v>
      </c>
      <c r="N90" s="53"/>
      <c r="O90" s="47"/>
    </row>
    <row r="91" spans="1:16" ht="20.100000000000001" customHeight="1">
      <c r="A91" s="76" t="s">
        <v>130</v>
      </c>
      <c r="B91" s="39">
        <v>2061</v>
      </c>
      <c r="C91" s="67" t="s">
        <v>153</v>
      </c>
      <c r="D91" s="40" t="s">
        <v>154</v>
      </c>
      <c r="E91" s="43">
        <v>7</v>
      </c>
      <c r="F91" s="62">
        <v>25609</v>
      </c>
      <c r="G91" s="41">
        <f t="shared" si="8"/>
        <v>42317</v>
      </c>
      <c r="H91" s="41">
        <f t="shared" si="9"/>
        <v>2555</v>
      </c>
      <c r="I91" s="44" t="str">
        <f t="shared" si="10"/>
        <v>active</v>
      </c>
      <c r="J91" s="45">
        <f>(IF(I91="dep out",0,(F91/E91)))*(4/12)</f>
        <v>1219.4761904761904</v>
      </c>
      <c r="K91" s="57">
        <f t="shared" si="7"/>
        <v>8101.9993476842792</v>
      </c>
      <c r="L91" s="58">
        <f t="shared" si="12"/>
        <v>0</v>
      </c>
      <c r="M91" s="46">
        <f t="shared" si="13"/>
        <v>8101.9993476842792</v>
      </c>
      <c r="N91" s="53"/>
      <c r="O91" s="47">
        <v>1219</v>
      </c>
      <c r="P91" s="269" t="s">
        <v>623</v>
      </c>
    </row>
    <row r="92" spans="1:16" ht="20.100000000000001" customHeight="1">
      <c r="A92" s="76" t="s">
        <v>130</v>
      </c>
      <c r="B92" s="39">
        <v>2062</v>
      </c>
      <c r="C92" s="67" t="s">
        <v>155</v>
      </c>
      <c r="D92" s="40" t="s">
        <v>156</v>
      </c>
      <c r="E92" s="43">
        <v>7</v>
      </c>
      <c r="F92" s="62">
        <v>27865</v>
      </c>
      <c r="G92" s="41">
        <f t="shared" si="8"/>
        <v>42222</v>
      </c>
      <c r="H92" s="41">
        <f t="shared" si="9"/>
        <v>2555</v>
      </c>
      <c r="I92" s="44" t="str">
        <f t="shared" si="10"/>
        <v>active</v>
      </c>
      <c r="J92" s="45">
        <f>(IF(I92="dep out",0,(F92/E92)))*(1/12)</f>
        <v>331.72619047619048</v>
      </c>
      <c r="K92" s="57">
        <f t="shared" si="7"/>
        <v>2290.2739726027398</v>
      </c>
      <c r="L92" s="58">
        <f t="shared" si="12"/>
        <v>0</v>
      </c>
      <c r="M92" s="46">
        <f t="shared" si="13"/>
        <v>2290.2739726027398</v>
      </c>
      <c r="N92" s="53"/>
      <c r="O92" s="47">
        <v>332</v>
      </c>
      <c r="P92" s="270"/>
    </row>
    <row r="93" spans="1:16" ht="20.100000000000001" customHeight="1">
      <c r="A93" s="76" t="s">
        <v>130</v>
      </c>
      <c r="B93" s="39">
        <v>2179</v>
      </c>
      <c r="C93" s="67" t="s">
        <v>157</v>
      </c>
      <c r="D93" s="40" t="s">
        <v>158</v>
      </c>
      <c r="E93" s="43">
        <v>10</v>
      </c>
      <c r="F93" s="62">
        <v>30590.16</v>
      </c>
      <c r="G93" s="41">
        <f t="shared" si="8"/>
        <v>43462</v>
      </c>
      <c r="H93" s="41">
        <f t="shared" si="9"/>
        <v>3650</v>
      </c>
      <c r="I93" s="44" t="str">
        <f t="shared" si="10"/>
        <v>active</v>
      </c>
      <c r="J93" s="45">
        <f t="shared" si="11"/>
        <v>3059.0160000000001</v>
      </c>
      <c r="K93" s="57">
        <f t="shared" si="7"/>
        <v>10727.508164383562</v>
      </c>
      <c r="L93" s="58">
        <f t="shared" si="12"/>
        <v>0</v>
      </c>
      <c r="M93" s="46">
        <f t="shared" si="13"/>
        <v>10727.508164383562</v>
      </c>
      <c r="N93" s="53"/>
      <c r="O93" s="47">
        <v>3059.0160000000001</v>
      </c>
    </row>
    <row r="94" spans="1:16" ht="20.100000000000001" customHeight="1">
      <c r="A94" s="76" t="s">
        <v>130</v>
      </c>
      <c r="B94" s="39">
        <v>2365</v>
      </c>
      <c r="C94" s="67" t="s">
        <v>159</v>
      </c>
      <c r="D94" s="40" t="s">
        <v>2</v>
      </c>
      <c r="E94" s="43">
        <v>5</v>
      </c>
      <c r="F94" s="62">
        <v>37938.75</v>
      </c>
      <c r="G94" s="41">
        <f t="shared" si="8"/>
        <v>44742</v>
      </c>
      <c r="H94" s="41">
        <f t="shared" si="9"/>
        <v>1825</v>
      </c>
      <c r="I94" s="44" t="str">
        <f t="shared" si="10"/>
        <v>active</v>
      </c>
      <c r="J94" s="45">
        <f t="shared" si="11"/>
        <v>7587.75</v>
      </c>
      <c r="K94" s="57">
        <f t="shared" si="7"/>
        <v>0</v>
      </c>
      <c r="L94" s="58">
        <f t="shared" si="12"/>
        <v>0</v>
      </c>
      <c r="M94" s="46">
        <f t="shared" si="13"/>
        <v>0</v>
      </c>
      <c r="N94" s="53"/>
      <c r="O94" s="47">
        <v>7587.75</v>
      </c>
    </row>
    <row r="95" spans="1:16" ht="20.100000000000001" customHeight="1">
      <c r="A95" s="76" t="s">
        <v>160</v>
      </c>
      <c r="B95" s="39">
        <v>1398</v>
      </c>
      <c r="C95" s="67" t="s">
        <v>161</v>
      </c>
      <c r="D95" s="40" t="s">
        <v>162</v>
      </c>
      <c r="E95" s="43">
        <v>15</v>
      </c>
      <c r="F95" s="62">
        <v>56660</v>
      </c>
      <c r="G95" s="41">
        <f t="shared" si="8"/>
        <v>38337</v>
      </c>
      <c r="H95" s="41">
        <f t="shared" si="9"/>
        <v>5475</v>
      </c>
      <c r="I95" s="44" t="str">
        <f t="shared" si="10"/>
        <v>dep out</v>
      </c>
      <c r="J95" s="45">
        <f t="shared" si="11"/>
        <v>0</v>
      </c>
      <c r="K95" s="57">
        <f t="shared" si="7"/>
        <v>56660</v>
      </c>
      <c r="L95" s="58">
        <f t="shared" si="12"/>
        <v>0</v>
      </c>
      <c r="M95" s="46">
        <f t="shared" si="13"/>
        <v>56660</v>
      </c>
      <c r="N95" s="53"/>
      <c r="O95" s="47"/>
    </row>
    <row r="96" spans="1:16" ht="20.100000000000001" customHeight="1">
      <c r="A96" s="76" t="s">
        <v>160</v>
      </c>
      <c r="B96" s="39">
        <v>1698</v>
      </c>
      <c r="C96" s="67" t="s">
        <v>163</v>
      </c>
      <c r="D96" s="40" t="s">
        <v>164</v>
      </c>
      <c r="E96" s="43">
        <v>10</v>
      </c>
      <c r="F96" s="62">
        <v>58485</v>
      </c>
      <c r="G96" s="41">
        <f t="shared" si="8"/>
        <v>39345</v>
      </c>
      <c r="H96" s="41">
        <f t="shared" si="9"/>
        <v>3650</v>
      </c>
      <c r="I96" s="44" t="str">
        <f t="shared" si="10"/>
        <v>dep out</v>
      </c>
      <c r="J96" s="45">
        <f t="shared" si="11"/>
        <v>0</v>
      </c>
      <c r="K96" s="57">
        <f t="shared" si="7"/>
        <v>58485</v>
      </c>
      <c r="L96" s="58">
        <f t="shared" si="12"/>
        <v>0</v>
      </c>
      <c r="M96" s="46">
        <f t="shared" si="13"/>
        <v>58485</v>
      </c>
      <c r="N96" s="53"/>
      <c r="O96" s="47"/>
    </row>
    <row r="97" spans="1:16" ht="20.100000000000001" customHeight="1">
      <c r="A97" s="76" t="s">
        <v>160</v>
      </c>
      <c r="B97" s="39">
        <v>1699</v>
      </c>
      <c r="C97" s="67" t="s">
        <v>165</v>
      </c>
      <c r="D97" s="40" t="s">
        <v>166</v>
      </c>
      <c r="E97" s="43">
        <v>5</v>
      </c>
      <c r="F97" s="62">
        <v>14655</v>
      </c>
      <c r="G97" s="41">
        <f t="shared" si="8"/>
        <v>39590</v>
      </c>
      <c r="H97" s="41">
        <f t="shared" si="9"/>
        <v>1825</v>
      </c>
      <c r="I97" s="44" t="str">
        <f t="shared" si="10"/>
        <v>dep out</v>
      </c>
      <c r="J97" s="45">
        <f t="shared" si="11"/>
        <v>0</v>
      </c>
      <c r="K97" s="57">
        <f t="shared" si="7"/>
        <v>14655</v>
      </c>
      <c r="L97" s="58">
        <f t="shared" si="12"/>
        <v>0</v>
      </c>
      <c r="M97" s="46">
        <f t="shared" si="13"/>
        <v>14655</v>
      </c>
      <c r="N97" s="53"/>
      <c r="O97" s="47"/>
    </row>
    <row r="98" spans="1:16" ht="20.100000000000001" customHeight="1">
      <c r="A98" s="76" t="s">
        <v>160</v>
      </c>
      <c r="B98" s="39">
        <v>1815</v>
      </c>
      <c r="C98" s="67" t="s">
        <v>167</v>
      </c>
      <c r="D98" s="40" t="s">
        <v>168</v>
      </c>
      <c r="E98" s="43">
        <v>10</v>
      </c>
      <c r="F98" s="62">
        <v>70674</v>
      </c>
      <c r="G98" s="41">
        <f t="shared" si="8"/>
        <v>40237</v>
      </c>
      <c r="H98" s="41">
        <f t="shared" si="9"/>
        <v>3650</v>
      </c>
      <c r="I98" s="44" t="str">
        <f t="shared" si="10"/>
        <v>dep out</v>
      </c>
      <c r="J98" s="45">
        <f t="shared" si="11"/>
        <v>0</v>
      </c>
      <c r="K98" s="57">
        <f t="shared" si="7"/>
        <v>70674</v>
      </c>
      <c r="L98" s="58">
        <f t="shared" si="12"/>
        <v>0</v>
      </c>
      <c r="M98" s="46">
        <f t="shared" si="13"/>
        <v>70674</v>
      </c>
      <c r="N98" s="53"/>
      <c r="O98" s="47"/>
    </row>
    <row r="99" spans="1:16" ht="20.100000000000001" customHeight="1">
      <c r="A99" s="76" t="s">
        <v>160</v>
      </c>
      <c r="B99" s="39">
        <v>1949</v>
      </c>
      <c r="C99" s="67" t="s">
        <v>169</v>
      </c>
      <c r="D99" s="40" t="s">
        <v>170</v>
      </c>
      <c r="E99" s="43">
        <v>7</v>
      </c>
      <c r="F99" s="62">
        <v>48936</v>
      </c>
      <c r="G99" s="41">
        <f t="shared" si="8"/>
        <v>41129</v>
      </c>
      <c r="H99" s="41">
        <f t="shared" si="9"/>
        <v>2555</v>
      </c>
      <c r="I99" s="44" t="str">
        <f t="shared" si="10"/>
        <v>dep out</v>
      </c>
      <c r="J99" s="45">
        <f t="shared" si="11"/>
        <v>0</v>
      </c>
      <c r="K99" s="57">
        <f t="shared" si="7"/>
        <v>48936</v>
      </c>
      <c r="L99" s="58">
        <f t="shared" si="12"/>
        <v>0</v>
      </c>
      <c r="M99" s="46">
        <f t="shared" si="13"/>
        <v>48936</v>
      </c>
      <c r="N99" s="53"/>
      <c r="O99" s="47"/>
    </row>
    <row r="100" spans="1:16" ht="20.100000000000001" customHeight="1">
      <c r="A100" s="76" t="s">
        <v>160</v>
      </c>
      <c r="B100" s="39">
        <v>1981</v>
      </c>
      <c r="C100" s="67" t="s">
        <v>171</v>
      </c>
      <c r="D100" s="40" t="s">
        <v>172</v>
      </c>
      <c r="E100" s="43">
        <v>7</v>
      </c>
      <c r="F100" s="62">
        <v>41581</v>
      </c>
      <c r="G100" s="41">
        <f t="shared" si="8"/>
        <v>41479</v>
      </c>
      <c r="H100" s="41">
        <f t="shared" si="9"/>
        <v>2555</v>
      </c>
      <c r="I100" s="44" t="str">
        <f t="shared" si="10"/>
        <v>dep out</v>
      </c>
      <c r="J100" s="45">
        <f t="shared" si="11"/>
        <v>0</v>
      </c>
      <c r="K100" s="57">
        <f t="shared" si="7"/>
        <v>41581</v>
      </c>
      <c r="L100" s="58">
        <f t="shared" si="12"/>
        <v>0</v>
      </c>
      <c r="M100" s="46">
        <f t="shared" si="13"/>
        <v>41581</v>
      </c>
      <c r="N100" s="53"/>
      <c r="O100" s="47"/>
    </row>
    <row r="101" spans="1:16" ht="20.100000000000001" customHeight="1">
      <c r="A101" s="76" t="s">
        <v>160</v>
      </c>
      <c r="B101" s="39">
        <v>2084</v>
      </c>
      <c r="C101" s="67" t="s">
        <v>173</v>
      </c>
      <c r="D101" s="40" t="s">
        <v>174</v>
      </c>
      <c r="E101" s="43">
        <v>7</v>
      </c>
      <c r="F101" s="62">
        <v>12398</v>
      </c>
      <c r="G101" s="41">
        <f t="shared" si="8"/>
        <v>42229</v>
      </c>
      <c r="H101" s="41">
        <f t="shared" si="9"/>
        <v>2555</v>
      </c>
      <c r="I101" s="44" t="str">
        <f t="shared" si="10"/>
        <v>active</v>
      </c>
      <c r="J101" s="45">
        <f>(IF(I101="dep out",0,(F101/E101)))*(1/12)</f>
        <v>147.59523809523807</v>
      </c>
      <c r="K101" s="57">
        <f t="shared" si="7"/>
        <v>1016.1831050228309</v>
      </c>
      <c r="L101" s="58">
        <f t="shared" si="12"/>
        <v>0</v>
      </c>
      <c r="M101" s="46">
        <f t="shared" si="13"/>
        <v>1016.1831050228309</v>
      </c>
      <c r="N101" s="53"/>
      <c r="O101" s="47">
        <v>148</v>
      </c>
      <c r="P101" s="179" t="s">
        <v>623</v>
      </c>
    </row>
    <row r="102" spans="1:16" ht="20.100000000000001" customHeight="1">
      <c r="A102" s="76" t="s">
        <v>160</v>
      </c>
      <c r="B102" s="39">
        <v>2102</v>
      </c>
      <c r="C102" s="67" t="s">
        <v>175</v>
      </c>
      <c r="D102" s="40" t="s">
        <v>176</v>
      </c>
      <c r="E102" s="43">
        <v>7</v>
      </c>
      <c r="F102" s="62">
        <v>46500</v>
      </c>
      <c r="G102" s="41">
        <f t="shared" si="8"/>
        <v>42916</v>
      </c>
      <c r="H102" s="41">
        <f t="shared" si="9"/>
        <v>2555</v>
      </c>
      <c r="I102" s="44" t="str">
        <f t="shared" si="10"/>
        <v>active</v>
      </c>
      <c r="J102" s="45">
        <f t="shared" si="11"/>
        <v>6642.8571428571431</v>
      </c>
      <c r="K102" s="57">
        <f t="shared" si="7"/>
        <v>33232.485322896282</v>
      </c>
      <c r="L102" s="58">
        <f t="shared" si="12"/>
        <v>0</v>
      </c>
      <c r="M102" s="46">
        <f t="shared" si="13"/>
        <v>33232.485322896282</v>
      </c>
      <c r="N102" s="53"/>
      <c r="O102" s="47">
        <f>J102</f>
        <v>6642.8571428571431</v>
      </c>
    </row>
    <row r="103" spans="1:16" ht="20.100000000000001" customHeight="1">
      <c r="A103" s="76" t="s">
        <v>160</v>
      </c>
      <c r="B103" s="39">
        <v>2397</v>
      </c>
      <c r="C103" s="67" t="s">
        <v>177</v>
      </c>
      <c r="D103" s="40" t="s">
        <v>178</v>
      </c>
      <c r="E103" s="43">
        <v>10</v>
      </c>
      <c r="F103" s="62">
        <v>105259</v>
      </c>
      <c r="G103" s="41">
        <f t="shared" si="8"/>
        <v>44926</v>
      </c>
      <c r="H103" s="41">
        <f t="shared" si="9"/>
        <v>3650</v>
      </c>
      <c r="I103" s="44" t="str">
        <f t="shared" si="10"/>
        <v>active</v>
      </c>
      <c r="J103" s="45">
        <f>(IF(I103="dep out",0,(F103/E103)))*(1/2)</f>
        <v>5262.95</v>
      </c>
      <c r="K103" s="57">
        <f t="shared" si="7"/>
        <v>-2653.1035616438357</v>
      </c>
      <c r="L103" s="58">
        <f t="shared" si="12"/>
        <v>0</v>
      </c>
      <c r="M103" s="46">
        <v>0</v>
      </c>
      <c r="N103" s="53"/>
      <c r="O103" s="47">
        <v>5263</v>
      </c>
      <c r="P103" s="179" t="s">
        <v>623</v>
      </c>
    </row>
    <row r="104" spans="1:16" ht="20.100000000000001" customHeight="1">
      <c r="A104" s="76" t="s">
        <v>160</v>
      </c>
      <c r="B104" s="39">
        <v>2398</v>
      </c>
      <c r="C104" s="67" t="s">
        <v>179</v>
      </c>
      <c r="D104" s="40" t="s">
        <v>1</v>
      </c>
      <c r="E104" s="43">
        <v>7</v>
      </c>
      <c r="F104" s="62">
        <v>20581</v>
      </c>
      <c r="G104" s="41">
        <f t="shared" si="8"/>
        <v>45107</v>
      </c>
      <c r="H104" s="41">
        <f t="shared" si="9"/>
        <v>2555</v>
      </c>
      <c r="I104" s="44" t="str">
        <f t="shared" si="10"/>
        <v>active</v>
      </c>
      <c r="J104" s="45">
        <v>0</v>
      </c>
      <c r="K104" s="57">
        <f t="shared" si="7"/>
        <v>0</v>
      </c>
      <c r="L104" s="58">
        <f t="shared" si="12"/>
        <v>0</v>
      </c>
      <c r="M104" s="46">
        <f t="shared" si="13"/>
        <v>0</v>
      </c>
      <c r="N104" s="53"/>
      <c r="O104" s="47">
        <v>0</v>
      </c>
      <c r="P104" s="179" t="s">
        <v>625</v>
      </c>
    </row>
    <row r="105" spans="1:16" ht="20.100000000000001" customHeight="1">
      <c r="A105" s="76" t="s">
        <v>180</v>
      </c>
      <c r="B105" s="39">
        <v>290</v>
      </c>
      <c r="C105" s="67" t="s">
        <v>181</v>
      </c>
      <c r="D105" s="40" t="s">
        <v>74</v>
      </c>
      <c r="E105" s="43">
        <v>10</v>
      </c>
      <c r="F105" s="62">
        <v>6250</v>
      </c>
      <c r="G105" s="41">
        <f t="shared" si="8"/>
        <v>36826</v>
      </c>
      <c r="H105" s="41">
        <f t="shared" si="9"/>
        <v>3650</v>
      </c>
      <c r="I105" s="44" t="str">
        <f t="shared" si="10"/>
        <v>dep out</v>
      </c>
      <c r="J105" s="45">
        <f t="shared" si="11"/>
        <v>0</v>
      </c>
      <c r="K105" s="57">
        <f t="shared" si="7"/>
        <v>6250</v>
      </c>
      <c r="L105" s="58">
        <f t="shared" si="12"/>
        <v>0</v>
      </c>
      <c r="M105" s="46">
        <f t="shared" si="13"/>
        <v>6250</v>
      </c>
      <c r="N105" s="53"/>
      <c r="O105" s="47"/>
    </row>
    <row r="106" spans="1:16" ht="20.100000000000001" customHeight="1">
      <c r="A106" s="76" t="s">
        <v>180</v>
      </c>
      <c r="B106" s="39">
        <v>714</v>
      </c>
      <c r="C106" s="67" t="s">
        <v>182</v>
      </c>
      <c r="D106" s="40" t="s">
        <v>183</v>
      </c>
      <c r="E106" s="43">
        <v>10</v>
      </c>
      <c r="F106" s="62">
        <v>13817</v>
      </c>
      <c r="G106" s="41">
        <f t="shared" si="8"/>
        <v>36844</v>
      </c>
      <c r="H106" s="41">
        <f t="shared" si="9"/>
        <v>3650</v>
      </c>
      <c r="I106" s="44" t="str">
        <f t="shared" si="10"/>
        <v>dep out</v>
      </c>
      <c r="J106" s="45">
        <f t="shared" si="11"/>
        <v>0</v>
      </c>
      <c r="K106" s="57">
        <f t="shared" si="7"/>
        <v>13817</v>
      </c>
      <c r="L106" s="58">
        <f t="shared" si="12"/>
        <v>0</v>
      </c>
      <c r="M106" s="46">
        <f t="shared" si="13"/>
        <v>13817</v>
      </c>
      <c r="N106" s="53"/>
      <c r="O106" s="47"/>
    </row>
    <row r="107" spans="1:16" ht="20.100000000000001" customHeight="1">
      <c r="A107" s="76" t="s">
        <v>180</v>
      </c>
      <c r="B107" s="39">
        <v>717</v>
      </c>
      <c r="C107" s="67" t="s">
        <v>184</v>
      </c>
      <c r="D107" s="40" t="s">
        <v>185</v>
      </c>
      <c r="E107" s="43">
        <v>10</v>
      </c>
      <c r="F107" s="62">
        <v>4300</v>
      </c>
      <c r="G107" s="41">
        <f t="shared" si="8"/>
        <v>36327</v>
      </c>
      <c r="H107" s="41">
        <f t="shared" si="9"/>
        <v>3650</v>
      </c>
      <c r="I107" s="44" t="str">
        <f t="shared" si="10"/>
        <v>dep out</v>
      </c>
      <c r="J107" s="45">
        <f t="shared" si="11"/>
        <v>0</v>
      </c>
      <c r="K107" s="57">
        <f t="shared" si="7"/>
        <v>4300</v>
      </c>
      <c r="L107" s="58">
        <f t="shared" si="12"/>
        <v>0</v>
      </c>
      <c r="M107" s="46">
        <f t="shared" si="13"/>
        <v>4300</v>
      </c>
      <c r="N107" s="53"/>
      <c r="O107" s="47"/>
    </row>
    <row r="108" spans="1:16" ht="20.100000000000001" customHeight="1">
      <c r="A108" s="76" t="s">
        <v>180</v>
      </c>
      <c r="B108" s="39">
        <v>725</v>
      </c>
      <c r="C108" s="67" t="s">
        <v>182</v>
      </c>
      <c r="D108" s="40" t="s">
        <v>186</v>
      </c>
      <c r="E108" s="43">
        <v>10</v>
      </c>
      <c r="F108" s="62">
        <v>10000</v>
      </c>
      <c r="G108" s="41">
        <f t="shared" si="8"/>
        <v>36970</v>
      </c>
      <c r="H108" s="41">
        <f t="shared" si="9"/>
        <v>3650</v>
      </c>
      <c r="I108" s="44" t="str">
        <f t="shared" si="10"/>
        <v>dep out</v>
      </c>
      <c r="J108" s="45">
        <f t="shared" si="11"/>
        <v>0</v>
      </c>
      <c r="K108" s="57">
        <f t="shared" si="7"/>
        <v>10000</v>
      </c>
      <c r="L108" s="58">
        <f t="shared" si="12"/>
        <v>0</v>
      </c>
      <c r="M108" s="46">
        <f t="shared" si="13"/>
        <v>10000</v>
      </c>
      <c r="N108" s="53"/>
      <c r="O108" s="47"/>
    </row>
    <row r="109" spans="1:16" ht="20.100000000000001" customHeight="1">
      <c r="A109" s="76" t="s">
        <v>180</v>
      </c>
      <c r="B109" s="39">
        <v>727</v>
      </c>
      <c r="C109" s="67" t="s">
        <v>187</v>
      </c>
      <c r="D109" s="40" t="s">
        <v>188</v>
      </c>
      <c r="E109" s="43">
        <v>10</v>
      </c>
      <c r="F109" s="62">
        <v>149147</v>
      </c>
      <c r="G109" s="41">
        <f t="shared" si="8"/>
        <v>36693</v>
      </c>
      <c r="H109" s="41">
        <f t="shared" si="9"/>
        <v>3650</v>
      </c>
      <c r="I109" s="44" t="str">
        <f t="shared" si="10"/>
        <v>dep out</v>
      </c>
      <c r="J109" s="45">
        <f t="shared" si="11"/>
        <v>0</v>
      </c>
      <c r="K109" s="57">
        <f t="shared" si="7"/>
        <v>149147</v>
      </c>
      <c r="L109" s="58">
        <f t="shared" si="12"/>
        <v>0</v>
      </c>
      <c r="M109" s="46">
        <f t="shared" si="13"/>
        <v>149147</v>
      </c>
      <c r="N109" s="53"/>
      <c r="O109" s="47"/>
    </row>
    <row r="110" spans="1:16" ht="20.100000000000001" customHeight="1">
      <c r="A110" s="76" t="s">
        <v>180</v>
      </c>
      <c r="B110" s="39">
        <v>955</v>
      </c>
      <c r="C110" s="67" t="s">
        <v>189</v>
      </c>
      <c r="D110" s="40" t="s">
        <v>190</v>
      </c>
      <c r="E110" s="43">
        <v>10</v>
      </c>
      <c r="F110" s="62">
        <v>7700</v>
      </c>
      <c r="G110" s="41">
        <f t="shared" si="8"/>
        <v>37152</v>
      </c>
      <c r="H110" s="41">
        <f t="shared" si="9"/>
        <v>3650</v>
      </c>
      <c r="I110" s="44" t="str">
        <f t="shared" si="10"/>
        <v>dep out</v>
      </c>
      <c r="J110" s="45">
        <f t="shared" si="11"/>
        <v>0</v>
      </c>
      <c r="K110" s="57">
        <f t="shared" si="7"/>
        <v>7700</v>
      </c>
      <c r="L110" s="58">
        <f t="shared" si="12"/>
        <v>0</v>
      </c>
      <c r="M110" s="46">
        <f t="shared" si="13"/>
        <v>7700</v>
      </c>
      <c r="N110" s="53"/>
      <c r="O110" s="47"/>
    </row>
    <row r="111" spans="1:16" ht="20.100000000000001" customHeight="1">
      <c r="A111" s="76" t="s">
        <v>180</v>
      </c>
      <c r="B111" s="39">
        <v>960</v>
      </c>
      <c r="C111" s="67" t="s">
        <v>191</v>
      </c>
      <c r="D111" s="40" t="s">
        <v>192</v>
      </c>
      <c r="E111" s="43">
        <v>30</v>
      </c>
      <c r="F111" s="62">
        <v>2000</v>
      </c>
      <c r="G111" s="41">
        <f t="shared" si="8"/>
        <v>37187</v>
      </c>
      <c r="H111" s="41">
        <f t="shared" si="9"/>
        <v>10950</v>
      </c>
      <c r="I111" s="44" t="str">
        <f t="shared" si="10"/>
        <v>active</v>
      </c>
      <c r="J111" s="45">
        <f t="shared" si="11"/>
        <v>66.666666666666671</v>
      </c>
      <c r="K111" s="57">
        <f t="shared" si="7"/>
        <v>1379.908675799087</v>
      </c>
      <c r="L111" s="58">
        <f t="shared" si="12"/>
        <v>0</v>
      </c>
      <c r="M111" s="46">
        <f t="shared" si="13"/>
        <v>1379.908675799087</v>
      </c>
      <c r="N111" s="53"/>
      <c r="O111" s="47">
        <f>J111</f>
        <v>66.666666666666671</v>
      </c>
    </row>
    <row r="112" spans="1:16" ht="20.100000000000001" customHeight="1">
      <c r="A112" s="76" t="s">
        <v>180</v>
      </c>
      <c r="B112" s="39">
        <v>962</v>
      </c>
      <c r="C112" s="67" t="s">
        <v>193</v>
      </c>
      <c r="D112" s="40" t="s">
        <v>194</v>
      </c>
      <c r="E112" s="43">
        <v>10</v>
      </c>
      <c r="F112" s="62">
        <v>5000</v>
      </c>
      <c r="G112" s="41">
        <f t="shared" si="8"/>
        <v>37215</v>
      </c>
      <c r="H112" s="41">
        <f t="shared" si="9"/>
        <v>3650</v>
      </c>
      <c r="I112" s="44" t="str">
        <f t="shared" si="10"/>
        <v>dep out</v>
      </c>
      <c r="J112" s="45">
        <f t="shared" si="11"/>
        <v>0</v>
      </c>
      <c r="K112" s="57">
        <f t="shared" si="7"/>
        <v>5000</v>
      </c>
      <c r="L112" s="58">
        <f t="shared" si="12"/>
        <v>0</v>
      </c>
      <c r="M112" s="46">
        <f t="shared" si="13"/>
        <v>5000</v>
      </c>
      <c r="N112" s="53"/>
      <c r="O112" s="47"/>
    </row>
    <row r="113" spans="1:16" ht="20.100000000000001" customHeight="1">
      <c r="A113" s="76" t="s">
        <v>180</v>
      </c>
      <c r="B113" s="39">
        <v>1221</v>
      </c>
      <c r="C113" s="67" t="s">
        <v>195</v>
      </c>
      <c r="D113" s="40" t="s">
        <v>190</v>
      </c>
      <c r="E113" s="43">
        <v>7</v>
      </c>
      <c r="F113" s="62">
        <v>7700</v>
      </c>
      <c r="G113" s="41">
        <f t="shared" si="8"/>
        <v>37152</v>
      </c>
      <c r="H113" s="41">
        <f t="shared" si="9"/>
        <v>2555</v>
      </c>
      <c r="I113" s="44" t="str">
        <f t="shared" si="10"/>
        <v>dep out</v>
      </c>
      <c r="J113" s="45">
        <f t="shared" si="11"/>
        <v>0</v>
      </c>
      <c r="K113" s="57">
        <f t="shared" si="7"/>
        <v>7700</v>
      </c>
      <c r="L113" s="58">
        <f t="shared" si="12"/>
        <v>0</v>
      </c>
      <c r="M113" s="46">
        <f t="shared" si="13"/>
        <v>7700</v>
      </c>
      <c r="N113" s="53"/>
      <c r="O113" s="47"/>
    </row>
    <row r="114" spans="1:16" ht="20.100000000000001" customHeight="1">
      <c r="A114" s="76" t="s">
        <v>180</v>
      </c>
      <c r="B114" s="39">
        <v>1297</v>
      </c>
      <c r="C114" s="67" t="s">
        <v>196</v>
      </c>
      <c r="D114" s="40" t="s">
        <v>197</v>
      </c>
      <c r="E114" s="43">
        <v>10</v>
      </c>
      <c r="F114" s="62">
        <v>9131.26</v>
      </c>
      <c r="G114" s="41">
        <f t="shared" si="8"/>
        <v>37666</v>
      </c>
      <c r="H114" s="41">
        <f t="shared" si="9"/>
        <v>3650</v>
      </c>
      <c r="I114" s="44" t="str">
        <f t="shared" si="10"/>
        <v>dep out</v>
      </c>
      <c r="J114" s="45">
        <f t="shared" si="11"/>
        <v>0</v>
      </c>
      <c r="K114" s="57">
        <f t="shared" si="7"/>
        <v>9131.26</v>
      </c>
      <c r="L114" s="58">
        <f t="shared" si="12"/>
        <v>0</v>
      </c>
      <c r="M114" s="46">
        <f t="shared" si="13"/>
        <v>9131.26</v>
      </c>
      <c r="N114" s="53"/>
      <c r="O114" s="47"/>
    </row>
    <row r="115" spans="1:16" ht="20.100000000000001" customHeight="1">
      <c r="A115" s="76" t="s">
        <v>180</v>
      </c>
      <c r="B115" s="39">
        <v>1488</v>
      </c>
      <c r="C115" s="67" t="s">
        <v>198</v>
      </c>
      <c r="D115" s="40" t="s">
        <v>199</v>
      </c>
      <c r="E115" s="43">
        <v>5</v>
      </c>
      <c r="F115" s="62">
        <v>1699.98</v>
      </c>
      <c r="G115" s="41">
        <f t="shared" si="8"/>
        <v>38786</v>
      </c>
      <c r="H115" s="41">
        <f t="shared" si="9"/>
        <v>1825</v>
      </c>
      <c r="I115" s="44" t="str">
        <f t="shared" si="10"/>
        <v>dep out</v>
      </c>
      <c r="J115" s="45">
        <f t="shared" si="11"/>
        <v>0</v>
      </c>
      <c r="K115" s="57">
        <f t="shared" si="7"/>
        <v>1699.98</v>
      </c>
      <c r="L115" s="58">
        <f t="shared" si="12"/>
        <v>0</v>
      </c>
      <c r="M115" s="46">
        <f t="shared" si="13"/>
        <v>1699.98</v>
      </c>
      <c r="N115" s="53"/>
      <c r="O115" s="47"/>
    </row>
    <row r="116" spans="1:16" ht="20.100000000000001" customHeight="1">
      <c r="A116" s="76" t="s">
        <v>180</v>
      </c>
      <c r="B116" s="39">
        <v>1617</v>
      </c>
      <c r="C116" s="67" t="s">
        <v>200</v>
      </c>
      <c r="D116" s="40" t="s">
        <v>201</v>
      </c>
      <c r="E116" s="43">
        <v>5</v>
      </c>
      <c r="F116" s="62">
        <v>4100</v>
      </c>
      <c r="G116" s="41">
        <f t="shared" si="8"/>
        <v>39161</v>
      </c>
      <c r="H116" s="41">
        <f t="shared" si="9"/>
        <v>1825</v>
      </c>
      <c r="I116" s="44" t="str">
        <f t="shared" si="10"/>
        <v>dep out</v>
      </c>
      <c r="J116" s="45">
        <f t="shared" si="11"/>
        <v>0</v>
      </c>
      <c r="K116" s="57">
        <f t="shared" si="7"/>
        <v>4100</v>
      </c>
      <c r="L116" s="58">
        <f t="shared" si="12"/>
        <v>0</v>
      </c>
      <c r="M116" s="46">
        <f t="shared" si="13"/>
        <v>4100</v>
      </c>
      <c r="N116" s="53"/>
      <c r="O116" s="47"/>
    </row>
    <row r="117" spans="1:16" ht="20.100000000000001" customHeight="1">
      <c r="A117" s="76" t="s">
        <v>180</v>
      </c>
      <c r="B117" s="39">
        <v>1683</v>
      </c>
      <c r="C117" s="67" t="s">
        <v>202</v>
      </c>
      <c r="D117" s="40" t="s">
        <v>203</v>
      </c>
      <c r="E117" s="43">
        <v>5</v>
      </c>
      <c r="F117" s="62">
        <v>45916</v>
      </c>
      <c r="G117" s="41">
        <f t="shared" si="8"/>
        <v>39447</v>
      </c>
      <c r="H117" s="41">
        <f t="shared" si="9"/>
        <v>1825</v>
      </c>
      <c r="I117" s="44" t="str">
        <f t="shared" si="10"/>
        <v>dep out</v>
      </c>
      <c r="J117" s="45">
        <f t="shared" si="11"/>
        <v>0</v>
      </c>
      <c r="K117" s="57">
        <f t="shared" si="7"/>
        <v>45916</v>
      </c>
      <c r="L117" s="58">
        <f t="shared" si="12"/>
        <v>0</v>
      </c>
      <c r="M117" s="46">
        <f t="shared" si="13"/>
        <v>45916</v>
      </c>
      <c r="N117" s="53"/>
      <c r="O117" s="47"/>
    </row>
    <row r="118" spans="1:16" ht="20.100000000000001" customHeight="1">
      <c r="A118" s="76" t="s">
        <v>180</v>
      </c>
      <c r="B118" s="39">
        <v>1696</v>
      </c>
      <c r="C118" s="67" t="s">
        <v>204</v>
      </c>
      <c r="D118" s="40" t="s">
        <v>205</v>
      </c>
      <c r="E118" s="43">
        <v>5</v>
      </c>
      <c r="F118" s="62">
        <v>5610</v>
      </c>
      <c r="G118" s="41">
        <f t="shared" si="8"/>
        <v>39609</v>
      </c>
      <c r="H118" s="41">
        <f t="shared" si="9"/>
        <v>1825</v>
      </c>
      <c r="I118" s="44" t="str">
        <f t="shared" si="10"/>
        <v>dep out</v>
      </c>
      <c r="J118" s="45">
        <f t="shared" si="11"/>
        <v>0</v>
      </c>
      <c r="K118" s="57">
        <f t="shared" si="7"/>
        <v>5610</v>
      </c>
      <c r="L118" s="58">
        <f t="shared" si="12"/>
        <v>0</v>
      </c>
      <c r="M118" s="46">
        <f t="shared" si="13"/>
        <v>5610</v>
      </c>
      <c r="N118" s="53"/>
      <c r="O118" s="47"/>
    </row>
    <row r="119" spans="1:16" ht="20.100000000000001" customHeight="1">
      <c r="A119" s="76" t="s">
        <v>180</v>
      </c>
      <c r="B119" s="39">
        <v>1700</v>
      </c>
      <c r="C119" s="67" t="s">
        <v>206</v>
      </c>
      <c r="D119" s="40" t="s">
        <v>207</v>
      </c>
      <c r="E119" s="43">
        <v>3</v>
      </c>
      <c r="F119" s="62">
        <v>8474</v>
      </c>
      <c r="G119" s="41">
        <f t="shared" si="8"/>
        <v>39435</v>
      </c>
      <c r="H119" s="41">
        <f t="shared" si="9"/>
        <v>1095</v>
      </c>
      <c r="I119" s="44" t="str">
        <f t="shared" si="10"/>
        <v>dep out</v>
      </c>
      <c r="J119" s="45">
        <f t="shared" si="11"/>
        <v>0</v>
      </c>
      <c r="K119" s="57">
        <f t="shared" si="7"/>
        <v>8474</v>
      </c>
      <c r="L119" s="58">
        <f t="shared" si="12"/>
        <v>0</v>
      </c>
      <c r="M119" s="46">
        <f t="shared" si="13"/>
        <v>8474</v>
      </c>
      <c r="N119" s="53"/>
      <c r="O119" s="47"/>
    </row>
    <row r="120" spans="1:16" ht="20.100000000000001" customHeight="1">
      <c r="A120" s="76" t="s">
        <v>180</v>
      </c>
      <c r="B120" s="39">
        <v>1767</v>
      </c>
      <c r="C120" s="67" t="s">
        <v>208</v>
      </c>
      <c r="D120" s="40" t="s">
        <v>209</v>
      </c>
      <c r="E120" s="43">
        <v>5</v>
      </c>
      <c r="F120" s="62">
        <v>4802.5</v>
      </c>
      <c r="G120" s="41">
        <f t="shared" si="8"/>
        <v>39660</v>
      </c>
      <c r="H120" s="41">
        <f t="shared" si="9"/>
        <v>1825</v>
      </c>
      <c r="I120" s="44" t="str">
        <f t="shared" si="10"/>
        <v>dep out</v>
      </c>
      <c r="J120" s="45">
        <f t="shared" si="11"/>
        <v>0</v>
      </c>
      <c r="K120" s="57">
        <f t="shared" si="7"/>
        <v>4802.5</v>
      </c>
      <c r="L120" s="58">
        <f t="shared" si="12"/>
        <v>0</v>
      </c>
      <c r="M120" s="46">
        <f t="shared" si="13"/>
        <v>4802.5</v>
      </c>
      <c r="N120" s="53"/>
      <c r="O120" s="47"/>
    </row>
    <row r="121" spans="1:16" ht="20.100000000000001" customHeight="1">
      <c r="A121" s="76" t="s">
        <v>180</v>
      </c>
      <c r="B121" s="39">
        <v>1768</v>
      </c>
      <c r="C121" s="67" t="s">
        <v>210</v>
      </c>
      <c r="D121" s="40" t="s">
        <v>211</v>
      </c>
      <c r="E121" s="43">
        <v>10</v>
      </c>
      <c r="F121" s="62">
        <v>6651</v>
      </c>
      <c r="G121" s="41">
        <f t="shared" si="8"/>
        <v>39630</v>
      </c>
      <c r="H121" s="41">
        <f t="shared" si="9"/>
        <v>3650</v>
      </c>
      <c r="I121" s="44" t="str">
        <f t="shared" si="10"/>
        <v>dep out</v>
      </c>
      <c r="J121" s="45">
        <f t="shared" si="11"/>
        <v>0</v>
      </c>
      <c r="K121" s="57">
        <f t="shared" si="7"/>
        <v>6651</v>
      </c>
      <c r="L121" s="58">
        <f t="shared" si="12"/>
        <v>0</v>
      </c>
      <c r="M121" s="46">
        <f t="shared" si="13"/>
        <v>6651</v>
      </c>
      <c r="N121" s="53"/>
      <c r="O121" s="47"/>
    </row>
    <row r="122" spans="1:16" ht="20.100000000000001" customHeight="1">
      <c r="A122" s="76" t="s">
        <v>180</v>
      </c>
      <c r="B122" s="39">
        <v>1816</v>
      </c>
      <c r="C122" s="67" t="s">
        <v>212</v>
      </c>
      <c r="D122" s="40" t="s">
        <v>213</v>
      </c>
      <c r="E122" s="43">
        <v>5</v>
      </c>
      <c r="F122" s="62">
        <v>6624.24</v>
      </c>
      <c r="G122" s="41">
        <f t="shared" si="8"/>
        <v>40296</v>
      </c>
      <c r="H122" s="41">
        <f t="shared" si="9"/>
        <v>1825</v>
      </c>
      <c r="I122" s="44" t="str">
        <f t="shared" si="10"/>
        <v>dep out</v>
      </c>
      <c r="J122" s="45">
        <f t="shared" si="11"/>
        <v>0</v>
      </c>
      <c r="K122" s="57">
        <f t="shared" si="7"/>
        <v>6624.24</v>
      </c>
      <c r="L122" s="58">
        <f t="shared" si="12"/>
        <v>0</v>
      </c>
      <c r="M122" s="46">
        <f t="shared" si="13"/>
        <v>6624.24</v>
      </c>
      <c r="N122" s="53"/>
      <c r="O122" s="47"/>
    </row>
    <row r="123" spans="1:16" ht="20.100000000000001" customHeight="1">
      <c r="A123" s="76" t="s">
        <v>180</v>
      </c>
      <c r="B123" s="39">
        <v>1826</v>
      </c>
      <c r="C123" s="67" t="s">
        <v>214</v>
      </c>
      <c r="D123" s="40" t="s">
        <v>215</v>
      </c>
      <c r="E123" s="43">
        <v>3</v>
      </c>
      <c r="F123" s="62">
        <v>5000</v>
      </c>
      <c r="G123" s="41">
        <f t="shared" si="8"/>
        <v>40256</v>
      </c>
      <c r="H123" s="41">
        <f t="shared" si="9"/>
        <v>1095</v>
      </c>
      <c r="I123" s="44" t="str">
        <f t="shared" si="10"/>
        <v>dep out</v>
      </c>
      <c r="J123" s="45">
        <f t="shared" si="11"/>
        <v>0</v>
      </c>
      <c r="K123" s="57">
        <f t="shared" si="7"/>
        <v>5000</v>
      </c>
      <c r="L123" s="58">
        <f t="shared" si="12"/>
        <v>0</v>
      </c>
      <c r="M123" s="46">
        <f t="shared" si="13"/>
        <v>5000</v>
      </c>
      <c r="N123" s="53"/>
      <c r="O123" s="47"/>
    </row>
    <row r="124" spans="1:16" ht="20.100000000000001" customHeight="1">
      <c r="A124" s="76" t="s">
        <v>180</v>
      </c>
      <c r="B124" s="39">
        <v>2021</v>
      </c>
      <c r="C124" s="67" t="s">
        <v>216</v>
      </c>
      <c r="D124" s="40" t="s">
        <v>217</v>
      </c>
      <c r="E124" s="43">
        <v>10</v>
      </c>
      <c r="F124" s="62">
        <v>17799.8</v>
      </c>
      <c r="G124" s="41">
        <f t="shared" si="8"/>
        <v>42089</v>
      </c>
      <c r="H124" s="41">
        <f t="shared" si="9"/>
        <v>3650</v>
      </c>
      <c r="I124" s="44" t="str">
        <f t="shared" si="10"/>
        <v>active</v>
      </c>
      <c r="J124" s="45">
        <f t="shared" si="11"/>
        <v>1779.98</v>
      </c>
      <c r="K124" s="57">
        <f t="shared" si="7"/>
        <v>12937.772438356165</v>
      </c>
      <c r="L124" s="58">
        <f t="shared" si="12"/>
        <v>0</v>
      </c>
      <c r="M124" s="46">
        <f t="shared" si="13"/>
        <v>12937.772438356165</v>
      </c>
      <c r="N124" s="53"/>
      <c r="O124" s="47">
        <f>J124</f>
        <v>1779.98</v>
      </c>
    </row>
    <row r="125" spans="1:16" ht="20.100000000000001" customHeight="1">
      <c r="A125" s="76" t="s">
        <v>180</v>
      </c>
      <c r="B125" s="39">
        <v>2064</v>
      </c>
      <c r="C125" s="67" t="s">
        <v>218</v>
      </c>
      <c r="D125" s="40" t="s">
        <v>219</v>
      </c>
      <c r="E125" s="43">
        <v>7</v>
      </c>
      <c r="F125" s="62">
        <v>29290</v>
      </c>
      <c r="G125" s="41">
        <f t="shared" si="8"/>
        <v>42551</v>
      </c>
      <c r="H125" s="41">
        <f t="shared" si="9"/>
        <v>2555</v>
      </c>
      <c r="I125" s="44" t="str">
        <f t="shared" si="10"/>
        <v>active</v>
      </c>
      <c r="J125" s="45">
        <f t="shared" si="11"/>
        <v>4184.2857142857147</v>
      </c>
      <c r="K125" s="57">
        <f t="shared" si="7"/>
        <v>25117.178082191782</v>
      </c>
      <c r="L125" s="58">
        <f t="shared" si="12"/>
        <v>0</v>
      </c>
      <c r="M125" s="46">
        <f t="shared" si="13"/>
        <v>25117.178082191782</v>
      </c>
      <c r="N125" s="53"/>
      <c r="O125" s="47">
        <v>4184</v>
      </c>
      <c r="P125" s="16"/>
    </row>
    <row r="126" spans="1:16" ht="20.100000000000001" customHeight="1">
      <c r="A126" s="76" t="s">
        <v>180</v>
      </c>
      <c r="B126" s="39">
        <v>2111</v>
      </c>
      <c r="C126" s="67" t="s">
        <v>220</v>
      </c>
      <c r="D126" s="40" t="s">
        <v>221</v>
      </c>
      <c r="E126" s="43">
        <v>10</v>
      </c>
      <c r="F126" s="62">
        <v>37938.230000000003</v>
      </c>
      <c r="G126" s="41">
        <f t="shared" si="8"/>
        <v>42914</v>
      </c>
      <c r="H126" s="41">
        <f t="shared" si="9"/>
        <v>3650</v>
      </c>
      <c r="I126" s="44" t="str">
        <f t="shared" si="10"/>
        <v>active</v>
      </c>
      <c r="J126" s="45">
        <f t="shared" si="11"/>
        <v>3793.8230000000003</v>
      </c>
      <c r="K126" s="57">
        <f t="shared" si="7"/>
        <v>19000.297106849317</v>
      </c>
      <c r="L126" s="58">
        <f t="shared" si="12"/>
        <v>0</v>
      </c>
      <c r="M126" s="46">
        <f t="shared" si="13"/>
        <v>19000.297106849317</v>
      </c>
      <c r="N126" s="53"/>
      <c r="O126" s="47">
        <v>3793.8230000000003</v>
      </c>
    </row>
    <row r="127" spans="1:16" ht="20.100000000000001" customHeight="1">
      <c r="A127" s="76" t="s">
        <v>180</v>
      </c>
      <c r="B127" s="39">
        <v>2214</v>
      </c>
      <c r="C127" s="67" t="s">
        <v>222</v>
      </c>
      <c r="D127" s="40" t="s">
        <v>223</v>
      </c>
      <c r="E127" s="43">
        <v>7</v>
      </c>
      <c r="F127" s="62">
        <v>21204.74</v>
      </c>
      <c r="G127" s="41">
        <f t="shared" si="8"/>
        <v>43544</v>
      </c>
      <c r="H127" s="41">
        <f t="shared" si="9"/>
        <v>2555</v>
      </c>
      <c r="I127" s="44" t="str">
        <f t="shared" si="10"/>
        <v>active</v>
      </c>
      <c r="J127" s="45">
        <f t="shared" si="11"/>
        <v>3029.2485714285717</v>
      </c>
      <c r="K127" s="57">
        <f t="shared" si="7"/>
        <v>9942.5747632093953</v>
      </c>
      <c r="L127" s="58">
        <f t="shared" si="12"/>
        <v>0</v>
      </c>
      <c r="M127" s="46">
        <f t="shared" si="13"/>
        <v>9942.5747632093953</v>
      </c>
      <c r="N127" s="53"/>
      <c r="O127" s="47">
        <v>3029.2485714285717</v>
      </c>
    </row>
    <row r="128" spans="1:16" ht="20.100000000000001" customHeight="1">
      <c r="A128" s="76" t="s">
        <v>180</v>
      </c>
      <c r="B128" s="39">
        <v>2297</v>
      </c>
      <c r="C128" s="67" t="s">
        <v>224</v>
      </c>
      <c r="D128" s="40" t="s">
        <v>225</v>
      </c>
      <c r="E128" s="43">
        <v>10</v>
      </c>
      <c r="F128" s="62">
        <v>29875.8</v>
      </c>
      <c r="G128" s="41">
        <f t="shared" si="8"/>
        <v>44274</v>
      </c>
      <c r="H128" s="41">
        <f t="shared" si="9"/>
        <v>3650</v>
      </c>
      <c r="I128" s="44" t="str">
        <f t="shared" si="10"/>
        <v>active</v>
      </c>
      <c r="J128" s="45">
        <f t="shared" si="11"/>
        <v>2987.58</v>
      </c>
      <c r="K128" s="57">
        <f t="shared" si="7"/>
        <v>3830.6505205479452</v>
      </c>
      <c r="L128" s="58">
        <f t="shared" si="12"/>
        <v>0</v>
      </c>
      <c r="M128" s="46">
        <f t="shared" si="13"/>
        <v>3830.6505205479452</v>
      </c>
      <c r="N128" s="53"/>
      <c r="O128" s="47">
        <v>2987.58</v>
      </c>
    </row>
    <row r="129" spans="1:16" ht="20.100000000000001" customHeight="1">
      <c r="A129" s="76" t="s">
        <v>180</v>
      </c>
      <c r="B129" s="39">
        <v>2298</v>
      </c>
      <c r="C129" s="67" t="s">
        <v>226</v>
      </c>
      <c r="D129" s="40" t="s">
        <v>227</v>
      </c>
      <c r="E129" s="43">
        <v>10</v>
      </c>
      <c r="F129" s="62">
        <v>37606.33</v>
      </c>
      <c r="G129" s="41">
        <f t="shared" si="8"/>
        <v>44327</v>
      </c>
      <c r="H129" s="41">
        <f t="shared" si="9"/>
        <v>3650</v>
      </c>
      <c r="I129" s="44" t="str">
        <f t="shared" si="10"/>
        <v>active</v>
      </c>
      <c r="J129" s="45">
        <f t="shared" si="11"/>
        <v>3760.6330000000003</v>
      </c>
      <c r="K129" s="57">
        <f t="shared" si="7"/>
        <v>4275.7882054794527</v>
      </c>
      <c r="L129" s="58">
        <f t="shared" si="12"/>
        <v>0</v>
      </c>
      <c r="M129" s="46">
        <f t="shared" si="13"/>
        <v>4275.7882054794527</v>
      </c>
      <c r="N129" s="53"/>
      <c r="O129" s="47">
        <v>3760.6330000000003</v>
      </c>
    </row>
    <row r="130" spans="1:16" ht="20.100000000000001" customHeight="1">
      <c r="A130" s="76" t="s">
        <v>180</v>
      </c>
      <c r="B130" s="39">
        <v>2299</v>
      </c>
      <c r="C130" s="67" t="s">
        <v>228</v>
      </c>
      <c r="D130" s="40" t="s">
        <v>229</v>
      </c>
      <c r="E130" s="43">
        <v>7</v>
      </c>
      <c r="F130" s="62">
        <v>112967</v>
      </c>
      <c r="G130" s="41">
        <f t="shared" si="8"/>
        <v>44500</v>
      </c>
      <c r="H130" s="41">
        <f t="shared" si="9"/>
        <v>2555</v>
      </c>
      <c r="I130" s="44" t="str">
        <f t="shared" si="10"/>
        <v>active</v>
      </c>
      <c r="J130" s="45">
        <f t="shared" si="11"/>
        <v>16138.142857142857</v>
      </c>
      <c r="K130" s="57">
        <f t="shared" si="7"/>
        <v>10699.809784735813</v>
      </c>
      <c r="L130" s="58">
        <f t="shared" si="12"/>
        <v>0</v>
      </c>
      <c r="M130" s="46">
        <f t="shared" si="13"/>
        <v>10699.809784735813</v>
      </c>
      <c r="N130" s="53"/>
      <c r="O130" s="47">
        <v>16138.142857142857</v>
      </c>
    </row>
    <row r="131" spans="1:16" ht="20.100000000000001" customHeight="1">
      <c r="A131" s="76" t="s">
        <v>180</v>
      </c>
      <c r="B131" s="39">
        <v>2364</v>
      </c>
      <c r="C131" s="67" t="s">
        <v>230</v>
      </c>
      <c r="D131" s="40" t="s">
        <v>231</v>
      </c>
      <c r="E131" s="43">
        <v>7</v>
      </c>
      <c r="F131" s="62">
        <v>121397.16</v>
      </c>
      <c r="G131" s="41">
        <f t="shared" si="8"/>
        <v>44592</v>
      </c>
      <c r="H131" s="41">
        <f t="shared" si="9"/>
        <v>2555</v>
      </c>
      <c r="I131" s="44" t="str">
        <f t="shared" si="10"/>
        <v>active</v>
      </c>
      <c r="J131" s="45">
        <f t="shared" si="11"/>
        <v>17342.451428571429</v>
      </c>
      <c r="K131" s="57">
        <f t="shared" ref="K131:K194" si="14">IF(I131="dep out",F131,(($J$1-G131)/365)*J131)</f>
        <v>7127.0348336594907</v>
      </c>
      <c r="L131" s="58">
        <f t="shared" si="12"/>
        <v>0</v>
      </c>
      <c r="M131" s="46">
        <f t="shared" si="13"/>
        <v>7127.0348336594907</v>
      </c>
      <c r="N131" s="53"/>
      <c r="O131" s="47">
        <v>17342.451428571429</v>
      </c>
    </row>
    <row r="132" spans="1:16" ht="20.100000000000001" customHeight="1">
      <c r="A132" s="76" t="s">
        <v>180</v>
      </c>
      <c r="B132" s="39">
        <v>2399</v>
      </c>
      <c r="C132" s="67" t="s">
        <v>232</v>
      </c>
      <c r="D132" s="40" t="s">
        <v>178</v>
      </c>
      <c r="E132" s="43">
        <v>5</v>
      </c>
      <c r="F132" s="62">
        <v>34880</v>
      </c>
      <c r="G132" s="41">
        <f t="shared" ref="G132:G195" si="15">DATEVALUE(D132)</f>
        <v>44926</v>
      </c>
      <c r="H132" s="41">
        <f t="shared" ref="H132:H195" si="16">E132*365</f>
        <v>1825</v>
      </c>
      <c r="I132" s="44" t="str">
        <f t="shared" ref="I132:I195" si="17">IF((G132+H132)&lt;$J$1,"dep out","active")</f>
        <v>active</v>
      </c>
      <c r="J132" s="45">
        <f>(IF(I132="dep out",0,(F132/E132)))*(1/2)</f>
        <v>3488</v>
      </c>
      <c r="K132" s="57">
        <f t="shared" si="14"/>
        <v>-1758.3342465753426</v>
      </c>
      <c r="L132" s="58">
        <f t="shared" ref="L132:L195" si="18">IF(E132=0,(-1*F132),0)</f>
        <v>0</v>
      </c>
      <c r="M132" s="46">
        <v>0</v>
      </c>
      <c r="N132" s="53"/>
      <c r="O132" s="47">
        <v>3488</v>
      </c>
      <c r="P132" s="179" t="s">
        <v>623</v>
      </c>
    </row>
    <row r="133" spans="1:16" ht="20.100000000000001" customHeight="1">
      <c r="A133" s="76" t="s">
        <v>180</v>
      </c>
      <c r="B133" s="39">
        <v>2400</v>
      </c>
      <c r="C133" s="67" t="s">
        <v>233</v>
      </c>
      <c r="D133" s="40" t="s">
        <v>1</v>
      </c>
      <c r="E133" s="43">
        <v>7</v>
      </c>
      <c r="F133" s="62">
        <v>60000</v>
      </c>
      <c r="G133" s="41">
        <f t="shared" si="15"/>
        <v>45107</v>
      </c>
      <c r="H133" s="41">
        <f t="shared" si="16"/>
        <v>2555</v>
      </c>
      <c r="I133" s="44" t="str">
        <f t="shared" si="17"/>
        <v>active</v>
      </c>
      <c r="J133" s="45">
        <v>0</v>
      </c>
      <c r="K133" s="57">
        <f t="shared" si="14"/>
        <v>0</v>
      </c>
      <c r="L133" s="58">
        <f t="shared" si="18"/>
        <v>0</v>
      </c>
      <c r="M133" s="46">
        <f t="shared" ref="M133:M195" si="19">K133+L133</f>
        <v>0</v>
      </c>
      <c r="N133" s="53"/>
      <c r="O133" s="47">
        <v>0</v>
      </c>
      <c r="P133" s="179" t="s">
        <v>625</v>
      </c>
    </row>
    <row r="134" spans="1:16" ht="20.100000000000001" customHeight="1">
      <c r="A134" s="76" t="s">
        <v>234</v>
      </c>
      <c r="B134" s="39">
        <v>296</v>
      </c>
      <c r="C134" s="67" t="s">
        <v>235</v>
      </c>
      <c r="D134" s="40" t="s">
        <v>236</v>
      </c>
      <c r="E134" s="43">
        <v>20</v>
      </c>
      <c r="F134" s="62">
        <v>56035</v>
      </c>
      <c r="G134" s="41">
        <f t="shared" si="15"/>
        <v>36336</v>
      </c>
      <c r="H134" s="41">
        <f t="shared" si="16"/>
        <v>7300</v>
      </c>
      <c r="I134" s="44" t="str">
        <f t="shared" si="17"/>
        <v>dep out</v>
      </c>
      <c r="J134" s="45">
        <f t="shared" ref="J134:J195" si="20">IF(I134="dep out",0,(F134/E134))</f>
        <v>0</v>
      </c>
      <c r="K134" s="57">
        <f t="shared" si="14"/>
        <v>56035</v>
      </c>
      <c r="L134" s="58">
        <f t="shared" si="18"/>
        <v>0</v>
      </c>
      <c r="M134" s="46">
        <f t="shared" si="19"/>
        <v>56035</v>
      </c>
      <c r="N134" s="53"/>
      <c r="O134" s="47"/>
    </row>
    <row r="135" spans="1:16" ht="20.100000000000001" customHeight="1">
      <c r="A135" s="76" t="s">
        <v>234</v>
      </c>
      <c r="B135" s="39">
        <v>297</v>
      </c>
      <c r="C135" s="67" t="s">
        <v>235</v>
      </c>
      <c r="D135" s="40" t="s">
        <v>236</v>
      </c>
      <c r="E135" s="43">
        <v>20</v>
      </c>
      <c r="F135" s="62">
        <v>60004.9</v>
      </c>
      <c r="G135" s="41">
        <f t="shared" si="15"/>
        <v>36336</v>
      </c>
      <c r="H135" s="41">
        <f t="shared" si="16"/>
        <v>7300</v>
      </c>
      <c r="I135" s="44" t="str">
        <f t="shared" si="17"/>
        <v>dep out</v>
      </c>
      <c r="J135" s="45">
        <f t="shared" si="20"/>
        <v>0</v>
      </c>
      <c r="K135" s="57">
        <f t="shared" si="14"/>
        <v>60004.9</v>
      </c>
      <c r="L135" s="58">
        <f t="shared" si="18"/>
        <v>0</v>
      </c>
      <c r="M135" s="46">
        <f t="shared" si="19"/>
        <v>60004.9</v>
      </c>
      <c r="N135" s="53"/>
      <c r="O135" s="47"/>
    </row>
    <row r="136" spans="1:16" ht="20.100000000000001" customHeight="1">
      <c r="A136" s="76" t="s">
        <v>234</v>
      </c>
      <c r="B136" s="39">
        <v>298</v>
      </c>
      <c r="C136" s="67" t="s">
        <v>235</v>
      </c>
      <c r="D136" s="40" t="s">
        <v>237</v>
      </c>
      <c r="E136" s="43">
        <v>20</v>
      </c>
      <c r="F136" s="62">
        <v>2753.08</v>
      </c>
      <c r="G136" s="41">
        <f t="shared" si="15"/>
        <v>36361</v>
      </c>
      <c r="H136" s="41">
        <f t="shared" si="16"/>
        <v>7300</v>
      </c>
      <c r="I136" s="44" t="str">
        <f t="shared" si="17"/>
        <v>dep out</v>
      </c>
      <c r="J136" s="45">
        <f t="shared" si="20"/>
        <v>0</v>
      </c>
      <c r="K136" s="57">
        <f t="shared" si="14"/>
        <v>2753.08</v>
      </c>
      <c r="L136" s="58">
        <f t="shared" si="18"/>
        <v>0</v>
      </c>
      <c r="M136" s="46">
        <f t="shared" si="19"/>
        <v>2753.08</v>
      </c>
      <c r="N136" s="53"/>
      <c r="O136" s="47"/>
    </row>
    <row r="137" spans="1:16" ht="20.100000000000001" customHeight="1">
      <c r="A137" s="76" t="s">
        <v>234</v>
      </c>
      <c r="B137" s="39">
        <v>299</v>
      </c>
      <c r="C137" s="67" t="s">
        <v>235</v>
      </c>
      <c r="D137" s="40" t="s">
        <v>238</v>
      </c>
      <c r="E137" s="43">
        <v>20</v>
      </c>
      <c r="F137" s="62">
        <v>1205.4100000000001</v>
      </c>
      <c r="G137" s="41">
        <f t="shared" si="15"/>
        <v>36390</v>
      </c>
      <c r="H137" s="41">
        <f t="shared" si="16"/>
        <v>7300</v>
      </c>
      <c r="I137" s="44" t="str">
        <f t="shared" si="17"/>
        <v>dep out</v>
      </c>
      <c r="J137" s="45">
        <f t="shared" si="20"/>
        <v>0</v>
      </c>
      <c r="K137" s="57">
        <f t="shared" si="14"/>
        <v>1205.4100000000001</v>
      </c>
      <c r="L137" s="58">
        <f t="shared" si="18"/>
        <v>0</v>
      </c>
      <c r="M137" s="46">
        <f t="shared" si="19"/>
        <v>1205.4100000000001</v>
      </c>
      <c r="N137" s="53"/>
      <c r="O137" s="47"/>
    </row>
    <row r="138" spans="1:16" ht="20.100000000000001" customHeight="1">
      <c r="A138" s="76" t="s">
        <v>234</v>
      </c>
      <c r="B138" s="39">
        <v>300</v>
      </c>
      <c r="C138" s="67" t="s">
        <v>235</v>
      </c>
      <c r="D138" s="40" t="s">
        <v>239</v>
      </c>
      <c r="E138" s="43">
        <v>20</v>
      </c>
      <c r="F138" s="62">
        <v>8426.5400000000009</v>
      </c>
      <c r="G138" s="41">
        <f t="shared" si="15"/>
        <v>36420</v>
      </c>
      <c r="H138" s="41">
        <f t="shared" si="16"/>
        <v>7300</v>
      </c>
      <c r="I138" s="44" t="str">
        <f t="shared" si="17"/>
        <v>dep out</v>
      </c>
      <c r="J138" s="45">
        <f t="shared" si="20"/>
        <v>0</v>
      </c>
      <c r="K138" s="57">
        <f t="shared" si="14"/>
        <v>8426.5400000000009</v>
      </c>
      <c r="L138" s="58">
        <f t="shared" si="18"/>
        <v>0</v>
      </c>
      <c r="M138" s="46">
        <f t="shared" si="19"/>
        <v>8426.5400000000009</v>
      </c>
      <c r="N138" s="53"/>
      <c r="O138" s="47"/>
    </row>
    <row r="139" spans="1:16" ht="20.100000000000001" customHeight="1">
      <c r="A139" s="76" t="s">
        <v>234</v>
      </c>
      <c r="B139" s="39">
        <v>301</v>
      </c>
      <c r="C139" s="67" t="s">
        <v>235</v>
      </c>
      <c r="D139" s="40" t="s">
        <v>240</v>
      </c>
      <c r="E139" s="43">
        <v>20</v>
      </c>
      <c r="F139" s="62">
        <v>4559.4399999999996</v>
      </c>
      <c r="G139" s="41">
        <f t="shared" si="15"/>
        <v>36454</v>
      </c>
      <c r="H139" s="41">
        <f t="shared" si="16"/>
        <v>7300</v>
      </c>
      <c r="I139" s="44" t="str">
        <f t="shared" si="17"/>
        <v>dep out</v>
      </c>
      <c r="J139" s="45">
        <f t="shared" si="20"/>
        <v>0</v>
      </c>
      <c r="K139" s="57">
        <f t="shared" si="14"/>
        <v>4559.4399999999996</v>
      </c>
      <c r="L139" s="58">
        <f t="shared" si="18"/>
        <v>0</v>
      </c>
      <c r="M139" s="46">
        <f t="shared" si="19"/>
        <v>4559.4399999999996</v>
      </c>
      <c r="N139" s="53"/>
      <c r="O139" s="47"/>
    </row>
    <row r="140" spans="1:16" ht="20.100000000000001" customHeight="1">
      <c r="A140" s="76" t="s">
        <v>234</v>
      </c>
      <c r="B140" s="39">
        <v>302</v>
      </c>
      <c r="C140" s="67" t="s">
        <v>235</v>
      </c>
      <c r="D140" s="40" t="s">
        <v>241</v>
      </c>
      <c r="E140" s="43">
        <v>20</v>
      </c>
      <c r="F140" s="62">
        <v>6292.12</v>
      </c>
      <c r="G140" s="41">
        <f t="shared" si="15"/>
        <v>36494</v>
      </c>
      <c r="H140" s="41">
        <f t="shared" si="16"/>
        <v>7300</v>
      </c>
      <c r="I140" s="44" t="str">
        <f t="shared" si="17"/>
        <v>dep out</v>
      </c>
      <c r="J140" s="45">
        <f t="shared" si="20"/>
        <v>0</v>
      </c>
      <c r="K140" s="57">
        <f t="shared" si="14"/>
        <v>6292.12</v>
      </c>
      <c r="L140" s="58">
        <f t="shared" si="18"/>
        <v>0</v>
      </c>
      <c r="M140" s="46">
        <f t="shared" si="19"/>
        <v>6292.12</v>
      </c>
      <c r="N140" s="53"/>
      <c r="O140" s="47"/>
    </row>
    <row r="141" spans="1:16" ht="20.100000000000001" customHeight="1">
      <c r="A141" s="76" t="s">
        <v>234</v>
      </c>
      <c r="B141" s="39">
        <v>303</v>
      </c>
      <c r="C141" s="67" t="s">
        <v>235</v>
      </c>
      <c r="D141" s="40" t="s">
        <v>242</v>
      </c>
      <c r="E141" s="43">
        <v>20</v>
      </c>
      <c r="F141" s="62">
        <v>3900.69</v>
      </c>
      <c r="G141" s="41">
        <f t="shared" si="15"/>
        <v>36503</v>
      </c>
      <c r="H141" s="41">
        <f t="shared" si="16"/>
        <v>7300</v>
      </c>
      <c r="I141" s="44" t="str">
        <f t="shared" si="17"/>
        <v>dep out</v>
      </c>
      <c r="J141" s="45">
        <f t="shared" si="20"/>
        <v>0</v>
      </c>
      <c r="K141" s="57">
        <f t="shared" si="14"/>
        <v>3900.69</v>
      </c>
      <c r="L141" s="58">
        <f t="shared" si="18"/>
        <v>0</v>
      </c>
      <c r="M141" s="46">
        <f t="shared" si="19"/>
        <v>3900.69</v>
      </c>
      <c r="N141" s="53"/>
      <c r="O141" s="47"/>
    </row>
    <row r="142" spans="1:16" ht="20.100000000000001" customHeight="1">
      <c r="A142" s="76" t="s">
        <v>234</v>
      </c>
      <c r="B142" s="39">
        <v>304</v>
      </c>
      <c r="C142" s="67" t="s">
        <v>235</v>
      </c>
      <c r="D142" s="40" t="s">
        <v>243</v>
      </c>
      <c r="E142" s="43">
        <v>20</v>
      </c>
      <c r="F142" s="62">
        <v>9726</v>
      </c>
      <c r="G142" s="41">
        <f t="shared" si="15"/>
        <v>36549</v>
      </c>
      <c r="H142" s="41">
        <f t="shared" si="16"/>
        <v>7300</v>
      </c>
      <c r="I142" s="44" t="str">
        <f t="shared" si="17"/>
        <v>dep out</v>
      </c>
      <c r="J142" s="45">
        <f t="shared" si="20"/>
        <v>0</v>
      </c>
      <c r="K142" s="57">
        <f t="shared" si="14"/>
        <v>9726</v>
      </c>
      <c r="L142" s="58">
        <f t="shared" si="18"/>
        <v>0</v>
      </c>
      <c r="M142" s="46">
        <f t="shared" si="19"/>
        <v>9726</v>
      </c>
      <c r="N142" s="53"/>
      <c r="O142" s="47"/>
    </row>
    <row r="143" spans="1:16" ht="20.100000000000001" customHeight="1">
      <c r="A143" s="76" t="s">
        <v>234</v>
      </c>
      <c r="B143" s="39">
        <v>305</v>
      </c>
      <c r="C143" s="67" t="s">
        <v>235</v>
      </c>
      <c r="D143" s="40" t="s">
        <v>244</v>
      </c>
      <c r="E143" s="43">
        <v>20</v>
      </c>
      <c r="F143" s="62">
        <v>4832.03</v>
      </c>
      <c r="G143" s="41">
        <f t="shared" si="15"/>
        <v>36599</v>
      </c>
      <c r="H143" s="41">
        <f t="shared" si="16"/>
        <v>7300</v>
      </c>
      <c r="I143" s="44" t="str">
        <f t="shared" si="17"/>
        <v>dep out</v>
      </c>
      <c r="J143" s="45">
        <f t="shared" si="20"/>
        <v>0</v>
      </c>
      <c r="K143" s="57">
        <f t="shared" si="14"/>
        <v>4832.03</v>
      </c>
      <c r="L143" s="58">
        <f t="shared" si="18"/>
        <v>0</v>
      </c>
      <c r="M143" s="46">
        <f t="shared" si="19"/>
        <v>4832.03</v>
      </c>
      <c r="N143" s="53"/>
      <c r="O143" s="47"/>
    </row>
    <row r="144" spans="1:16" ht="20.100000000000001" customHeight="1">
      <c r="A144" s="76" t="s">
        <v>234</v>
      </c>
      <c r="B144" s="39">
        <v>306</v>
      </c>
      <c r="C144" s="67" t="s">
        <v>235</v>
      </c>
      <c r="D144" s="40" t="s">
        <v>245</v>
      </c>
      <c r="E144" s="43">
        <v>20</v>
      </c>
      <c r="F144" s="62">
        <v>11274.45</v>
      </c>
      <c r="G144" s="41">
        <f t="shared" si="15"/>
        <v>36635</v>
      </c>
      <c r="H144" s="41">
        <f t="shared" si="16"/>
        <v>7300</v>
      </c>
      <c r="I144" s="44" t="str">
        <f t="shared" si="17"/>
        <v>dep out</v>
      </c>
      <c r="J144" s="45">
        <f t="shared" si="20"/>
        <v>0</v>
      </c>
      <c r="K144" s="57">
        <f t="shared" si="14"/>
        <v>11274.45</v>
      </c>
      <c r="L144" s="58">
        <f t="shared" si="18"/>
        <v>0</v>
      </c>
      <c r="M144" s="46">
        <f t="shared" si="19"/>
        <v>11274.45</v>
      </c>
      <c r="N144" s="53"/>
      <c r="O144" s="47"/>
    </row>
    <row r="145" spans="1:15" ht="20.100000000000001" customHeight="1">
      <c r="A145" s="76" t="s">
        <v>234</v>
      </c>
      <c r="B145" s="39">
        <v>307</v>
      </c>
      <c r="C145" s="67" t="s">
        <v>235</v>
      </c>
      <c r="D145" s="40" t="s">
        <v>246</v>
      </c>
      <c r="E145" s="43">
        <v>20</v>
      </c>
      <c r="F145" s="62">
        <v>1336.81</v>
      </c>
      <c r="G145" s="41">
        <f t="shared" si="15"/>
        <v>36654</v>
      </c>
      <c r="H145" s="41">
        <f t="shared" si="16"/>
        <v>7300</v>
      </c>
      <c r="I145" s="44" t="str">
        <f t="shared" si="17"/>
        <v>dep out</v>
      </c>
      <c r="J145" s="45">
        <f t="shared" si="20"/>
        <v>0</v>
      </c>
      <c r="K145" s="57">
        <f t="shared" si="14"/>
        <v>1336.81</v>
      </c>
      <c r="L145" s="58">
        <f t="shared" si="18"/>
        <v>0</v>
      </c>
      <c r="M145" s="46">
        <f t="shared" si="19"/>
        <v>1336.81</v>
      </c>
      <c r="N145" s="53"/>
      <c r="O145" s="47"/>
    </row>
    <row r="146" spans="1:15" ht="20.100000000000001" customHeight="1">
      <c r="A146" s="76" t="s">
        <v>234</v>
      </c>
      <c r="B146" s="39">
        <v>308</v>
      </c>
      <c r="C146" s="67" t="s">
        <v>235</v>
      </c>
      <c r="D146" s="40" t="s">
        <v>247</v>
      </c>
      <c r="E146" s="43">
        <v>20</v>
      </c>
      <c r="F146" s="62">
        <v>7279.22</v>
      </c>
      <c r="G146" s="41">
        <f t="shared" si="15"/>
        <v>36691</v>
      </c>
      <c r="H146" s="41">
        <f t="shared" si="16"/>
        <v>7300</v>
      </c>
      <c r="I146" s="44" t="str">
        <f t="shared" si="17"/>
        <v>dep out</v>
      </c>
      <c r="J146" s="45">
        <f t="shared" si="20"/>
        <v>0</v>
      </c>
      <c r="K146" s="57">
        <f t="shared" si="14"/>
        <v>7279.22</v>
      </c>
      <c r="L146" s="58">
        <f t="shared" si="18"/>
        <v>0</v>
      </c>
      <c r="M146" s="46">
        <f t="shared" si="19"/>
        <v>7279.22</v>
      </c>
      <c r="N146" s="53"/>
      <c r="O146" s="47"/>
    </row>
    <row r="147" spans="1:15" ht="20.100000000000001" customHeight="1">
      <c r="A147" s="76" t="s">
        <v>234</v>
      </c>
      <c r="B147" s="39">
        <v>726</v>
      </c>
      <c r="C147" s="67" t="s">
        <v>248</v>
      </c>
      <c r="D147" s="40" t="s">
        <v>249</v>
      </c>
      <c r="E147" s="43">
        <v>10</v>
      </c>
      <c r="F147" s="62">
        <v>61563.83</v>
      </c>
      <c r="G147" s="41">
        <f t="shared" si="15"/>
        <v>36893</v>
      </c>
      <c r="H147" s="41">
        <f t="shared" si="16"/>
        <v>3650</v>
      </c>
      <c r="I147" s="44" t="str">
        <f t="shared" si="17"/>
        <v>dep out</v>
      </c>
      <c r="J147" s="45">
        <f t="shared" si="20"/>
        <v>0</v>
      </c>
      <c r="K147" s="57">
        <f t="shared" si="14"/>
        <v>61563.83</v>
      </c>
      <c r="L147" s="58">
        <f t="shared" si="18"/>
        <v>0</v>
      </c>
      <c r="M147" s="46">
        <f t="shared" si="19"/>
        <v>61563.83</v>
      </c>
      <c r="N147" s="53"/>
      <c r="O147" s="47"/>
    </row>
    <row r="148" spans="1:15" ht="20.100000000000001" customHeight="1">
      <c r="A148" s="76" t="s">
        <v>234</v>
      </c>
      <c r="B148" s="39">
        <v>1339</v>
      </c>
      <c r="C148" s="67" t="s">
        <v>235</v>
      </c>
      <c r="D148" s="40" t="s">
        <v>250</v>
      </c>
      <c r="E148" s="43">
        <v>20</v>
      </c>
      <c r="F148" s="62">
        <v>46141.84</v>
      </c>
      <c r="G148" s="41">
        <f t="shared" si="15"/>
        <v>37987</v>
      </c>
      <c r="H148" s="41">
        <f t="shared" si="16"/>
        <v>7300</v>
      </c>
      <c r="I148" s="44" t="str">
        <f t="shared" si="17"/>
        <v>active</v>
      </c>
      <c r="J148" s="45">
        <f t="shared" si="20"/>
        <v>2307.0919999999996</v>
      </c>
      <c r="K148" s="57">
        <f t="shared" si="14"/>
        <v>42697.003999999994</v>
      </c>
      <c r="L148" s="58">
        <f t="shared" si="18"/>
        <v>0</v>
      </c>
      <c r="M148" s="46">
        <f t="shared" si="19"/>
        <v>42697.003999999994</v>
      </c>
      <c r="N148" s="53"/>
      <c r="O148" s="47">
        <v>2307.0919999999996</v>
      </c>
    </row>
    <row r="149" spans="1:15" ht="20.100000000000001" customHeight="1">
      <c r="A149" s="76" t="s">
        <v>234</v>
      </c>
      <c r="B149" s="39">
        <v>1964</v>
      </c>
      <c r="C149" s="67" t="s">
        <v>251</v>
      </c>
      <c r="D149" s="40" t="s">
        <v>252</v>
      </c>
      <c r="E149" s="43">
        <v>30</v>
      </c>
      <c r="F149" s="62">
        <v>1502264.48</v>
      </c>
      <c r="G149" s="41">
        <f t="shared" si="15"/>
        <v>41455</v>
      </c>
      <c r="H149" s="41">
        <f t="shared" si="16"/>
        <v>10950</v>
      </c>
      <c r="I149" s="44" t="str">
        <f t="shared" si="17"/>
        <v>active</v>
      </c>
      <c r="J149" s="45">
        <f t="shared" si="20"/>
        <v>50075.482666666663</v>
      </c>
      <c r="K149" s="57">
        <f t="shared" si="14"/>
        <v>450953.73020639265</v>
      </c>
      <c r="L149" s="58">
        <f t="shared" si="18"/>
        <v>0</v>
      </c>
      <c r="M149" s="46">
        <f t="shared" si="19"/>
        <v>450953.73020639265</v>
      </c>
      <c r="N149" s="53"/>
      <c r="O149" s="47">
        <v>50075.482666666663</v>
      </c>
    </row>
    <row r="150" spans="1:15" ht="20.100000000000001" customHeight="1">
      <c r="A150" s="76" t="s">
        <v>253</v>
      </c>
      <c r="B150" s="39">
        <v>180</v>
      </c>
      <c r="C150" s="67" t="s">
        <v>254</v>
      </c>
      <c r="D150" s="40" t="s">
        <v>255</v>
      </c>
      <c r="E150" s="43">
        <v>50</v>
      </c>
      <c r="F150" s="62">
        <v>151227</v>
      </c>
      <c r="G150" s="41">
        <f t="shared" si="15"/>
        <v>35431</v>
      </c>
      <c r="H150" s="41">
        <f t="shared" si="16"/>
        <v>18250</v>
      </c>
      <c r="I150" s="44" t="str">
        <f t="shared" si="17"/>
        <v>active</v>
      </c>
      <c r="J150" s="45">
        <f t="shared" si="20"/>
        <v>3024.54</v>
      </c>
      <c r="K150" s="57">
        <f t="shared" si="14"/>
        <v>77154.772438356158</v>
      </c>
      <c r="L150" s="58">
        <f t="shared" si="18"/>
        <v>0</v>
      </c>
      <c r="M150" s="46">
        <f t="shared" si="19"/>
        <v>77154.772438356158</v>
      </c>
      <c r="N150" s="53"/>
      <c r="O150" s="47">
        <v>3024.54</v>
      </c>
    </row>
    <row r="151" spans="1:15" ht="20.100000000000001" customHeight="1">
      <c r="A151" s="76" t="s">
        <v>253</v>
      </c>
      <c r="B151" s="39">
        <v>181</v>
      </c>
      <c r="C151" s="67" t="s">
        <v>256</v>
      </c>
      <c r="D151" s="40" t="s">
        <v>257</v>
      </c>
      <c r="E151" s="43">
        <v>50</v>
      </c>
      <c r="F151" s="62">
        <v>110100</v>
      </c>
      <c r="G151" s="41">
        <f t="shared" si="15"/>
        <v>35796</v>
      </c>
      <c r="H151" s="41">
        <f t="shared" si="16"/>
        <v>18250</v>
      </c>
      <c r="I151" s="44" t="str">
        <f t="shared" si="17"/>
        <v>active</v>
      </c>
      <c r="J151" s="45">
        <f t="shared" si="20"/>
        <v>2202</v>
      </c>
      <c r="K151" s="57">
        <f t="shared" si="14"/>
        <v>53970.115068493149</v>
      </c>
      <c r="L151" s="58">
        <f t="shared" si="18"/>
        <v>0</v>
      </c>
      <c r="M151" s="46">
        <f t="shared" si="19"/>
        <v>53970.115068493149</v>
      </c>
      <c r="N151" s="53"/>
      <c r="O151" s="47">
        <v>2202</v>
      </c>
    </row>
    <row r="152" spans="1:15" ht="20.100000000000001" customHeight="1">
      <c r="A152" s="76" t="s">
        <v>253</v>
      </c>
      <c r="B152" s="39">
        <v>182</v>
      </c>
      <c r="C152" s="67" t="s">
        <v>256</v>
      </c>
      <c r="D152" s="40" t="s">
        <v>257</v>
      </c>
      <c r="E152" s="43">
        <v>50</v>
      </c>
      <c r="F152" s="62">
        <v>1467622.79</v>
      </c>
      <c r="G152" s="41">
        <f t="shared" si="15"/>
        <v>35796</v>
      </c>
      <c r="H152" s="41">
        <f t="shared" si="16"/>
        <v>18250</v>
      </c>
      <c r="I152" s="44" t="str">
        <f t="shared" si="17"/>
        <v>active</v>
      </c>
      <c r="J152" s="45">
        <f t="shared" si="20"/>
        <v>29352.4558</v>
      </c>
      <c r="K152" s="57">
        <f t="shared" si="14"/>
        <v>719416.62900493143</v>
      </c>
      <c r="L152" s="58">
        <f t="shared" si="18"/>
        <v>0</v>
      </c>
      <c r="M152" s="46">
        <f t="shared" si="19"/>
        <v>719416.62900493143</v>
      </c>
      <c r="N152" s="53"/>
      <c r="O152" s="47">
        <v>29352.4558</v>
      </c>
    </row>
    <row r="153" spans="1:15" ht="20.100000000000001" customHeight="1">
      <c r="A153" s="76" t="s">
        <v>253</v>
      </c>
      <c r="B153" s="39">
        <v>183</v>
      </c>
      <c r="C153" s="67" t="s">
        <v>258</v>
      </c>
      <c r="D153" s="40" t="s">
        <v>259</v>
      </c>
      <c r="E153" s="43">
        <v>50</v>
      </c>
      <c r="F153" s="62">
        <v>1514486.97</v>
      </c>
      <c r="G153" s="41">
        <f t="shared" si="15"/>
        <v>35582</v>
      </c>
      <c r="H153" s="41">
        <f t="shared" si="16"/>
        <v>18250</v>
      </c>
      <c r="I153" s="44" t="str">
        <f t="shared" si="17"/>
        <v>active</v>
      </c>
      <c r="J153" s="45">
        <f t="shared" si="20"/>
        <v>30289.739399999999</v>
      </c>
      <c r="K153" s="57">
        <f t="shared" si="14"/>
        <v>760147.98055890412</v>
      </c>
      <c r="L153" s="58">
        <f t="shared" si="18"/>
        <v>0</v>
      </c>
      <c r="M153" s="46">
        <f t="shared" si="19"/>
        <v>760147.98055890412</v>
      </c>
      <c r="N153" s="53"/>
      <c r="O153" s="47">
        <v>30289.739399999999</v>
      </c>
    </row>
    <row r="154" spans="1:15" ht="20.100000000000001" customHeight="1">
      <c r="A154" s="76" t="s">
        <v>253</v>
      </c>
      <c r="B154" s="39">
        <v>309</v>
      </c>
      <c r="C154" s="67" t="s">
        <v>260</v>
      </c>
      <c r="D154" s="40" t="s">
        <v>261</v>
      </c>
      <c r="E154" s="43">
        <v>50</v>
      </c>
      <c r="F154" s="62">
        <v>36043.26</v>
      </c>
      <c r="G154" s="41">
        <f t="shared" si="15"/>
        <v>17868</v>
      </c>
      <c r="H154" s="41">
        <f t="shared" si="16"/>
        <v>18250</v>
      </c>
      <c r="I154" s="44" t="str">
        <f t="shared" si="17"/>
        <v>dep out</v>
      </c>
      <c r="J154" s="45">
        <f t="shared" si="20"/>
        <v>0</v>
      </c>
      <c r="K154" s="57">
        <f t="shared" si="14"/>
        <v>36043.26</v>
      </c>
      <c r="L154" s="58">
        <f t="shared" si="18"/>
        <v>0</v>
      </c>
      <c r="M154" s="46">
        <f t="shared" si="19"/>
        <v>36043.26</v>
      </c>
      <c r="N154" s="53"/>
      <c r="O154" s="47">
        <v>0</v>
      </c>
    </row>
    <row r="155" spans="1:15" ht="20.100000000000001" customHeight="1">
      <c r="A155" s="76" t="s">
        <v>253</v>
      </c>
      <c r="B155" s="39">
        <v>310</v>
      </c>
      <c r="C155" s="67" t="s">
        <v>262</v>
      </c>
      <c r="D155" s="40" t="s">
        <v>62</v>
      </c>
      <c r="E155" s="43">
        <v>50</v>
      </c>
      <c r="F155" s="62">
        <v>36867.199999999997</v>
      </c>
      <c r="G155" s="41">
        <f t="shared" si="15"/>
        <v>27364</v>
      </c>
      <c r="H155" s="41">
        <f t="shared" si="16"/>
        <v>18250</v>
      </c>
      <c r="I155" s="44" t="str">
        <f t="shared" si="17"/>
        <v>active</v>
      </c>
      <c r="J155" s="45">
        <f t="shared" si="20"/>
        <v>737.34399999999994</v>
      </c>
      <c r="K155" s="57">
        <f t="shared" si="14"/>
        <v>35105.654882191775</v>
      </c>
      <c r="L155" s="58">
        <f t="shared" si="18"/>
        <v>0</v>
      </c>
      <c r="M155" s="46">
        <f t="shared" si="19"/>
        <v>35105.654882191775</v>
      </c>
      <c r="N155" s="53"/>
      <c r="O155" s="47">
        <v>737.34399999999994</v>
      </c>
    </row>
    <row r="156" spans="1:15" ht="20.100000000000001" customHeight="1">
      <c r="A156" s="76" t="s">
        <v>253</v>
      </c>
      <c r="B156" s="39">
        <v>311</v>
      </c>
      <c r="C156" s="67" t="s">
        <v>263</v>
      </c>
      <c r="D156" s="40" t="s">
        <v>261</v>
      </c>
      <c r="E156" s="43">
        <v>50</v>
      </c>
      <c r="F156" s="62">
        <v>33294.46</v>
      </c>
      <c r="G156" s="41">
        <f t="shared" si="15"/>
        <v>17868</v>
      </c>
      <c r="H156" s="41">
        <f t="shared" si="16"/>
        <v>18250</v>
      </c>
      <c r="I156" s="44" t="str">
        <f t="shared" si="17"/>
        <v>dep out</v>
      </c>
      <c r="J156" s="45">
        <f t="shared" si="20"/>
        <v>0</v>
      </c>
      <c r="K156" s="57">
        <f t="shared" si="14"/>
        <v>33294.46</v>
      </c>
      <c r="L156" s="58">
        <f t="shared" si="18"/>
        <v>0</v>
      </c>
      <c r="M156" s="46">
        <f t="shared" si="19"/>
        <v>33294.46</v>
      </c>
      <c r="N156" s="53"/>
      <c r="O156" s="47"/>
    </row>
    <row r="157" spans="1:15" ht="20.100000000000001" customHeight="1">
      <c r="A157" s="76" t="s">
        <v>253</v>
      </c>
      <c r="B157" s="39">
        <v>312</v>
      </c>
      <c r="C157" s="67" t="s">
        <v>264</v>
      </c>
      <c r="D157" s="40" t="s">
        <v>265</v>
      </c>
      <c r="E157" s="43">
        <v>50</v>
      </c>
      <c r="F157" s="62">
        <v>12538.59</v>
      </c>
      <c r="G157" s="41">
        <f t="shared" si="15"/>
        <v>17930</v>
      </c>
      <c r="H157" s="41">
        <f t="shared" si="16"/>
        <v>18250</v>
      </c>
      <c r="I157" s="44" t="str">
        <f t="shared" si="17"/>
        <v>dep out</v>
      </c>
      <c r="J157" s="45">
        <f t="shared" si="20"/>
        <v>0</v>
      </c>
      <c r="K157" s="57">
        <f t="shared" si="14"/>
        <v>12538.59</v>
      </c>
      <c r="L157" s="58">
        <f t="shared" si="18"/>
        <v>0</v>
      </c>
      <c r="M157" s="46">
        <f t="shared" si="19"/>
        <v>12538.59</v>
      </c>
      <c r="N157" s="53"/>
      <c r="O157" s="47"/>
    </row>
    <row r="158" spans="1:15" ht="20.100000000000001" customHeight="1">
      <c r="A158" s="76" t="s">
        <v>253</v>
      </c>
      <c r="B158" s="39">
        <v>313</v>
      </c>
      <c r="C158" s="67" t="s">
        <v>264</v>
      </c>
      <c r="D158" s="40" t="s">
        <v>265</v>
      </c>
      <c r="E158" s="43">
        <v>50</v>
      </c>
      <c r="F158" s="62">
        <v>12538.59</v>
      </c>
      <c r="G158" s="41">
        <f t="shared" si="15"/>
        <v>17930</v>
      </c>
      <c r="H158" s="41">
        <f t="shared" si="16"/>
        <v>18250</v>
      </c>
      <c r="I158" s="44" t="str">
        <f t="shared" si="17"/>
        <v>dep out</v>
      </c>
      <c r="J158" s="45">
        <f t="shared" si="20"/>
        <v>0</v>
      </c>
      <c r="K158" s="57">
        <f t="shared" si="14"/>
        <v>12538.59</v>
      </c>
      <c r="L158" s="58">
        <f t="shared" si="18"/>
        <v>0</v>
      </c>
      <c r="M158" s="46">
        <f t="shared" si="19"/>
        <v>12538.59</v>
      </c>
      <c r="N158" s="53"/>
      <c r="O158" s="47"/>
    </row>
    <row r="159" spans="1:15" ht="20.100000000000001" customHeight="1">
      <c r="A159" s="76" t="s">
        <v>253</v>
      </c>
      <c r="B159" s="39">
        <v>314</v>
      </c>
      <c r="C159" s="67" t="s">
        <v>264</v>
      </c>
      <c r="D159" s="40" t="s">
        <v>266</v>
      </c>
      <c r="E159" s="43">
        <v>50</v>
      </c>
      <c r="F159" s="62">
        <v>6974.61</v>
      </c>
      <c r="G159" s="41">
        <f t="shared" si="15"/>
        <v>18598</v>
      </c>
      <c r="H159" s="41">
        <f t="shared" si="16"/>
        <v>18250</v>
      </c>
      <c r="I159" s="44" t="str">
        <f t="shared" si="17"/>
        <v>dep out</v>
      </c>
      <c r="J159" s="45">
        <f t="shared" si="20"/>
        <v>0</v>
      </c>
      <c r="K159" s="57">
        <f t="shared" si="14"/>
        <v>6974.61</v>
      </c>
      <c r="L159" s="58">
        <f t="shared" si="18"/>
        <v>0</v>
      </c>
      <c r="M159" s="46">
        <f t="shared" si="19"/>
        <v>6974.61</v>
      </c>
      <c r="N159" s="53"/>
      <c r="O159" s="47"/>
    </row>
    <row r="160" spans="1:15" ht="20.100000000000001" customHeight="1">
      <c r="A160" s="76" t="s">
        <v>253</v>
      </c>
      <c r="B160" s="39">
        <v>315</v>
      </c>
      <c r="C160" s="67" t="s">
        <v>264</v>
      </c>
      <c r="D160" s="40" t="s">
        <v>267</v>
      </c>
      <c r="E160" s="43">
        <v>50</v>
      </c>
      <c r="F160" s="62">
        <v>3156.89</v>
      </c>
      <c r="G160" s="41">
        <f t="shared" si="15"/>
        <v>20790</v>
      </c>
      <c r="H160" s="41">
        <f t="shared" si="16"/>
        <v>18250</v>
      </c>
      <c r="I160" s="44" t="str">
        <f t="shared" si="17"/>
        <v>dep out</v>
      </c>
      <c r="J160" s="45">
        <f t="shared" si="20"/>
        <v>0</v>
      </c>
      <c r="K160" s="57">
        <f t="shared" si="14"/>
        <v>3156.89</v>
      </c>
      <c r="L160" s="58">
        <f t="shared" si="18"/>
        <v>0</v>
      </c>
      <c r="M160" s="46">
        <f t="shared" si="19"/>
        <v>3156.89</v>
      </c>
      <c r="N160" s="53"/>
      <c r="O160" s="47"/>
    </row>
    <row r="161" spans="1:16" ht="20.100000000000001" customHeight="1">
      <c r="A161" s="76" t="s">
        <v>253</v>
      </c>
      <c r="B161" s="39">
        <v>316</v>
      </c>
      <c r="C161" s="67" t="s">
        <v>264</v>
      </c>
      <c r="D161" s="40" t="s">
        <v>268</v>
      </c>
      <c r="E161" s="43">
        <v>50</v>
      </c>
      <c r="F161" s="62">
        <v>6413.18</v>
      </c>
      <c r="G161" s="41">
        <f t="shared" si="15"/>
        <v>21155</v>
      </c>
      <c r="H161" s="41">
        <f t="shared" si="16"/>
        <v>18250</v>
      </c>
      <c r="I161" s="44" t="str">
        <f t="shared" si="17"/>
        <v>dep out</v>
      </c>
      <c r="J161" s="45">
        <f t="shared" si="20"/>
        <v>0</v>
      </c>
      <c r="K161" s="57">
        <f t="shared" si="14"/>
        <v>6413.18</v>
      </c>
      <c r="L161" s="58">
        <f t="shared" si="18"/>
        <v>0</v>
      </c>
      <c r="M161" s="46">
        <f t="shared" si="19"/>
        <v>6413.18</v>
      </c>
      <c r="N161" s="53"/>
      <c r="O161" s="47"/>
    </row>
    <row r="162" spans="1:16" ht="20.100000000000001" customHeight="1">
      <c r="A162" s="76" t="s">
        <v>253</v>
      </c>
      <c r="B162" s="39">
        <v>317</v>
      </c>
      <c r="C162" s="67" t="s">
        <v>264</v>
      </c>
      <c r="D162" s="40" t="s">
        <v>269</v>
      </c>
      <c r="E162" s="43">
        <v>50</v>
      </c>
      <c r="F162" s="62">
        <v>1487.32</v>
      </c>
      <c r="G162" s="41">
        <f t="shared" si="15"/>
        <v>21520</v>
      </c>
      <c r="H162" s="41">
        <f t="shared" si="16"/>
        <v>18250</v>
      </c>
      <c r="I162" s="44" t="str">
        <f t="shared" si="17"/>
        <v>dep out</v>
      </c>
      <c r="J162" s="45">
        <f t="shared" si="20"/>
        <v>0</v>
      </c>
      <c r="K162" s="57">
        <f t="shared" si="14"/>
        <v>1487.32</v>
      </c>
      <c r="L162" s="58">
        <f t="shared" si="18"/>
        <v>0</v>
      </c>
      <c r="M162" s="46">
        <f t="shared" si="19"/>
        <v>1487.32</v>
      </c>
      <c r="N162" s="53"/>
      <c r="O162" s="47"/>
    </row>
    <row r="163" spans="1:16" ht="20.100000000000001" customHeight="1">
      <c r="A163" s="76" t="s">
        <v>253</v>
      </c>
      <c r="B163" s="39">
        <v>318</v>
      </c>
      <c r="C163" s="67" t="s">
        <v>264</v>
      </c>
      <c r="D163" s="40" t="s">
        <v>6</v>
      </c>
      <c r="E163" s="43">
        <v>50</v>
      </c>
      <c r="F163" s="62">
        <v>14088.86</v>
      </c>
      <c r="G163" s="41">
        <f t="shared" si="15"/>
        <v>22251</v>
      </c>
      <c r="H163" s="41">
        <f t="shared" si="16"/>
        <v>18250</v>
      </c>
      <c r="I163" s="44" t="str">
        <f t="shared" si="17"/>
        <v>dep out</v>
      </c>
      <c r="J163" s="45">
        <f t="shared" si="20"/>
        <v>0</v>
      </c>
      <c r="K163" s="57">
        <f t="shared" si="14"/>
        <v>14088.86</v>
      </c>
      <c r="L163" s="58">
        <f t="shared" si="18"/>
        <v>0</v>
      </c>
      <c r="M163" s="46">
        <f t="shared" si="19"/>
        <v>14088.86</v>
      </c>
      <c r="N163" s="53"/>
      <c r="O163" s="47"/>
    </row>
    <row r="164" spans="1:16" ht="20.100000000000001" customHeight="1">
      <c r="A164" s="76" t="s">
        <v>253</v>
      </c>
      <c r="B164" s="39">
        <v>319</v>
      </c>
      <c r="C164" s="67" t="s">
        <v>264</v>
      </c>
      <c r="D164" s="40" t="s">
        <v>10</v>
      </c>
      <c r="E164" s="43">
        <v>50</v>
      </c>
      <c r="F164" s="62">
        <v>19488.63</v>
      </c>
      <c r="G164" s="41">
        <f t="shared" si="15"/>
        <v>22616</v>
      </c>
      <c r="H164" s="41">
        <f t="shared" si="16"/>
        <v>18250</v>
      </c>
      <c r="I164" s="44" t="str">
        <f t="shared" si="17"/>
        <v>dep out</v>
      </c>
      <c r="J164" s="45">
        <f t="shared" si="20"/>
        <v>0</v>
      </c>
      <c r="K164" s="57">
        <f t="shared" si="14"/>
        <v>19488.63</v>
      </c>
      <c r="L164" s="58">
        <f t="shared" si="18"/>
        <v>0</v>
      </c>
      <c r="M164" s="46">
        <f t="shared" si="19"/>
        <v>19488.63</v>
      </c>
      <c r="N164" s="53"/>
      <c r="O164" s="47"/>
    </row>
    <row r="165" spans="1:16" ht="20.100000000000001" customHeight="1">
      <c r="A165" s="76" t="s">
        <v>253</v>
      </c>
      <c r="B165" s="39">
        <v>320</v>
      </c>
      <c r="C165" s="67" t="s">
        <v>264</v>
      </c>
      <c r="D165" s="40" t="s">
        <v>12</v>
      </c>
      <c r="E165" s="43">
        <v>50</v>
      </c>
      <c r="F165" s="62">
        <v>5897.11</v>
      </c>
      <c r="G165" s="41">
        <f t="shared" si="15"/>
        <v>22981</v>
      </c>
      <c r="H165" s="41">
        <f t="shared" si="16"/>
        <v>18250</v>
      </c>
      <c r="I165" s="44" t="str">
        <f t="shared" si="17"/>
        <v>dep out</v>
      </c>
      <c r="J165" s="45">
        <f t="shared" si="20"/>
        <v>0</v>
      </c>
      <c r="K165" s="57">
        <f t="shared" si="14"/>
        <v>5897.11</v>
      </c>
      <c r="L165" s="58">
        <f t="shared" si="18"/>
        <v>0</v>
      </c>
      <c r="M165" s="46">
        <f t="shared" si="19"/>
        <v>5897.11</v>
      </c>
      <c r="N165" s="53"/>
      <c r="O165" s="47"/>
    </row>
    <row r="166" spans="1:16" ht="20.100000000000001" customHeight="1">
      <c r="A166" s="76" t="s">
        <v>253</v>
      </c>
      <c r="B166" s="39">
        <v>321</v>
      </c>
      <c r="C166" s="67" t="s">
        <v>264</v>
      </c>
      <c r="D166" s="40" t="s">
        <v>13</v>
      </c>
      <c r="E166" s="43">
        <v>50</v>
      </c>
      <c r="F166" s="62">
        <v>7253.86</v>
      </c>
      <c r="G166" s="41">
        <f t="shared" si="15"/>
        <v>23346</v>
      </c>
      <c r="H166" s="41">
        <f t="shared" si="16"/>
        <v>18250</v>
      </c>
      <c r="I166" s="44" t="str">
        <f t="shared" si="17"/>
        <v>dep out</v>
      </c>
      <c r="J166" s="45">
        <f t="shared" si="20"/>
        <v>0</v>
      </c>
      <c r="K166" s="57">
        <f t="shared" si="14"/>
        <v>7253.86</v>
      </c>
      <c r="L166" s="58">
        <f t="shared" si="18"/>
        <v>0</v>
      </c>
      <c r="M166" s="46">
        <f t="shared" si="19"/>
        <v>7253.86</v>
      </c>
      <c r="N166" s="53"/>
      <c r="O166" s="47"/>
    </row>
    <row r="167" spans="1:16" ht="20.100000000000001" customHeight="1">
      <c r="A167" s="76" t="s">
        <v>253</v>
      </c>
      <c r="B167" s="39">
        <v>322</v>
      </c>
      <c r="C167" s="67" t="s">
        <v>264</v>
      </c>
      <c r="D167" s="40" t="s">
        <v>56</v>
      </c>
      <c r="E167" s="43">
        <v>50</v>
      </c>
      <c r="F167" s="62">
        <v>11722.4</v>
      </c>
      <c r="G167" s="41">
        <f t="shared" si="15"/>
        <v>23712</v>
      </c>
      <c r="H167" s="41">
        <f t="shared" si="16"/>
        <v>18250</v>
      </c>
      <c r="I167" s="44" t="str">
        <f t="shared" si="17"/>
        <v>dep out</v>
      </c>
      <c r="J167" s="45">
        <f t="shared" si="20"/>
        <v>0</v>
      </c>
      <c r="K167" s="57">
        <f t="shared" si="14"/>
        <v>11722.4</v>
      </c>
      <c r="L167" s="58">
        <f t="shared" si="18"/>
        <v>0</v>
      </c>
      <c r="M167" s="46">
        <f t="shared" si="19"/>
        <v>11722.4</v>
      </c>
      <c r="N167" s="53"/>
      <c r="O167" s="47"/>
    </row>
    <row r="168" spans="1:16" ht="20.100000000000001" customHeight="1">
      <c r="A168" s="76" t="s">
        <v>253</v>
      </c>
      <c r="B168" s="39">
        <v>323</v>
      </c>
      <c r="C168" s="67" t="s">
        <v>264</v>
      </c>
      <c r="D168" s="40" t="s">
        <v>58</v>
      </c>
      <c r="E168" s="43">
        <v>50</v>
      </c>
      <c r="F168" s="62">
        <v>30187.74</v>
      </c>
      <c r="G168" s="41">
        <f t="shared" si="15"/>
        <v>24077</v>
      </c>
      <c r="H168" s="41">
        <f t="shared" si="16"/>
        <v>18250</v>
      </c>
      <c r="I168" s="44" t="str">
        <f t="shared" si="17"/>
        <v>dep out</v>
      </c>
      <c r="J168" s="45">
        <f t="shared" si="20"/>
        <v>0</v>
      </c>
      <c r="K168" s="57">
        <f t="shared" si="14"/>
        <v>30187.74</v>
      </c>
      <c r="L168" s="58">
        <f t="shared" si="18"/>
        <v>0</v>
      </c>
      <c r="M168" s="46">
        <f t="shared" si="19"/>
        <v>30187.74</v>
      </c>
      <c r="N168" s="53"/>
      <c r="O168" s="47"/>
    </row>
    <row r="169" spans="1:16" ht="20.100000000000001" customHeight="1">
      <c r="A169" s="76" t="s">
        <v>253</v>
      </c>
      <c r="B169" s="39">
        <v>324</v>
      </c>
      <c r="C169" s="67" t="s">
        <v>264</v>
      </c>
      <c r="D169" s="40" t="s">
        <v>270</v>
      </c>
      <c r="E169" s="43">
        <v>50</v>
      </c>
      <c r="F169" s="62">
        <v>28987.64</v>
      </c>
      <c r="G169" s="41">
        <f t="shared" si="15"/>
        <v>24442</v>
      </c>
      <c r="H169" s="41">
        <f t="shared" si="16"/>
        <v>18250</v>
      </c>
      <c r="I169" s="44" t="str">
        <f t="shared" si="17"/>
        <v>dep out</v>
      </c>
      <c r="J169" s="45">
        <f t="shared" si="20"/>
        <v>0</v>
      </c>
      <c r="K169" s="57">
        <f t="shared" si="14"/>
        <v>28987.64</v>
      </c>
      <c r="L169" s="58">
        <f t="shared" si="18"/>
        <v>0</v>
      </c>
      <c r="M169" s="46">
        <f t="shared" si="19"/>
        <v>28987.64</v>
      </c>
      <c r="N169" s="53"/>
      <c r="O169" s="47"/>
    </row>
    <row r="170" spans="1:16" ht="20.100000000000001" customHeight="1">
      <c r="A170" s="76" t="s">
        <v>253</v>
      </c>
      <c r="B170" s="39">
        <v>325</v>
      </c>
      <c r="C170" s="67" t="s">
        <v>264</v>
      </c>
      <c r="D170" s="40" t="s">
        <v>271</v>
      </c>
      <c r="E170" s="43">
        <v>50</v>
      </c>
      <c r="F170" s="62">
        <v>10853.61</v>
      </c>
      <c r="G170" s="41">
        <f t="shared" si="15"/>
        <v>24807</v>
      </c>
      <c r="H170" s="41">
        <f t="shared" si="16"/>
        <v>18250</v>
      </c>
      <c r="I170" s="44" t="str">
        <f t="shared" si="17"/>
        <v>dep out</v>
      </c>
      <c r="J170" s="45">
        <f t="shared" si="20"/>
        <v>0</v>
      </c>
      <c r="K170" s="57">
        <f t="shared" si="14"/>
        <v>10853.61</v>
      </c>
      <c r="L170" s="58">
        <f t="shared" si="18"/>
        <v>0</v>
      </c>
      <c r="M170" s="46">
        <f t="shared" si="19"/>
        <v>10853.61</v>
      </c>
      <c r="N170" s="53"/>
      <c r="O170" s="47"/>
    </row>
    <row r="171" spans="1:16" ht="20.100000000000001" customHeight="1">
      <c r="A171" s="76" t="s">
        <v>253</v>
      </c>
      <c r="B171" s="39">
        <v>326</v>
      </c>
      <c r="C171" s="67" t="s">
        <v>264</v>
      </c>
      <c r="D171" s="40" t="s">
        <v>272</v>
      </c>
      <c r="E171" s="43">
        <v>50</v>
      </c>
      <c r="F171" s="62">
        <v>46302.67</v>
      </c>
      <c r="G171" s="41">
        <f t="shared" si="15"/>
        <v>25173</v>
      </c>
      <c r="H171" s="41">
        <f t="shared" si="16"/>
        <v>18250</v>
      </c>
      <c r="I171" s="44" t="str">
        <f t="shared" si="17"/>
        <v>dep out</v>
      </c>
      <c r="J171" s="45">
        <f t="shared" si="20"/>
        <v>0</v>
      </c>
      <c r="K171" s="57">
        <f t="shared" si="14"/>
        <v>46302.67</v>
      </c>
      <c r="L171" s="58">
        <f t="shared" si="18"/>
        <v>0</v>
      </c>
      <c r="M171" s="46">
        <f t="shared" si="19"/>
        <v>46302.67</v>
      </c>
      <c r="N171" s="53"/>
      <c r="O171" s="47"/>
    </row>
    <row r="172" spans="1:16" ht="20.100000000000001" customHeight="1">
      <c r="A172" s="76" t="s">
        <v>253</v>
      </c>
      <c r="B172" s="39">
        <v>327</v>
      </c>
      <c r="C172" s="67" t="s">
        <v>264</v>
      </c>
      <c r="D172" s="40" t="s">
        <v>52</v>
      </c>
      <c r="E172" s="43">
        <v>50</v>
      </c>
      <c r="F172" s="62">
        <v>32366.16</v>
      </c>
      <c r="G172" s="41">
        <f t="shared" si="15"/>
        <v>25538</v>
      </c>
      <c r="H172" s="41">
        <f t="shared" si="16"/>
        <v>18250</v>
      </c>
      <c r="I172" s="44" t="str">
        <f t="shared" si="17"/>
        <v>dep out</v>
      </c>
      <c r="J172" s="45">
        <f t="shared" si="20"/>
        <v>0</v>
      </c>
      <c r="K172" s="57">
        <f t="shared" si="14"/>
        <v>32366.16</v>
      </c>
      <c r="L172" s="58">
        <f t="shared" si="18"/>
        <v>0</v>
      </c>
      <c r="M172" s="46">
        <f t="shared" si="19"/>
        <v>32366.16</v>
      </c>
      <c r="N172" s="53"/>
      <c r="O172" s="47"/>
    </row>
    <row r="173" spans="1:16" ht="20.100000000000001" customHeight="1">
      <c r="A173" s="76" t="s">
        <v>253</v>
      </c>
      <c r="B173" s="39">
        <v>328</v>
      </c>
      <c r="C173" s="67" t="s">
        <v>264</v>
      </c>
      <c r="D173" s="40" t="s">
        <v>273</v>
      </c>
      <c r="E173" s="43">
        <v>50</v>
      </c>
      <c r="F173" s="62">
        <v>24355.41</v>
      </c>
      <c r="G173" s="41">
        <f t="shared" si="15"/>
        <v>25903</v>
      </c>
      <c r="H173" s="41">
        <f t="shared" si="16"/>
        <v>18250</v>
      </c>
      <c r="I173" s="44" t="str">
        <f t="shared" si="17"/>
        <v>dep out</v>
      </c>
      <c r="J173" s="45">
        <f t="shared" si="20"/>
        <v>0</v>
      </c>
      <c r="K173" s="57">
        <f t="shared" si="14"/>
        <v>24355.41</v>
      </c>
      <c r="L173" s="58">
        <f t="shared" si="18"/>
        <v>0</v>
      </c>
      <c r="M173" s="46">
        <f t="shared" si="19"/>
        <v>24355.41</v>
      </c>
      <c r="N173" s="53"/>
      <c r="O173" s="47"/>
    </row>
    <row r="174" spans="1:16" ht="20.100000000000001" customHeight="1">
      <c r="A174" s="76" t="s">
        <v>253</v>
      </c>
      <c r="B174" s="39">
        <v>329</v>
      </c>
      <c r="C174" s="67" t="s">
        <v>264</v>
      </c>
      <c r="D174" s="40" t="s">
        <v>59</v>
      </c>
      <c r="E174" s="43">
        <v>50</v>
      </c>
      <c r="F174" s="62">
        <v>25695.47</v>
      </c>
      <c r="G174" s="41">
        <f t="shared" si="15"/>
        <v>26268</v>
      </c>
      <c r="H174" s="41">
        <f t="shared" si="16"/>
        <v>18250</v>
      </c>
      <c r="I174" s="44" t="str">
        <f t="shared" si="17"/>
        <v>dep out</v>
      </c>
      <c r="J174" s="45">
        <f t="shared" si="20"/>
        <v>0</v>
      </c>
      <c r="K174" s="57">
        <f t="shared" si="14"/>
        <v>25695.47</v>
      </c>
      <c r="L174" s="58">
        <f t="shared" si="18"/>
        <v>0</v>
      </c>
      <c r="M174" s="46">
        <f t="shared" si="19"/>
        <v>25695.47</v>
      </c>
      <c r="N174" s="53"/>
      <c r="O174" s="47"/>
    </row>
    <row r="175" spans="1:16" ht="20.100000000000001" customHeight="1">
      <c r="A175" s="76" t="s">
        <v>253</v>
      </c>
      <c r="B175" s="39">
        <v>330</v>
      </c>
      <c r="C175" s="67" t="s">
        <v>264</v>
      </c>
      <c r="D175" s="40" t="s">
        <v>60</v>
      </c>
      <c r="E175" s="43">
        <v>50</v>
      </c>
      <c r="F175" s="62">
        <v>30296.400000000001</v>
      </c>
      <c r="G175" s="41">
        <f t="shared" si="15"/>
        <v>26634</v>
      </c>
      <c r="H175" s="41">
        <f t="shared" si="16"/>
        <v>18250</v>
      </c>
      <c r="I175" s="44" t="str">
        <f t="shared" si="17"/>
        <v>active</v>
      </c>
      <c r="J175" s="45">
        <f t="shared" si="20"/>
        <v>605.928</v>
      </c>
      <c r="K175" s="57">
        <f t="shared" si="14"/>
        <v>30060.669106849313</v>
      </c>
      <c r="L175" s="58">
        <f t="shared" si="18"/>
        <v>0</v>
      </c>
      <c r="M175" s="46">
        <f t="shared" si="19"/>
        <v>30060.669106849313</v>
      </c>
      <c r="N175" s="53"/>
      <c r="O175" s="47"/>
    </row>
    <row r="176" spans="1:16" ht="20.100000000000001" customHeight="1">
      <c r="A176" s="76" t="s">
        <v>253</v>
      </c>
      <c r="B176" s="39">
        <v>331</v>
      </c>
      <c r="C176" s="67" t="s">
        <v>264</v>
      </c>
      <c r="D176" s="40" t="s">
        <v>61</v>
      </c>
      <c r="E176" s="43">
        <v>50</v>
      </c>
      <c r="F176" s="62">
        <v>93504.3</v>
      </c>
      <c r="G176" s="41">
        <f t="shared" si="15"/>
        <v>26999</v>
      </c>
      <c r="H176" s="41">
        <f t="shared" si="16"/>
        <v>18250</v>
      </c>
      <c r="I176" s="44" t="str">
        <f t="shared" si="17"/>
        <v>active</v>
      </c>
      <c r="J176" s="45">
        <f>(IF(I176="dep out",0,(F176/E176)))</f>
        <v>1870.086</v>
      </c>
      <c r="K176" s="57">
        <f t="shared" si="14"/>
        <v>90906.673693150689</v>
      </c>
      <c r="L176" s="58">
        <f t="shared" si="18"/>
        <v>0</v>
      </c>
      <c r="M176" s="46">
        <f>F176-O176</f>
        <v>91834.3</v>
      </c>
      <c r="N176" s="53"/>
      <c r="O176" s="47">
        <v>1670</v>
      </c>
      <c r="P176" s="179" t="s">
        <v>624</v>
      </c>
    </row>
    <row r="177" spans="1:16" ht="20.100000000000001" customHeight="1">
      <c r="A177" s="76" t="s">
        <v>253</v>
      </c>
      <c r="B177" s="39">
        <v>332</v>
      </c>
      <c r="C177" s="67" t="s">
        <v>264</v>
      </c>
      <c r="D177" s="40" t="s">
        <v>62</v>
      </c>
      <c r="E177" s="43">
        <v>50</v>
      </c>
      <c r="F177" s="62">
        <v>25355.83</v>
      </c>
      <c r="G177" s="41">
        <f t="shared" si="15"/>
        <v>27364</v>
      </c>
      <c r="H177" s="41">
        <f t="shared" si="16"/>
        <v>18250</v>
      </c>
      <c r="I177" s="44" t="str">
        <f t="shared" si="17"/>
        <v>active</v>
      </c>
      <c r="J177" s="45">
        <f t="shared" si="20"/>
        <v>507.11660000000006</v>
      </c>
      <c r="K177" s="57">
        <f t="shared" si="14"/>
        <v>24144.307602191784</v>
      </c>
      <c r="L177" s="58">
        <f t="shared" si="18"/>
        <v>0</v>
      </c>
      <c r="M177" s="46">
        <f t="shared" si="19"/>
        <v>24144.307602191784</v>
      </c>
      <c r="N177" s="53"/>
      <c r="O177" s="47">
        <v>507.11660000000006</v>
      </c>
    </row>
    <row r="178" spans="1:16" ht="20.100000000000001" customHeight="1">
      <c r="A178" s="76" t="s">
        <v>253</v>
      </c>
      <c r="B178" s="39">
        <v>333</v>
      </c>
      <c r="C178" s="67" t="s">
        <v>264</v>
      </c>
      <c r="D178" s="40" t="s">
        <v>63</v>
      </c>
      <c r="E178" s="43">
        <v>50</v>
      </c>
      <c r="F178" s="62">
        <v>137042.4</v>
      </c>
      <c r="G178" s="41">
        <f t="shared" si="15"/>
        <v>27729</v>
      </c>
      <c r="H178" s="41">
        <f t="shared" si="16"/>
        <v>18250</v>
      </c>
      <c r="I178" s="44" t="str">
        <f t="shared" si="17"/>
        <v>active</v>
      </c>
      <c r="J178" s="45">
        <f t="shared" si="20"/>
        <v>2740.848</v>
      </c>
      <c r="K178" s="57">
        <f t="shared" si="14"/>
        <v>127753.55349041095</v>
      </c>
      <c r="L178" s="58">
        <f t="shared" si="18"/>
        <v>0</v>
      </c>
      <c r="M178" s="46">
        <f t="shared" si="19"/>
        <v>127753.55349041095</v>
      </c>
      <c r="N178" s="53"/>
      <c r="O178" s="47">
        <v>2740.848</v>
      </c>
    </row>
    <row r="179" spans="1:16" ht="20.100000000000001" customHeight="1">
      <c r="A179" s="76" t="s">
        <v>253</v>
      </c>
      <c r="B179" s="39">
        <v>334</v>
      </c>
      <c r="C179" s="67" t="s">
        <v>264</v>
      </c>
      <c r="D179" s="40" t="s">
        <v>274</v>
      </c>
      <c r="E179" s="43">
        <v>50</v>
      </c>
      <c r="F179" s="62">
        <v>82995.55</v>
      </c>
      <c r="G179" s="41">
        <f t="shared" si="15"/>
        <v>28095</v>
      </c>
      <c r="H179" s="41">
        <f t="shared" si="16"/>
        <v>18250</v>
      </c>
      <c r="I179" s="44" t="str">
        <f t="shared" si="17"/>
        <v>active</v>
      </c>
      <c r="J179" s="45">
        <f t="shared" si="20"/>
        <v>1659.9110000000001</v>
      </c>
      <c r="K179" s="57">
        <f t="shared" si="14"/>
        <v>75705.584704109599</v>
      </c>
      <c r="L179" s="58">
        <f t="shared" si="18"/>
        <v>0</v>
      </c>
      <c r="M179" s="46">
        <f t="shared" si="19"/>
        <v>75705.584704109599</v>
      </c>
      <c r="N179" s="53"/>
      <c r="O179" s="47">
        <v>1660</v>
      </c>
    </row>
    <row r="180" spans="1:16" ht="20.100000000000001" customHeight="1">
      <c r="A180" s="76" t="s">
        <v>253</v>
      </c>
      <c r="B180" s="39">
        <v>335</v>
      </c>
      <c r="C180" s="67" t="s">
        <v>264</v>
      </c>
      <c r="D180" s="40" t="s">
        <v>275</v>
      </c>
      <c r="E180" s="43">
        <v>50</v>
      </c>
      <c r="F180" s="62">
        <v>57304.67</v>
      </c>
      <c r="G180" s="41">
        <f t="shared" si="15"/>
        <v>28460</v>
      </c>
      <c r="H180" s="41">
        <f t="shared" si="16"/>
        <v>18250</v>
      </c>
      <c r="I180" s="44" t="str">
        <f t="shared" si="17"/>
        <v>active</v>
      </c>
      <c r="J180" s="45">
        <f t="shared" si="20"/>
        <v>1146.0934</v>
      </c>
      <c r="K180" s="57">
        <f t="shared" si="14"/>
        <v>51125.185585753425</v>
      </c>
      <c r="L180" s="58">
        <f t="shared" si="18"/>
        <v>0</v>
      </c>
      <c r="M180" s="46">
        <f t="shared" si="19"/>
        <v>51125.185585753425</v>
      </c>
      <c r="N180" s="53"/>
      <c r="O180" s="47">
        <v>1146.0934</v>
      </c>
    </row>
    <row r="181" spans="1:16" ht="20.100000000000001" customHeight="1">
      <c r="A181" s="76" t="s">
        <v>253</v>
      </c>
      <c r="B181" s="39">
        <v>336</v>
      </c>
      <c r="C181" s="67" t="s">
        <v>264</v>
      </c>
      <c r="D181" s="40" t="s">
        <v>276</v>
      </c>
      <c r="E181" s="43">
        <v>50</v>
      </c>
      <c r="F181" s="62">
        <v>25360.69</v>
      </c>
      <c r="G181" s="41">
        <f t="shared" si="15"/>
        <v>28825</v>
      </c>
      <c r="H181" s="41">
        <f t="shared" si="16"/>
        <v>18250</v>
      </c>
      <c r="I181" s="44" t="str">
        <f t="shared" si="17"/>
        <v>active</v>
      </c>
      <c r="J181" s="45">
        <f t="shared" si="20"/>
        <v>507.21379999999999</v>
      </c>
      <c r="K181" s="57">
        <f t="shared" si="14"/>
        <v>22118.690560547948</v>
      </c>
      <c r="L181" s="58">
        <f t="shared" si="18"/>
        <v>0</v>
      </c>
      <c r="M181" s="46">
        <f t="shared" si="19"/>
        <v>22118.690560547948</v>
      </c>
      <c r="N181" s="53"/>
      <c r="O181" s="47">
        <v>507.21379999999999</v>
      </c>
    </row>
    <row r="182" spans="1:16" ht="20.100000000000001" customHeight="1">
      <c r="A182" s="76" t="s">
        <v>253</v>
      </c>
      <c r="B182" s="39">
        <v>337</v>
      </c>
      <c r="C182" s="67" t="s">
        <v>264</v>
      </c>
      <c r="D182" s="40" t="s">
        <v>19</v>
      </c>
      <c r="E182" s="43">
        <v>50</v>
      </c>
      <c r="F182" s="62">
        <v>87653.86</v>
      </c>
      <c r="G182" s="41">
        <f t="shared" si="15"/>
        <v>29190</v>
      </c>
      <c r="H182" s="41">
        <f t="shared" si="16"/>
        <v>18250</v>
      </c>
      <c r="I182" s="44" t="str">
        <f t="shared" si="17"/>
        <v>active</v>
      </c>
      <c r="J182" s="45">
        <f t="shared" si="20"/>
        <v>1753.0771999999999</v>
      </c>
      <c r="K182" s="57">
        <f t="shared" si="14"/>
        <v>74695.497573698638</v>
      </c>
      <c r="L182" s="58">
        <f t="shared" si="18"/>
        <v>0</v>
      </c>
      <c r="M182" s="46">
        <f t="shared" si="19"/>
        <v>74695.497573698638</v>
      </c>
      <c r="N182" s="53"/>
      <c r="O182" s="47">
        <v>1753.0771999999999</v>
      </c>
    </row>
    <row r="183" spans="1:16" ht="20.100000000000001" customHeight="1">
      <c r="A183" s="76" t="s">
        <v>253</v>
      </c>
      <c r="B183" s="39">
        <v>338</v>
      </c>
      <c r="C183" s="67" t="s">
        <v>264</v>
      </c>
      <c r="D183" s="40" t="s">
        <v>277</v>
      </c>
      <c r="E183" s="43">
        <v>50</v>
      </c>
      <c r="F183" s="62">
        <v>1335.12</v>
      </c>
      <c r="G183" s="41">
        <f t="shared" si="15"/>
        <v>29252</v>
      </c>
      <c r="H183" s="41">
        <f t="shared" si="16"/>
        <v>18250</v>
      </c>
      <c r="I183" s="44" t="str">
        <f t="shared" si="17"/>
        <v>active</v>
      </c>
      <c r="J183" s="45">
        <f t="shared" si="20"/>
        <v>26.702399999999997</v>
      </c>
      <c r="K183" s="57">
        <f t="shared" si="14"/>
        <v>1133.2059616438355</v>
      </c>
      <c r="L183" s="58">
        <f t="shared" si="18"/>
        <v>0</v>
      </c>
      <c r="M183" s="46">
        <f t="shared" si="19"/>
        <v>1133.2059616438355</v>
      </c>
      <c r="N183" s="53"/>
      <c r="O183" s="47">
        <v>26.702399999999997</v>
      </c>
    </row>
    <row r="184" spans="1:16" ht="20.100000000000001" customHeight="1">
      <c r="A184" s="76" t="s">
        <v>253</v>
      </c>
      <c r="B184" s="39">
        <v>339</v>
      </c>
      <c r="C184" s="67" t="s">
        <v>264</v>
      </c>
      <c r="D184" s="40" t="s">
        <v>50</v>
      </c>
      <c r="E184" s="43">
        <v>50</v>
      </c>
      <c r="F184" s="62">
        <v>20446.52</v>
      </c>
      <c r="G184" s="41">
        <f t="shared" si="15"/>
        <v>29556</v>
      </c>
      <c r="H184" s="41">
        <f t="shared" si="16"/>
        <v>18250</v>
      </c>
      <c r="I184" s="44" t="str">
        <f t="shared" si="17"/>
        <v>active</v>
      </c>
      <c r="J184" s="45">
        <f t="shared" si="20"/>
        <v>408.93040000000002</v>
      </c>
      <c r="K184" s="57">
        <f t="shared" si="14"/>
        <v>17013.74535452055</v>
      </c>
      <c r="L184" s="58">
        <f t="shared" si="18"/>
        <v>0</v>
      </c>
      <c r="M184" s="46">
        <f t="shared" si="19"/>
        <v>17013.74535452055</v>
      </c>
      <c r="N184" s="53"/>
      <c r="O184" s="47">
        <v>408.93040000000002</v>
      </c>
    </row>
    <row r="185" spans="1:16" ht="20.100000000000001" customHeight="1">
      <c r="A185" s="76" t="s">
        <v>253</v>
      </c>
      <c r="B185" s="39">
        <v>340</v>
      </c>
      <c r="C185" s="67" t="s">
        <v>264</v>
      </c>
      <c r="D185" s="40" t="s">
        <v>278</v>
      </c>
      <c r="E185" s="43">
        <v>50</v>
      </c>
      <c r="F185" s="62">
        <v>13750</v>
      </c>
      <c r="G185" s="41">
        <f t="shared" si="15"/>
        <v>29768</v>
      </c>
      <c r="H185" s="41">
        <f t="shared" si="16"/>
        <v>18250</v>
      </c>
      <c r="I185" s="44" t="str">
        <f t="shared" si="17"/>
        <v>active</v>
      </c>
      <c r="J185" s="45">
        <f t="shared" si="20"/>
        <v>275</v>
      </c>
      <c r="K185" s="57">
        <f t="shared" si="14"/>
        <v>11281.780821917808</v>
      </c>
      <c r="L185" s="58">
        <f t="shared" si="18"/>
        <v>0</v>
      </c>
      <c r="M185" s="46">
        <f t="shared" si="19"/>
        <v>11281.780821917808</v>
      </c>
      <c r="N185" s="53"/>
      <c r="O185" s="47">
        <v>275</v>
      </c>
    </row>
    <row r="186" spans="1:16" ht="20.100000000000001" customHeight="1">
      <c r="A186" s="76" t="s">
        <v>253</v>
      </c>
      <c r="B186" s="39">
        <v>341</v>
      </c>
      <c r="C186" s="67" t="s">
        <v>264</v>
      </c>
      <c r="D186" s="40" t="s">
        <v>64</v>
      </c>
      <c r="E186" s="43">
        <v>50</v>
      </c>
      <c r="F186" s="62">
        <v>20933.25</v>
      </c>
      <c r="G186" s="41">
        <f t="shared" si="15"/>
        <v>30103</v>
      </c>
      <c r="H186" s="41">
        <f t="shared" si="16"/>
        <v>18250</v>
      </c>
      <c r="I186" s="44" t="str">
        <f t="shared" si="17"/>
        <v>active</v>
      </c>
      <c r="J186" s="45">
        <f t="shared" si="20"/>
        <v>418.66500000000002</v>
      </c>
      <c r="K186" s="57">
        <f t="shared" si="14"/>
        <v>16791.334068493154</v>
      </c>
      <c r="L186" s="58">
        <f t="shared" si="18"/>
        <v>0</v>
      </c>
      <c r="M186" s="46">
        <f t="shared" si="19"/>
        <v>16791.334068493154</v>
      </c>
      <c r="N186" s="53"/>
      <c r="O186" s="47">
        <v>418.66500000000002</v>
      </c>
    </row>
    <row r="187" spans="1:16" ht="20.100000000000001" customHeight="1">
      <c r="A187" s="76" t="s">
        <v>253</v>
      </c>
      <c r="B187" s="39">
        <v>342</v>
      </c>
      <c r="C187" s="67" t="s">
        <v>264</v>
      </c>
      <c r="D187" s="40" t="s">
        <v>279</v>
      </c>
      <c r="E187" s="43">
        <v>50</v>
      </c>
      <c r="F187" s="62">
        <v>22765.31</v>
      </c>
      <c r="G187" s="41">
        <f t="shared" si="15"/>
        <v>30317</v>
      </c>
      <c r="H187" s="41">
        <f t="shared" si="16"/>
        <v>18250</v>
      </c>
      <c r="I187" s="44" t="str">
        <f t="shared" si="17"/>
        <v>active</v>
      </c>
      <c r="J187" s="45">
        <f t="shared" si="20"/>
        <v>455.30620000000005</v>
      </c>
      <c r="K187" s="57">
        <f t="shared" si="14"/>
        <v>17993.950506849316</v>
      </c>
      <c r="L187" s="58">
        <f t="shared" si="18"/>
        <v>0</v>
      </c>
      <c r="M187" s="46">
        <f t="shared" si="19"/>
        <v>17993.950506849316</v>
      </c>
      <c r="N187" s="53"/>
      <c r="O187" s="47">
        <v>455.30620000000005</v>
      </c>
    </row>
    <row r="188" spans="1:16" ht="20.100000000000001" customHeight="1">
      <c r="A188" s="76" t="s">
        <v>253</v>
      </c>
      <c r="B188" s="39">
        <v>343</v>
      </c>
      <c r="C188" s="67" t="s">
        <v>264</v>
      </c>
      <c r="D188" s="40" t="s">
        <v>280</v>
      </c>
      <c r="E188" s="43">
        <v>50</v>
      </c>
      <c r="F188" s="62">
        <v>12200</v>
      </c>
      <c r="G188" s="41">
        <f t="shared" si="15"/>
        <v>30468</v>
      </c>
      <c r="H188" s="41">
        <f t="shared" si="16"/>
        <v>18250</v>
      </c>
      <c r="I188" s="44" t="str">
        <f t="shared" si="17"/>
        <v>active</v>
      </c>
      <c r="J188" s="45">
        <f t="shared" si="20"/>
        <v>244</v>
      </c>
      <c r="K188" s="57">
        <f t="shared" si="14"/>
        <v>9542.0712328767131</v>
      </c>
      <c r="L188" s="58">
        <f t="shared" si="18"/>
        <v>0</v>
      </c>
      <c r="M188" s="46">
        <f t="shared" si="19"/>
        <v>9542.0712328767131</v>
      </c>
      <c r="N188" s="53"/>
      <c r="O188" s="47">
        <v>0</v>
      </c>
      <c r="P188" s="179" t="s">
        <v>624</v>
      </c>
    </row>
    <row r="189" spans="1:16" ht="20.100000000000001" customHeight="1">
      <c r="A189" s="76" t="s">
        <v>253</v>
      </c>
      <c r="B189" s="39">
        <v>344</v>
      </c>
      <c r="C189" s="67" t="s">
        <v>264</v>
      </c>
      <c r="D189" s="40" t="s">
        <v>281</v>
      </c>
      <c r="E189" s="43">
        <v>50</v>
      </c>
      <c r="F189" s="62">
        <v>17953.55</v>
      </c>
      <c r="G189" s="41">
        <f t="shared" si="15"/>
        <v>30956</v>
      </c>
      <c r="H189" s="41">
        <f t="shared" si="16"/>
        <v>18250</v>
      </c>
      <c r="I189" s="44" t="str">
        <f t="shared" si="17"/>
        <v>active</v>
      </c>
      <c r="J189" s="45">
        <f t="shared" si="20"/>
        <v>359.07099999999997</v>
      </c>
      <c r="K189" s="57">
        <f t="shared" si="14"/>
        <v>13562.062482191781</v>
      </c>
      <c r="L189" s="58">
        <f t="shared" si="18"/>
        <v>0</v>
      </c>
      <c r="M189" s="46">
        <f t="shared" si="19"/>
        <v>13562.062482191781</v>
      </c>
      <c r="N189" s="53"/>
      <c r="O189" s="47">
        <v>359.07099999999997</v>
      </c>
    </row>
    <row r="190" spans="1:16" ht="20.100000000000001" customHeight="1">
      <c r="A190" s="76" t="s">
        <v>253</v>
      </c>
      <c r="B190" s="39">
        <v>345</v>
      </c>
      <c r="C190" s="67" t="s">
        <v>264</v>
      </c>
      <c r="D190" s="40" t="s">
        <v>65</v>
      </c>
      <c r="E190" s="43">
        <v>50</v>
      </c>
      <c r="F190" s="62">
        <v>582806.54</v>
      </c>
      <c r="G190" s="41">
        <f t="shared" si="15"/>
        <v>31199</v>
      </c>
      <c r="H190" s="41">
        <f t="shared" si="16"/>
        <v>18250</v>
      </c>
      <c r="I190" s="44" t="str">
        <f t="shared" si="17"/>
        <v>active</v>
      </c>
      <c r="J190" s="45">
        <f t="shared" si="20"/>
        <v>11656.130800000001</v>
      </c>
      <c r="K190" s="57">
        <f t="shared" si="14"/>
        <v>432490.35458739725</v>
      </c>
      <c r="L190" s="58">
        <f t="shared" si="18"/>
        <v>0</v>
      </c>
      <c r="M190" s="46">
        <f t="shared" si="19"/>
        <v>432490.35458739725</v>
      </c>
      <c r="N190" s="53"/>
      <c r="O190" s="47">
        <v>11656.130800000001</v>
      </c>
    </row>
    <row r="191" spans="1:16" ht="20.100000000000001" customHeight="1">
      <c r="A191" s="76" t="s">
        <v>253</v>
      </c>
      <c r="B191" s="39">
        <v>346</v>
      </c>
      <c r="C191" s="67" t="s">
        <v>264</v>
      </c>
      <c r="D191" s="40" t="s">
        <v>65</v>
      </c>
      <c r="E191" s="43">
        <v>50</v>
      </c>
      <c r="F191" s="62">
        <v>7642.85</v>
      </c>
      <c r="G191" s="41">
        <f t="shared" si="15"/>
        <v>31199</v>
      </c>
      <c r="H191" s="41">
        <f t="shared" si="16"/>
        <v>18250</v>
      </c>
      <c r="I191" s="44" t="str">
        <f t="shared" si="17"/>
        <v>active</v>
      </c>
      <c r="J191" s="45">
        <f t="shared" si="20"/>
        <v>152.857</v>
      </c>
      <c r="K191" s="57">
        <f t="shared" si="14"/>
        <v>5671.6228794520548</v>
      </c>
      <c r="L191" s="58">
        <f t="shared" si="18"/>
        <v>0</v>
      </c>
      <c r="M191" s="46">
        <f t="shared" si="19"/>
        <v>5671.6228794520548</v>
      </c>
      <c r="N191" s="53"/>
      <c r="O191" s="47">
        <v>152.857</v>
      </c>
    </row>
    <row r="192" spans="1:16" ht="20.100000000000001" customHeight="1">
      <c r="A192" s="76" t="s">
        <v>253</v>
      </c>
      <c r="B192" s="39">
        <v>347</v>
      </c>
      <c r="C192" s="67" t="s">
        <v>282</v>
      </c>
      <c r="D192" s="40" t="s">
        <v>65</v>
      </c>
      <c r="E192" s="43">
        <v>50</v>
      </c>
      <c r="F192" s="62">
        <v>1288098.74</v>
      </c>
      <c r="G192" s="41">
        <f t="shared" si="15"/>
        <v>31199</v>
      </c>
      <c r="H192" s="41">
        <f t="shared" si="16"/>
        <v>18250</v>
      </c>
      <c r="I192" s="44" t="str">
        <f t="shared" si="17"/>
        <v>active</v>
      </c>
      <c r="J192" s="45">
        <f t="shared" si="20"/>
        <v>25761.9748</v>
      </c>
      <c r="K192" s="57">
        <f t="shared" si="14"/>
        <v>955875.13620931504</v>
      </c>
      <c r="L192" s="58">
        <f t="shared" si="18"/>
        <v>0</v>
      </c>
      <c r="M192" s="46">
        <f t="shared" si="19"/>
        <v>955875.13620931504</v>
      </c>
      <c r="N192" s="53"/>
      <c r="O192" s="47">
        <v>25761.9748</v>
      </c>
    </row>
    <row r="193" spans="1:15" ht="20.100000000000001" customHeight="1">
      <c r="A193" s="76" t="s">
        <v>253</v>
      </c>
      <c r="B193" s="39">
        <v>348</v>
      </c>
      <c r="C193" s="67" t="s">
        <v>264</v>
      </c>
      <c r="D193" s="40" t="s">
        <v>283</v>
      </c>
      <c r="E193" s="43">
        <v>50</v>
      </c>
      <c r="F193" s="62">
        <v>321604.52</v>
      </c>
      <c r="G193" s="41">
        <f t="shared" si="15"/>
        <v>31229</v>
      </c>
      <c r="H193" s="41">
        <f t="shared" si="16"/>
        <v>18250</v>
      </c>
      <c r="I193" s="44" t="str">
        <f t="shared" si="17"/>
        <v>active</v>
      </c>
      <c r="J193" s="45">
        <f t="shared" si="20"/>
        <v>6432.0904</v>
      </c>
      <c r="K193" s="57">
        <f t="shared" si="14"/>
        <v>238128.32212383562</v>
      </c>
      <c r="L193" s="58">
        <f t="shared" si="18"/>
        <v>0</v>
      </c>
      <c r="M193" s="46">
        <f t="shared" si="19"/>
        <v>238128.32212383562</v>
      </c>
      <c r="N193" s="53"/>
      <c r="O193" s="47">
        <v>6432.0904</v>
      </c>
    </row>
    <row r="194" spans="1:15" ht="20.100000000000001" customHeight="1">
      <c r="A194" s="76" t="s">
        <v>253</v>
      </c>
      <c r="B194" s="39">
        <v>349</v>
      </c>
      <c r="C194" s="67" t="s">
        <v>264</v>
      </c>
      <c r="D194" s="40" t="s">
        <v>284</v>
      </c>
      <c r="E194" s="43">
        <v>50</v>
      </c>
      <c r="F194" s="62">
        <v>33674.51</v>
      </c>
      <c r="G194" s="41">
        <f t="shared" si="15"/>
        <v>31413</v>
      </c>
      <c r="H194" s="41">
        <f t="shared" si="16"/>
        <v>18250</v>
      </c>
      <c r="I194" s="44" t="str">
        <f t="shared" si="17"/>
        <v>active</v>
      </c>
      <c r="J194" s="45">
        <f t="shared" si="20"/>
        <v>673.49020000000007</v>
      </c>
      <c r="K194" s="57">
        <f t="shared" si="14"/>
        <v>24594.38596109589</v>
      </c>
      <c r="L194" s="58">
        <f t="shared" si="18"/>
        <v>0</v>
      </c>
      <c r="M194" s="46">
        <f t="shared" si="19"/>
        <v>24594.38596109589</v>
      </c>
      <c r="N194" s="53"/>
      <c r="O194" s="47">
        <v>673.49020000000007</v>
      </c>
    </row>
    <row r="195" spans="1:15" ht="20.100000000000001" customHeight="1">
      <c r="A195" s="76" t="s">
        <v>253</v>
      </c>
      <c r="B195" s="39">
        <v>350</v>
      </c>
      <c r="C195" s="67" t="s">
        <v>264</v>
      </c>
      <c r="D195" s="40" t="s">
        <v>285</v>
      </c>
      <c r="E195" s="43">
        <v>50</v>
      </c>
      <c r="F195" s="62">
        <v>32144.46</v>
      </c>
      <c r="G195" s="41">
        <f t="shared" si="15"/>
        <v>31929</v>
      </c>
      <c r="H195" s="41">
        <f t="shared" si="16"/>
        <v>18250</v>
      </c>
      <c r="I195" s="44" t="str">
        <f t="shared" si="17"/>
        <v>active</v>
      </c>
      <c r="J195" s="45">
        <f t="shared" si="20"/>
        <v>642.88919999999996</v>
      </c>
      <c r="K195" s="57">
        <f t="shared" ref="K195:K258" si="21">IF(I195="dep out",F195,(($J$1-G195)/365)*J195)</f>
        <v>22568.052930410955</v>
      </c>
      <c r="L195" s="58">
        <f t="shared" si="18"/>
        <v>0</v>
      </c>
      <c r="M195" s="46">
        <f t="shared" si="19"/>
        <v>22568.052930410955</v>
      </c>
      <c r="N195" s="53"/>
      <c r="O195" s="47">
        <v>642.88919999999996</v>
      </c>
    </row>
    <row r="196" spans="1:15" ht="20.100000000000001" customHeight="1">
      <c r="A196" s="76" t="s">
        <v>253</v>
      </c>
      <c r="B196" s="39">
        <v>351</v>
      </c>
      <c r="C196" s="67" t="s">
        <v>264</v>
      </c>
      <c r="D196" s="40" t="s">
        <v>286</v>
      </c>
      <c r="E196" s="43">
        <v>50</v>
      </c>
      <c r="F196" s="62">
        <v>20040.05</v>
      </c>
      <c r="G196" s="41">
        <f t="shared" ref="G196:G259" si="22">DATEVALUE(D196)</f>
        <v>32295</v>
      </c>
      <c r="H196" s="41">
        <f t="shared" ref="H196:H259" si="23">E196*365</f>
        <v>18250</v>
      </c>
      <c r="I196" s="44" t="str">
        <f t="shared" ref="I196:I259" si="24">IF((G196+H196)&lt;$J$1,"dep out","active")</f>
        <v>active</v>
      </c>
      <c r="J196" s="45">
        <f t="shared" ref="J196:J259" si="25">IF(I196="dep out",0,(F196/E196))</f>
        <v>400.80099999999999</v>
      </c>
      <c r="K196" s="57">
        <f t="shared" si="21"/>
        <v>13667.863142465754</v>
      </c>
      <c r="L196" s="58">
        <f t="shared" ref="L196:L259" si="26">IF(E196=0,(-1*F196),0)</f>
        <v>0</v>
      </c>
      <c r="M196" s="46">
        <f t="shared" ref="M196:M259" si="27">K196+L196</f>
        <v>13667.863142465754</v>
      </c>
      <c r="N196" s="53"/>
      <c r="O196" s="47">
        <v>400.80099999999999</v>
      </c>
    </row>
    <row r="197" spans="1:15" ht="20.100000000000001" customHeight="1">
      <c r="A197" s="76" t="s">
        <v>253</v>
      </c>
      <c r="B197" s="39">
        <v>352</v>
      </c>
      <c r="C197" s="67" t="s">
        <v>263</v>
      </c>
      <c r="D197" s="40" t="s">
        <v>287</v>
      </c>
      <c r="E197" s="43">
        <v>50</v>
      </c>
      <c r="F197" s="62">
        <v>300528.03000000003</v>
      </c>
      <c r="G197" s="41">
        <f t="shared" si="22"/>
        <v>32660</v>
      </c>
      <c r="H197" s="41">
        <f t="shared" si="23"/>
        <v>18250</v>
      </c>
      <c r="I197" s="44" t="str">
        <f t="shared" si="24"/>
        <v>active</v>
      </c>
      <c r="J197" s="45">
        <f t="shared" si="25"/>
        <v>6010.5606000000007</v>
      </c>
      <c r="K197" s="57">
        <f t="shared" si="21"/>
        <v>198957.78950465759</v>
      </c>
      <c r="L197" s="58">
        <f t="shared" si="26"/>
        <v>0</v>
      </c>
      <c r="M197" s="46">
        <f t="shared" si="27"/>
        <v>198957.78950465759</v>
      </c>
      <c r="N197" s="53"/>
      <c r="O197" s="47">
        <v>6010.5606000000007</v>
      </c>
    </row>
    <row r="198" spans="1:15" ht="20.100000000000001" customHeight="1">
      <c r="A198" s="76" t="s">
        <v>253</v>
      </c>
      <c r="B198" s="39">
        <v>353</v>
      </c>
      <c r="C198" s="67" t="s">
        <v>264</v>
      </c>
      <c r="D198" s="40" t="s">
        <v>288</v>
      </c>
      <c r="E198" s="43">
        <v>50</v>
      </c>
      <c r="F198" s="62">
        <v>112511.11</v>
      </c>
      <c r="G198" s="41">
        <f t="shared" si="22"/>
        <v>32874</v>
      </c>
      <c r="H198" s="41">
        <f t="shared" si="23"/>
        <v>18250</v>
      </c>
      <c r="I198" s="44" t="str">
        <f t="shared" si="24"/>
        <v>active</v>
      </c>
      <c r="J198" s="45">
        <f t="shared" si="25"/>
        <v>2250.2222000000002</v>
      </c>
      <c r="K198" s="57">
        <f t="shared" si="21"/>
        <v>73166.128957808221</v>
      </c>
      <c r="L198" s="58">
        <f t="shared" si="26"/>
        <v>0</v>
      </c>
      <c r="M198" s="46">
        <f t="shared" si="27"/>
        <v>73166.128957808221</v>
      </c>
      <c r="N198" s="53"/>
      <c r="O198" s="47">
        <v>2250.2222000000002</v>
      </c>
    </row>
    <row r="199" spans="1:15" ht="20.100000000000001" customHeight="1">
      <c r="A199" s="76" t="s">
        <v>253</v>
      </c>
      <c r="B199" s="39">
        <v>354</v>
      </c>
      <c r="C199" s="67" t="s">
        <v>264</v>
      </c>
      <c r="D199" s="40" t="s">
        <v>289</v>
      </c>
      <c r="E199" s="43">
        <v>50</v>
      </c>
      <c r="F199" s="62">
        <v>1006803.9</v>
      </c>
      <c r="G199" s="41">
        <f t="shared" si="22"/>
        <v>33239</v>
      </c>
      <c r="H199" s="41">
        <f t="shared" si="23"/>
        <v>18250</v>
      </c>
      <c r="I199" s="44" t="str">
        <f t="shared" si="24"/>
        <v>active</v>
      </c>
      <c r="J199" s="45">
        <f t="shared" si="25"/>
        <v>20136.078000000001</v>
      </c>
      <c r="K199" s="57">
        <f t="shared" si="21"/>
        <v>634589.87735342467</v>
      </c>
      <c r="L199" s="58">
        <f t="shared" si="26"/>
        <v>0</v>
      </c>
      <c r="M199" s="46">
        <f t="shared" si="27"/>
        <v>634589.87735342467</v>
      </c>
      <c r="N199" s="53"/>
      <c r="O199" s="47">
        <v>20136.078000000001</v>
      </c>
    </row>
    <row r="200" spans="1:15" ht="20.100000000000001" customHeight="1">
      <c r="A200" s="76" t="s">
        <v>253</v>
      </c>
      <c r="B200" s="39">
        <v>355</v>
      </c>
      <c r="C200" s="67" t="s">
        <v>264</v>
      </c>
      <c r="D200" s="40" t="s">
        <v>290</v>
      </c>
      <c r="E200" s="43">
        <v>50</v>
      </c>
      <c r="F200" s="62">
        <v>46528.11</v>
      </c>
      <c r="G200" s="41">
        <f t="shared" si="22"/>
        <v>33604</v>
      </c>
      <c r="H200" s="41">
        <f t="shared" si="23"/>
        <v>18250</v>
      </c>
      <c r="I200" s="44" t="str">
        <f t="shared" si="24"/>
        <v>active</v>
      </c>
      <c r="J200" s="45">
        <f t="shared" si="25"/>
        <v>930.56219999999996</v>
      </c>
      <c r="K200" s="57">
        <f t="shared" si="21"/>
        <v>28396.169270136987</v>
      </c>
      <c r="L200" s="58">
        <f t="shared" si="26"/>
        <v>0</v>
      </c>
      <c r="M200" s="46">
        <f t="shared" si="27"/>
        <v>28396.169270136987</v>
      </c>
      <c r="N200" s="53"/>
      <c r="O200" s="47">
        <v>930.56219999999996</v>
      </c>
    </row>
    <row r="201" spans="1:15" ht="20.100000000000001" customHeight="1">
      <c r="A201" s="76" t="s">
        <v>253</v>
      </c>
      <c r="B201" s="39">
        <v>356</v>
      </c>
      <c r="C201" s="67" t="s">
        <v>264</v>
      </c>
      <c r="D201" s="40" t="s">
        <v>290</v>
      </c>
      <c r="E201" s="43">
        <v>50</v>
      </c>
      <c r="F201" s="62">
        <v>159589</v>
      </c>
      <c r="G201" s="41">
        <f t="shared" si="22"/>
        <v>33604</v>
      </c>
      <c r="H201" s="41">
        <f t="shared" si="23"/>
        <v>18250</v>
      </c>
      <c r="I201" s="44" t="str">
        <f t="shared" si="24"/>
        <v>active</v>
      </c>
      <c r="J201" s="45">
        <f t="shared" si="25"/>
        <v>3191.78</v>
      </c>
      <c r="K201" s="57">
        <f t="shared" si="21"/>
        <v>97397.385315068503</v>
      </c>
      <c r="L201" s="58">
        <f t="shared" si="26"/>
        <v>0</v>
      </c>
      <c r="M201" s="46">
        <f t="shared" si="27"/>
        <v>97397.385315068503</v>
      </c>
      <c r="N201" s="53"/>
      <c r="O201" s="47">
        <v>3191.78</v>
      </c>
    </row>
    <row r="202" spans="1:15" ht="20.100000000000001" customHeight="1">
      <c r="A202" s="76" t="s">
        <v>253</v>
      </c>
      <c r="B202" s="39">
        <v>357</v>
      </c>
      <c r="C202" s="67" t="s">
        <v>264</v>
      </c>
      <c r="D202" s="40" t="s">
        <v>291</v>
      </c>
      <c r="E202" s="43">
        <v>50</v>
      </c>
      <c r="F202" s="62">
        <v>25582.79</v>
      </c>
      <c r="G202" s="41">
        <f t="shared" si="22"/>
        <v>33970</v>
      </c>
      <c r="H202" s="41">
        <f t="shared" si="23"/>
        <v>18250</v>
      </c>
      <c r="I202" s="44" t="str">
        <f t="shared" si="24"/>
        <v>active</v>
      </c>
      <c r="J202" s="45">
        <f t="shared" si="25"/>
        <v>511.6558</v>
      </c>
      <c r="K202" s="57">
        <f t="shared" si="21"/>
        <v>15100.154185205478</v>
      </c>
      <c r="L202" s="58">
        <f t="shared" si="26"/>
        <v>0</v>
      </c>
      <c r="M202" s="46">
        <f t="shared" si="27"/>
        <v>15100.154185205478</v>
      </c>
      <c r="N202" s="53"/>
      <c r="O202" s="47">
        <v>511.6558</v>
      </c>
    </row>
    <row r="203" spans="1:15" ht="20.100000000000001" customHeight="1">
      <c r="A203" s="76" t="s">
        <v>253</v>
      </c>
      <c r="B203" s="39">
        <v>358</v>
      </c>
      <c r="C203" s="67" t="s">
        <v>264</v>
      </c>
      <c r="D203" s="40" t="s">
        <v>291</v>
      </c>
      <c r="E203" s="43">
        <v>50</v>
      </c>
      <c r="F203" s="62">
        <v>127288</v>
      </c>
      <c r="G203" s="41">
        <f t="shared" si="22"/>
        <v>33970</v>
      </c>
      <c r="H203" s="41">
        <f t="shared" si="23"/>
        <v>18250</v>
      </c>
      <c r="I203" s="44" t="str">
        <f t="shared" si="24"/>
        <v>active</v>
      </c>
      <c r="J203" s="45">
        <f t="shared" si="25"/>
        <v>2545.7600000000002</v>
      </c>
      <c r="K203" s="57">
        <f t="shared" si="21"/>
        <v>75131.30608219179</v>
      </c>
      <c r="L203" s="58">
        <f t="shared" si="26"/>
        <v>0</v>
      </c>
      <c r="M203" s="46">
        <f t="shared" si="27"/>
        <v>75131.30608219179</v>
      </c>
      <c r="N203" s="53"/>
      <c r="O203" s="47">
        <v>2545.7600000000002</v>
      </c>
    </row>
    <row r="204" spans="1:15" ht="20.100000000000001" customHeight="1">
      <c r="A204" s="76" t="s">
        <v>253</v>
      </c>
      <c r="B204" s="39">
        <v>359</v>
      </c>
      <c r="C204" s="67" t="s">
        <v>292</v>
      </c>
      <c r="D204" s="40" t="s">
        <v>293</v>
      </c>
      <c r="E204" s="43">
        <v>50</v>
      </c>
      <c r="F204" s="62">
        <v>197248.06</v>
      </c>
      <c r="G204" s="41">
        <f t="shared" si="22"/>
        <v>34243</v>
      </c>
      <c r="H204" s="41">
        <f t="shared" si="23"/>
        <v>18250</v>
      </c>
      <c r="I204" s="44" t="str">
        <f t="shared" si="24"/>
        <v>active</v>
      </c>
      <c r="J204" s="45">
        <f t="shared" si="25"/>
        <v>3944.9611999999997</v>
      </c>
      <c r="K204" s="57">
        <f t="shared" si="21"/>
        <v>113474.37709260274</v>
      </c>
      <c r="L204" s="58">
        <f t="shared" si="26"/>
        <v>0</v>
      </c>
      <c r="M204" s="46">
        <f t="shared" si="27"/>
        <v>113474.37709260274</v>
      </c>
      <c r="N204" s="53"/>
      <c r="O204" s="47">
        <v>3944.9611999999997</v>
      </c>
    </row>
    <row r="205" spans="1:15" ht="20.100000000000001" customHeight="1">
      <c r="A205" s="76" t="s">
        <v>253</v>
      </c>
      <c r="B205" s="39">
        <v>360</v>
      </c>
      <c r="C205" s="67" t="s">
        <v>264</v>
      </c>
      <c r="D205" s="40" t="s">
        <v>294</v>
      </c>
      <c r="E205" s="43">
        <v>50</v>
      </c>
      <c r="F205" s="62">
        <v>78793.5</v>
      </c>
      <c r="G205" s="41">
        <f t="shared" si="22"/>
        <v>34335</v>
      </c>
      <c r="H205" s="41">
        <f t="shared" si="23"/>
        <v>18250</v>
      </c>
      <c r="I205" s="44" t="str">
        <f t="shared" si="24"/>
        <v>active</v>
      </c>
      <c r="J205" s="45">
        <f t="shared" si="25"/>
        <v>1575.87</v>
      </c>
      <c r="K205" s="57">
        <f t="shared" si="21"/>
        <v>44931.723534246572</v>
      </c>
      <c r="L205" s="58">
        <f t="shared" si="26"/>
        <v>0</v>
      </c>
      <c r="M205" s="46">
        <f t="shared" si="27"/>
        <v>44931.723534246572</v>
      </c>
      <c r="N205" s="53"/>
      <c r="O205" s="47">
        <v>1575.87</v>
      </c>
    </row>
    <row r="206" spans="1:15" ht="20.100000000000001" customHeight="1">
      <c r="A206" s="76" t="s">
        <v>253</v>
      </c>
      <c r="B206" s="39">
        <v>361</v>
      </c>
      <c r="C206" s="67" t="s">
        <v>295</v>
      </c>
      <c r="D206" s="40" t="s">
        <v>296</v>
      </c>
      <c r="E206" s="43">
        <v>50</v>
      </c>
      <c r="F206" s="62">
        <v>195900</v>
      </c>
      <c r="G206" s="41">
        <f t="shared" si="22"/>
        <v>34653</v>
      </c>
      <c r="H206" s="41">
        <f t="shared" si="23"/>
        <v>18250</v>
      </c>
      <c r="I206" s="44" t="str">
        <f t="shared" si="24"/>
        <v>active</v>
      </c>
      <c r="J206" s="45">
        <f t="shared" si="25"/>
        <v>3918</v>
      </c>
      <c r="K206" s="57">
        <f t="shared" si="21"/>
        <v>108297.81369863014</v>
      </c>
      <c r="L206" s="58">
        <f t="shared" si="26"/>
        <v>0</v>
      </c>
      <c r="M206" s="46">
        <f t="shared" si="27"/>
        <v>108297.81369863014</v>
      </c>
      <c r="N206" s="53"/>
      <c r="O206" s="47">
        <v>3918</v>
      </c>
    </row>
    <row r="207" spans="1:15" ht="20.100000000000001" customHeight="1">
      <c r="A207" s="76" t="s">
        <v>253</v>
      </c>
      <c r="B207" s="39">
        <v>365</v>
      </c>
      <c r="C207" s="67" t="s">
        <v>292</v>
      </c>
      <c r="D207" s="40" t="s">
        <v>297</v>
      </c>
      <c r="E207" s="43">
        <v>50</v>
      </c>
      <c r="F207" s="62">
        <v>20195.11</v>
      </c>
      <c r="G207" s="41">
        <f t="shared" si="22"/>
        <v>34700</v>
      </c>
      <c r="H207" s="41">
        <f t="shared" si="23"/>
        <v>18250</v>
      </c>
      <c r="I207" s="44" t="str">
        <f t="shared" si="24"/>
        <v>active</v>
      </c>
      <c r="J207" s="45">
        <f t="shared" si="25"/>
        <v>403.90219999999999</v>
      </c>
      <c r="K207" s="57">
        <f t="shared" si="21"/>
        <v>11112.290116164382</v>
      </c>
      <c r="L207" s="58">
        <f t="shared" si="26"/>
        <v>0</v>
      </c>
      <c r="M207" s="46">
        <f t="shared" si="27"/>
        <v>11112.290116164382</v>
      </c>
      <c r="N207" s="53"/>
      <c r="O207" s="47">
        <v>403.90219999999999</v>
      </c>
    </row>
    <row r="208" spans="1:15" ht="20.100000000000001" customHeight="1">
      <c r="A208" s="76" t="s">
        <v>253</v>
      </c>
      <c r="B208" s="39">
        <v>366</v>
      </c>
      <c r="C208" s="67" t="s">
        <v>298</v>
      </c>
      <c r="D208" s="40" t="s">
        <v>297</v>
      </c>
      <c r="E208" s="43">
        <v>50</v>
      </c>
      <c r="F208" s="62">
        <v>19448.52</v>
      </c>
      <c r="G208" s="41">
        <f t="shared" si="22"/>
        <v>34700</v>
      </c>
      <c r="H208" s="41">
        <f t="shared" si="23"/>
        <v>18250</v>
      </c>
      <c r="I208" s="44" t="str">
        <f t="shared" si="24"/>
        <v>active</v>
      </c>
      <c r="J208" s="45">
        <f t="shared" si="25"/>
        <v>388.97039999999998</v>
      </c>
      <c r="K208" s="57">
        <f t="shared" si="21"/>
        <v>10701.48152547945</v>
      </c>
      <c r="L208" s="58">
        <f t="shared" si="26"/>
        <v>0</v>
      </c>
      <c r="M208" s="46">
        <f t="shared" si="27"/>
        <v>10701.48152547945</v>
      </c>
      <c r="N208" s="53"/>
      <c r="O208" s="47">
        <v>388.97039999999998</v>
      </c>
    </row>
    <row r="209" spans="1:15" ht="20.100000000000001" customHeight="1">
      <c r="A209" s="76" t="s">
        <v>253</v>
      </c>
      <c r="B209" s="39">
        <v>367</v>
      </c>
      <c r="C209" s="67" t="s">
        <v>256</v>
      </c>
      <c r="D209" s="40" t="s">
        <v>297</v>
      </c>
      <c r="E209" s="43">
        <v>50</v>
      </c>
      <c r="F209" s="62">
        <v>318382.5</v>
      </c>
      <c r="G209" s="41">
        <f t="shared" si="22"/>
        <v>34700</v>
      </c>
      <c r="H209" s="41">
        <f t="shared" si="23"/>
        <v>18250</v>
      </c>
      <c r="I209" s="44" t="str">
        <f t="shared" si="24"/>
        <v>active</v>
      </c>
      <c r="J209" s="45">
        <f t="shared" si="25"/>
        <v>6367.65</v>
      </c>
      <c r="K209" s="57">
        <f t="shared" si="21"/>
        <v>175188.88027397258</v>
      </c>
      <c r="L209" s="58">
        <f t="shared" si="26"/>
        <v>0</v>
      </c>
      <c r="M209" s="46">
        <f t="shared" si="27"/>
        <v>175188.88027397258</v>
      </c>
      <c r="N209" s="53"/>
      <c r="O209" s="47">
        <v>6367.65</v>
      </c>
    </row>
    <row r="210" spans="1:15" ht="20.100000000000001" customHeight="1">
      <c r="A210" s="76" t="s">
        <v>253</v>
      </c>
      <c r="B210" s="39">
        <v>368</v>
      </c>
      <c r="C210" s="67" t="s">
        <v>264</v>
      </c>
      <c r="D210" s="40" t="s">
        <v>71</v>
      </c>
      <c r="E210" s="43">
        <v>50</v>
      </c>
      <c r="F210" s="62">
        <v>68040.3</v>
      </c>
      <c r="G210" s="41">
        <f t="shared" si="22"/>
        <v>35065</v>
      </c>
      <c r="H210" s="41">
        <f t="shared" si="23"/>
        <v>18250</v>
      </c>
      <c r="I210" s="44" t="str">
        <f t="shared" si="24"/>
        <v>active</v>
      </c>
      <c r="J210" s="45">
        <f t="shared" si="25"/>
        <v>1360.806</v>
      </c>
      <c r="K210" s="57">
        <f t="shared" si="21"/>
        <v>36078.136060273973</v>
      </c>
      <c r="L210" s="58">
        <f t="shared" si="26"/>
        <v>0</v>
      </c>
      <c r="M210" s="46">
        <f t="shared" si="27"/>
        <v>36078.136060273973</v>
      </c>
      <c r="N210" s="53"/>
      <c r="O210" s="47">
        <v>1360.806</v>
      </c>
    </row>
    <row r="211" spans="1:15" ht="20.100000000000001" customHeight="1">
      <c r="A211" s="76" t="s">
        <v>253</v>
      </c>
      <c r="B211" s="39">
        <v>369</v>
      </c>
      <c r="C211" s="67" t="s">
        <v>256</v>
      </c>
      <c r="D211" s="40" t="s">
        <v>71</v>
      </c>
      <c r="E211" s="43">
        <v>50</v>
      </c>
      <c r="F211" s="62">
        <v>190530</v>
      </c>
      <c r="G211" s="41">
        <f t="shared" si="22"/>
        <v>35065</v>
      </c>
      <c r="H211" s="41">
        <f t="shared" si="23"/>
        <v>18250</v>
      </c>
      <c r="I211" s="44" t="str">
        <f t="shared" si="24"/>
        <v>active</v>
      </c>
      <c r="J211" s="45">
        <f t="shared" si="25"/>
        <v>3810.6</v>
      </c>
      <c r="K211" s="57">
        <f t="shared" si="21"/>
        <v>101027.87999999999</v>
      </c>
      <c r="L211" s="58">
        <f t="shared" si="26"/>
        <v>0</v>
      </c>
      <c r="M211" s="46">
        <f t="shared" si="27"/>
        <v>101027.87999999999</v>
      </c>
      <c r="N211" s="53"/>
      <c r="O211" s="47">
        <v>3810.6</v>
      </c>
    </row>
    <row r="212" spans="1:15" ht="20.100000000000001" customHeight="1">
      <c r="A212" s="76" t="s">
        <v>253</v>
      </c>
      <c r="B212" s="39">
        <v>370</v>
      </c>
      <c r="C212" s="67" t="s">
        <v>264</v>
      </c>
      <c r="D212" s="40" t="s">
        <v>299</v>
      </c>
      <c r="E212" s="43">
        <v>50</v>
      </c>
      <c r="F212" s="62">
        <v>25219.32</v>
      </c>
      <c r="G212" s="41">
        <f t="shared" si="22"/>
        <v>36096</v>
      </c>
      <c r="H212" s="41">
        <f t="shared" si="23"/>
        <v>18250</v>
      </c>
      <c r="I212" s="44" t="str">
        <f t="shared" si="24"/>
        <v>active</v>
      </c>
      <c r="J212" s="45">
        <f t="shared" si="25"/>
        <v>504.38639999999998</v>
      </c>
      <c r="K212" s="57">
        <f t="shared" si="21"/>
        <v>11947.739217534247</v>
      </c>
      <c r="L212" s="58">
        <f t="shared" si="26"/>
        <v>0</v>
      </c>
      <c r="M212" s="46">
        <f t="shared" si="27"/>
        <v>11947.739217534247</v>
      </c>
      <c r="N212" s="53"/>
      <c r="O212" s="47">
        <v>504.38639999999998</v>
      </c>
    </row>
    <row r="213" spans="1:15" ht="20.100000000000001" customHeight="1">
      <c r="A213" s="76" t="s">
        <v>253</v>
      </c>
      <c r="B213" s="39">
        <v>371</v>
      </c>
      <c r="C213" s="67" t="s">
        <v>264</v>
      </c>
      <c r="D213" s="40" t="s">
        <v>300</v>
      </c>
      <c r="E213" s="43">
        <v>50</v>
      </c>
      <c r="F213" s="62">
        <v>68524.320000000007</v>
      </c>
      <c r="G213" s="41">
        <f t="shared" si="22"/>
        <v>36105</v>
      </c>
      <c r="H213" s="41">
        <f t="shared" si="23"/>
        <v>18250</v>
      </c>
      <c r="I213" s="44" t="str">
        <f t="shared" si="24"/>
        <v>active</v>
      </c>
      <c r="J213" s="45">
        <f t="shared" si="25"/>
        <v>1370.4864000000002</v>
      </c>
      <c r="K213" s="57">
        <f t="shared" si="21"/>
        <v>32429.838456986308</v>
      </c>
      <c r="L213" s="58">
        <f t="shared" si="26"/>
        <v>0</v>
      </c>
      <c r="M213" s="46">
        <f t="shared" si="27"/>
        <v>32429.838456986308</v>
      </c>
      <c r="N213" s="53"/>
      <c r="O213" s="47">
        <v>1370.4864000000002</v>
      </c>
    </row>
    <row r="214" spans="1:15" ht="20.100000000000001" customHeight="1">
      <c r="A214" s="76" t="s">
        <v>253</v>
      </c>
      <c r="B214" s="39">
        <v>372</v>
      </c>
      <c r="C214" s="67" t="s">
        <v>264</v>
      </c>
      <c r="D214" s="40" t="s">
        <v>301</v>
      </c>
      <c r="E214" s="43">
        <v>50</v>
      </c>
      <c r="F214" s="62">
        <v>2277.21</v>
      </c>
      <c r="G214" s="41">
        <f t="shared" si="22"/>
        <v>36146</v>
      </c>
      <c r="H214" s="41">
        <f t="shared" si="23"/>
        <v>18250</v>
      </c>
      <c r="I214" s="44" t="str">
        <f t="shared" si="24"/>
        <v>active</v>
      </c>
      <c r="J214" s="45">
        <f t="shared" si="25"/>
        <v>45.544200000000004</v>
      </c>
      <c r="K214" s="57">
        <f t="shared" si="21"/>
        <v>1072.5971046575344</v>
      </c>
      <c r="L214" s="58">
        <f t="shared" si="26"/>
        <v>0</v>
      </c>
      <c r="M214" s="46">
        <f t="shared" si="27"/>
        <v>1072.5971046575344</v>
      </c>
      <c r="N214" s="53"/>
      <c r="O214" s="47">
        <v>45.544200000000004</v>
      </c>
    </row>
    <row r="215" spans="1:15" ht="20.100000000000001" customHeight="1">
      <c r="A215" s="76" t="s">
        <v>253</v>
      </c>
      <c r="B215" s="39">
        <v>373</v>
      </c>
      <c r="C215" s="67" t="s">
        <v>264</v>
      </c>
      <c r="D215" s="40" t="s">
        <v>302</v>
      </c>
      <c r="E215" s="43">
        <v>50</v>
      </c>
      <c r="F215" s="62">
        <v>1621.81</v>
      </c>
      <c r="G215" s="41">
        <f t="shared" si="22"/>
        <v>36203</v>
      </c>
      <c r="H215" s="41">
        <f t="shared" si="23"/>
        <v>18250</v>
      </c>
      <c r="I215" s="44" t="str">
        <f t="shared" si="24"/>
        <v>active</v>
      </c>
      <c r="J215" s="45">
        <f t="shared" si="25"/>
        <v>32.436199999999999</v>
      </c>
      <c r="K215" s="57">
        <f t="shared" si="21"/>
        <v>758.82934739726022</v>
      </c>
      <c r="L215" s="58">
        <f t="shared" si="26"/>
        <v>0</v>
      </c>
      <c r="M215" s="46">
        <f t="shared" si="27"/>
        <v>758.82934739726022</v>
      </c>
      <c r="N215" s="53"/>
      <c r="O215" s="47">
        <v>32.436199999999999</v>
      </c>
    </row>
    <row r="216" spans="1:15" ht="20.100000000000001" customHeight="1">
      <c r="A216" s="76" t="s">
        <v>253</v>
      </c>
      <c r="B216" s="39">
        <v>375</v>
      </c>
      <c r="C216" s="67" t="s">
        <v>264</v>
      </c>
      <c r="D216" s="40" t="s">
        <v>303</v>
      </c>
      <c r="E216" s="43">
        <v>50</v>
      </c>
      <c r="F216" s="62">
        <v>94980.76</v>
      </c>
      <c r="G216" s="41">
        <f t="shared" si="22"/>
        <v>35626</v>
      </c>
      <c r="H216" s="41">
        <f t="shared" si="23"/>
        <v>18250</v>
      </c>
      <c r="I216" s="44" t="str">
        <f t="shared" si="24"/>
        <v>active</v>
      </c>
      <c r="J216" s="45">
        <f t="shared" si="25"/>
        <v>1899.6152</v>
      </c>
      <c r="K216" s="57">
        <f t="shared" si="21"/>
        <v>47443.540173150686</v>
      </c>
      <c r="L216" s="58">
        <f t="shared" si="26"/>
        <v>0</v>
      </c>
      <c r="M216" s="46">
        <f t="shared" si="27"/>
        <v>47443.540173150686</v>
      </c>
      <c r="N216" s="53"/>
      <c r="O216" s="47">
        <v>1899.6152</v>
      </c>
    </row>
    <row r="217" spans="1:15" ht="20.100000000000001" customHeight="1">
      <c r="A217" s="76" t="s">
        <v>253</v>
      </c>
      <c r="B217" s="39">
        <v>376</v>
      </c>
      <c r="C217" s="67" t="s">
        <v>264</v>
      </c>
      <c r="D217" s="40" t="s">
        <v>304</v>
      </c>
      <c r="E217" s="43">
        <v>50</v>
      </c>
      <c r="F217" s="62">
        <v>28551.78</v>
      </c>
      <c r="G217" s="41">
        <f t="shared" si="22"/>
        <v>35684</v>
      </c>
      <c r="H217" s="41">
        <f t="shared" si="23"/>
        <v>18250</v>
      </c>
      <c r="I217" s="44" t="str">
        <f t="shared" si="24"/>
        <v>active</v>
      </c>
      <c r="J217" s="45">
        <f t="shared" si="25"/>
        <v>571.03559999999993</v>
      </c>
      <c r="K217" s="57">
        <f t="shared" si="21"/>
        <v>14171.06976657534</v>
      </c>
      <c r="L217" s="58">
        <f t="shared" si="26"/>
        <v>0</v>
      </c>
      <c r="M217" s="46">
        <f t="shared" si="27"/>
        <v>14171.06976657534</v>
      </c>
      <c r="N217" s="53"/>
      <c r="O217" s="47">
        <v>571.03559999999993</v>
      </c>
    </row>
    <row r="218" spans="1:15" ht="20.100000000000001" customHeight="1">
      <c r="A218" s="76" t="s">
        <v>253</v>
      </c>
      <c r="B218" s="39">
        <v>377</v>
      </c>
      <c r="C218" s="67" t="s">
        <v>264</v>
      </c>
      <c r="D218" s="40" t="s">
        <v>305</v>
      </c>
      <c r="E218" s="43">
        <v>50</v>
      </c>
      <c r="F218" s="62">
        <v>16735.48</v>
      </c>
      <c r="G218" s="41">
        <f t="shared" si="22"/>
        <v>35741</v>
      </c>
      <c r="H218" s="41">
        <f t="shared" si="23"/>
        <v>18250</v>
      </c>
      <c r="I218" s="44" t="str">
        <f t="shared" si="24"/>
        <v>active</v>
      </c>
      <c r="J218" s="45">
        <f t="shared" si="25"/>
        <v>334.70959999999997</v>
      </c>
      <c r="K218" s="57">
        <f t="shared" si="21"/>
        <v>8254.0304372602732</v>
      </c>
      <c r="L218" s="58">
        <f t="shared" si="26"/>
        <v>0</v>
      </c>
      <c r="M218" s="46">
        <f t="shared" si="27"/>
        <v>8254.0304372602732</v>
      </c>
      <c r="N218" s="53"/>
      <c r="O218" s="47">
        <v>334.70959999999997</v>
      </c>
    </row>
    <row r="219" spans="1:15" ht="20.100000000000001" customHeight="1">
      <c r="A219" s="76" t="s">
        <v>253</v>
      </c>
      <c r="B219" s="39">
        <v>380</v>
      </c>
      <c r="C219" s="67" t="s">
        <v>264</v>
      </c>
      <c r="D219" s="40" t="s">
        <v>306</v>
      </c>
      <c r="E219" s="43">
        <v>50</v>
      </c>
      <c r="F219" s="62">
        <v>975114.81</v>
      </c>
      <c r="G219" s="41">
        <f t="shared" si="22"/>
        <v>36517</v>
      </c>
      <c r="H219" s="41">
        <f t="shared" si="23"/>
        <v>18250</v>
      </c>
      <c r="I219" s="44" t="str">
        <f t="shared" si="24"/>
        <v>active</v>
      </c>
      <c r="J219" s="45">
        <f t="shared" si="25"/>
        <v>19502.296200000001</v>
      </c>
      <c r="K219" s="57">
        <f t="shared" si="21"/>
        <v>439469.55135616439</v>
      </c>
      <c r="L219" s="58">
        <f t="shared" si="26"/>
        <v>0</v>
      </c>
      <c r="M219" s="46">
        <f t="shared" si="27"/>
        <v>439469.55135616439</v>
      </c>
      <c r="N219" s="53"/>
      <c r="O219" s="47">
        <v>19502.296200000001</v>
      </c>
    </row>
    <row r="220" spans="1:15" ht="20.100000000000001" customHeight="1">
      <c r="A220" s="76" t="s">
        <v>253</v>
      </c>
      <c r="B220" s="39">
        <v>492</v>
      </c>
      <c r="C220" s="67" t="s">
        <v>307</v>
      </c>
      <c r="D220" s="40" t="s">
        <v>308</v>
      </c>
      <c r="E220" s="43">
        <v>50</v>
      </c>
      <c r="F220" s="62">
        <v>2268678.7999999998</v>
      </c>
      <c r="G220" s="41">
        <f t="shared" si="22"/>
        <v>36922</v>
      </c>
      <c r="H220" s="41">
        <f t="shared" si="23"/>
        <v>18250</v>
      </c>
      <c r="I220" s="44" t="str">
        <f t="shared" si="24"/>
        <v>active</v>
      </c>
      <c r="J220" s="45">
        <f t="shared" si="25"/>
        <v>45373.575999999994</v>
      </c>
      <c r="K220" s="57">
        <f t="shared" si="21"/>
        <v>972113.32690410945</v>
      </c>
      <c r="L220" s="58">
        <f t="shared" si="26"/>
        <v>0</v>
      </c>
      <c r="M220" s="46">
        <f t="shared" si="27"/>
        <v>972113.32690410945</v>
      </c>
      <c r="N220" s="53"/>
      <c r="O220" s="47">
        <v>45373.575999999994</v>
      </c>
    </row>
    <row r="221" spans="1:15" ht="20.100000000000001" customHeight="1">
      <c r="A221" s="76" t="s">
        <v>253</v>
      </c>
      <c r="B221" s="39">
        <v>1177</v>
      </c>
      <c r="C221" s="67" t="s">
        <v>309</v>
      </c>
      <c r="D221" s="40" t="s">
        <v>86</v>
      </c>
      <c r="E221" s="43">
        <v>25</v>
      </c>
      <c r="F221" s="62">
        <v>79179.48</v>
      </c>
      <c r="G221" s="41">
        <f t="shared" si="22"/>
        <v>37257</v>
      </c>
      <c r="H221" s="41">
        <f t="shared" si="23"/>
        <v>9125</v>
      </c>
      <c r="I221" s="44" t="str">
        <f t="shared" si="24"/>
        <v>active</v>
      </c>
      <c r="J221" s="45">
        <f t="shared" si="25"/>
        <v>3167.1792</v>
      </c>
      <c r="K221" s="57">
        <f t="shared" si="21"/>
        <v>64948.866608219178</v>
      </c>
      <c r="L221" s="58">
        <f t="shared" si="26"/>
        <v>0</v>
      </c>
      <c r="M221" s="46">
        <f t="shared" si="27"/>
        <v>64948.866608219178</v>
      </c>
      <c r="N221" s="53"/>
      <c r="O221" s="47">
        <v>3167.1792</v>
      </c>
    </row>
    <row r="222" spans="1:15" ht="20.100000000000001" customHeight="1">
      <c r="A222" s="76" t="s">
        <v>253</v>
      </c>
      <c r="B222" s="39">
        <v>1250</v>
      </c>
      <c r="C222" s="67" t="s">
        <v>310</v>
      </c>
      <c r="D222" s="40" t="s">
        <v>311</v>
      </c>
      <c r="E222" s="43">
        <v>25</v>
      </c>
      <c r="F222" s="62">
        <v>907613</v>
      </c>
      <c r="G222" s="41">
        <f t="shared" si="22"/>
        <v>37622</v>
      </c>
      <c r="H222" s="41">
        <f t="shared" si="23"/>
        <v>9125</v>
      </c>
      <c r="I222" s="44" t="str">
        <f t="shared" si="24"/>
        <v>active</v>
      </c>
      <c r="J222" s="45">
        <f t="shared" si="25"/>
        <v>36304.519999999997</v>
      </c>
      <c r="K222" s="57">
        <f t="shared" si="21"/>
        <v>708186.80109589035</v>
      </c>
      <c r="L222" s="58">
        <f t="shared" si="26"/>
        <v>0</v>
      </c>
      <c r="M222" s="46">
        <f t="shared" si="27"/>
        <v>708186.80109589035</v>
      </c>
      <c r="N222" s="53"/>
      <c r="O222" s="47">
        <v>36304.519999999997</v>
      </c>
    </row>
    <row r="223" spans="1:15" ht="20.100000000000001" customHeight="1">
      <c r="A223" s="76" t="s">
        <v>253</v>
      </c>
      <c r="B223" s="39">
        <v>1303</v>
      </c>
      <c r="C223" s="67" t="s">
        <v>312</v>
      </c>
      <c r="D223" s="40" t="s">
        <v>313</v>
      </c>
      <c r="E223" s="43">
        <v>25</v>
      </c>
      <c r="F223" s="62">
        <v>4073.52</v>
      </c>
      <c r="G223" s="41">
        <f t="shared" si="22"/>
        <v>37760</v>
      </c>
      <c r="H223" s="41">
        <f t="shared" si="23"/>
        <v>9125</v>
      </c>
      <c r="I223" s="44" t="str">
        <f t="shared" si="24"/>
        <v>active</v>
      </c>
      <c r="J223" s="45">
        <f t="shared" si="25"/>
        <v>162.9408</v>
      </c>
      <c r="K223" s="57">
        <f t="shared" si="21"/>
        <v>3116.8566180821913</v>
      </c>
      <c r="L223" s="58">
        <f t="shared" si="26"/>
        <v>0</v>
      </c>
      <c r="M223" s="46">
        <f t="shared" si="27"/>
        <v>3116.8566180821913</v>
      </c>
      <c r="N223" s="53"/>
      <c r="O223" s="47">
        <v>162.9408</v>
      </c>
    </row>
    <row r="224" spans="1:15" ht="20.100000000000001" customHeight="1">
      <c r="A224" s="76" t="s">
        <v>253</v>
      </c>
      <c r="B224" s="39">
        <v>1306</v>
      </c>
      <c r="C224" s="67" t="s">
        <v>314</v>
      </c>
      <c r="D224" s="40" t="s">
        <v>311</v>
      </c>
      <c r="E224" s="43">
        <v>50</v>
      </c>
      <c r="F224" s="62">
        <v>10680</v>
      </c>
      <c r="G224" s="41">
        <f t="shared" si="22"/>
        <v>37622</v>
      </c>
      <c r="H224" s="41">
        <f t="shared" si="23"/>
        <v>18250</v>
      </c>
      <c r="I224" s="44" t="str">
        <f t="shared" si="24"/>
        <v>active</v>
      </c>
      <c r="J224" s="45">
        <f t="shared" si="25"/>
        <v>213.6</v>
      </c>
      <c r="K224" s="57">
        <f t="shared" si="21"/>
        <v>4166.6630136986296</v>
      </c>
      <c r="L224" s="58">
        <f t="shared" si="26"/>
        <v>0</v>
      </c>
      <c r="M224" s="46">
        <f t="shared" si="27"/>
        <v>4166.6630136986296</v>
      </c>
      <c r="N224" s="53"/>
      <c r="O224" s="47">
        <v>213.6</v>
      </c>
    </row>
    <row r="225" spans="1:15" ht="20.100000000000001" customHeight="1">
      <c r="A225" s="76" t="s">
        <v>253</v>
      </c>
      <c r="B225" s="39">
        <v>1308</v>
      </c>
      <c r="C225" s="67" t="s">
        <v>315</v>
      </c>
      <c r="D225" s="40" t="s">
        <v>316</v>
      </c>
      <c r="E225" s="43">
        <v>50</v>
      </c>
      <c r="F225" s="62">
        <v>9600</v>
      </c>
      <c r="G225" s="41">
        <f t="shared" si="22"/>
        <v>37763</v>
      </c>
      <c r="H225" s="41">
        <f t="shared" si="23"/>
        <v>18250</v>
      </c>
      <c r="I225" s="44" t="str">
        <f t="shared" si="24"/>
        <v>active</v>
      </c>
      <c r="J225" s="45">
        <f t="shared" si="25"/>
        <v>192</v>
      </c>
      <c r="K225" s="57">
        <f t="shared" si="21"/>
        <v>3671.1452054794522</v>
      </c>
      <c r="L225" s="58">
        <f t="shared" si="26"/>
        <v>0</v>
      </c>
      <c r="M225" s="46">
        <f t="shared" si="27"/>
        <v>3671.1452054794522</v>
      </c>
      <c r="N225" s="53"/>
      <c r="O225" s="47">
        <v>192</v>
      </c>
    </row>
    <row r="226" spans="1:15" ht="20.100000000000001" customHeight="1">
      <c r="A226" s="76" t="s">
        <v>253</v>
      </c>
      <c r="B226" s="39">
        <v>1340</v>
      </c>
      <c r="C226" s="67" t="s">
        <v>264</v>
      </c>
      <c r="D226" s="40" t="s">
        <v>250</v>
      </c>
      <c r="E226" s="43">
        <v>50</v>
      </c>
      <c r="F226" s="62">
        <v>26599.07</v>
      </c>
      <c r="G226" s="41">
        <f t="shared" si="22"/>
        <v>37987</v>
      </c>
      <c r="H226" s="41">
        <f t="shared" si="23"/>
        <v>18250</v>
      </c>
      <c r="I226" s="44" t="str">
        <f t="shared" si="24"/>
        <v>active</v>
      </c>
      <c r="J226" s="45">
        <f t="shared" si="25"/>
        <v>531.98140000000001</v>
      </c>
      <c r="K226" s="57">
        <f t="shared" si="21"/>
        <v>9845.2996082191785</v>
      </c>
      <c r="L226" s="58">
        <f t="shared" si="26"/>
        <v>0</v>
      </c>
      <c r="M226" s="46">
        <f t="shared" si="27"/>
        <v>9845.2996082191785</v>
      </c>
      <c r="N226" s="53"/>
      <c r="O226" s="47">
        <v>531.98140000000001</v>
      </c>
    </row>
    <row r="227" spans="1:15" ht="20.100000000000001" customHeight="1">
      <c r="A227" s="76" t="s">
        <v>253</v>
      </c>
      <c r="B227" s="39">
        <v>1357</v>
      </c>
      <c r="C227" s="67" t="s">
        <v>317</v>
      </c>
      <c r="D227" s="40" t="s">
        <v>318</v>
      </c>
      <c r="E227" s="43">
        <v>50</v>
      </c>
      <c r="F227" s="62">
        <v>17107</v>
      </c>
      <c r="G227" s="41">
        <f t="shared" si="22"/>
        <v>38168</v>
      </c>
      <c r="H227" s="41">
        <f t="shared" si="23"/>
        <v>18250</v>
      </c>
      <c r="I227" s="44" t="str">
        <f t="shared" si="24"/>
        <v>active</v>
      </c>
      <c r="J227" s="45">
        <f t="shared" si="25"/>
        <v>342.14</v>
      </c>
      <c r="K227" s="57">
        <f t="shared" si="21"/>
        <v>6162.2694794520548</v>
      </c>
      <c r="L227" s="58">
        <f t="shared" si="26"/>
        <v>0</v>
      </c>
      <c r="M227" s="46">
        <f t="shared" si="27"/>
        <v>6162.2694794520548</v>
      </c>
      <c r="N227" s="53"/>
      <c r="O227" s="47">
        <v>342.14</v>
      </c>
    </row>
    <row r="228" spans="1:15" ht="20.100000000000001" customHeight="1">
      <c r="A228" s="76" t="s">
        <v>253</v>
      </c>
      <c r="B228" s="39">
        <v>1359</v>
      </c>
      <c r="C228" s="67" t="s">
        <v>319</v>
      </c>
      <c r="D228" s="40" t="s">
        <v>320</v>
      </c>
      <c r="E228" s="43">
        <v>10</v>
      </c>
      <c r="F228" s="62">
        <v>17500</v>
      </c>
      <c r="G228" s="41">
        <f t="shared" si="22"/>
        <v>38162</v>
      </c>
      <c r="H228" s="41">
        <f t="shared" si="23"/>
        <v>3650</v>
      </c>
      <c r="I228" s="44" t="str">
        <f t="shared" si="24"/>
        <v>dep out</v>
      </c>
      <c r="J228" s="45">
        <f t="shared" si="25"/>
        <v>0</v>
      </c>
      <c r="K228" s="57">
        <f t="shared" si="21"/>
        <v>17500</v>
      </c>
      <c r="L228" s="58">
        <f t="shared" si="26"/>
        <v>0</v>
      </c>
      <c r="M228" s="46">
        <f t="shared" si="27"/>
        <v>17500</v>
      </c>
      <c r="N228" s="53"/>
      <c r="O228" s="47">
        <v>0</v>
      </c>
    </row>
    <row r="229" spans="1:15" ht="20.100000000000001" customHeight="1">
      <c r="A229" s="76" t="s">
        <v>253</v>
      </c>
      <c r="B229" s="39">
        <v>1360</v>
      </c>
      <c r="C229" s="67" t="s">
        <v>321</v>
      </c>
      <c r="D229" s="40" t="s">
        <v>320</v>
      </c>
      <c r="E229" s="43">
        <v>10</v>
      </c>
      <c r="F229" s="62">
        <v>51632</v>
      </c>
      <c r="G229" s="41">
        <f t="shared" si="22"/>
        <v>38162</v>
      </c>
      <c r="H229" s="41">
        <f t="shared" si="23"/>
        <v>3650</v>
      </c>
      <c r="I229" s="44" t="str">
        <f t="shared" si="24"/>
        <v>dep out</v>
      </c>
      <c r="J229" s="45">
        <f t="shared" si="25"/>
        <v>0</v>
      </c>
      <c r="K229" s="57">
        <f t="shared" si="21"/>
        <v>51632</v>
      </c>
      <c r="L229" s="58">
        <f t="shared" si="26"/>
        <v>0</v>
      </c>
      <c r="M229" s="46">
        <f t="shared" si="27"/>
        <v>51632</v>
      </c>
      <c r="N229" s="53"/>
      <c r="O229" s="47">
        <v>0</v>
      </c>
    </row>
    <row r="230" spans="1:15" ht="20.100000000000001" customHeight="1">
      <c r="A230" s="76" t="s">
        <v>253</v>
      </c>
      <c r="B230" s="39">
        <v>1361</v>
      </c>
      <c r="C230" s="67" t="s">
        <v>322</v>
      </c>
      <c r="D230" s="40" t="s">
        <v>323</v>
      </c>
      <c r="E230" s="43">
        <v>10</v>
      </c>
      <c r="F230" s="62">
        <v>68680</v>
      </c>
      <c r="G230" s="41">
        <f t="shared" si="22"/>
        <v>37854</v>
      </c>
      <c r="H230" s="41">
        <f t="shared" si="23"/>
        <v>3650</v>
      </c>
      <c r="I230" s="44" t="str">
        <f t="shared" si="24"/>
        <v>dep out</v>
      </c>
      <c r="J230" s="45">
        <f t="shared" si="25"/>
        <v>0</v>
      </c>
      <c r="K230" s="57">
        <f t="shared" si="21"/>
        <v>68680</v>
      </c>
      <c r="L230" s="58">
        <f t="shared" si="26"/>
        <v>0</v>
      </c>
      <c r="M230" s="46">
        <f t="shared" si="27"/>
        <v>68680</v>
      </c>
      <c r="N230" s="53"/>
      <c r="O230" s="47">
        <v>0</v>
      </c>
    </row>
    <row r="231" spans="1:15" ht="20.100000000000001" customHeight="1">
      <c r="A231" s="76" t="s">
        <v>253</v>
      </c>
      <c r="B231" s="39">
        <v>1401</v>
      </c>
      <c r="C231" s="67" t="s">
        <v>324</v>
      </c>
      <c r="D231" s="40" t="s">
        <v>325</v>
      </c>
      <c r="E231" s="43">
        <v>5</v>
      </c>
      <c r="F231" s="62">
        <v>9995</v>
      </c>
      <c r="G231" s="41">
        <f t="shared" si="22"/>
        <v>38280</v>
      </c>
      <c r="H231" s="41">
        <f t="shared" si="23"/>
        <v>1825</v>
      </c>
      <c r="I231" s="44" t="str">
        <f t="shared" si="24"/>
        <v>dep out</v>
      </c>
      <c r="J231" s="45">
        <f t="shared" si="25"/>
        <v>0</v>
      </c>
      <c r="K231" s="57">
        <f t="shared" si="21"/>
        <v>9995</v>
      </c>
      <c r="L231" s="58">
        <f t="shared" si="26"/>
        <v>0</v>
      </c>
      <c r="M231" s="46">
        <f t="shared" si="27"/>
        <v>9995</v>
      </c>
      <c r="N231" s="53"/>
      <c r="O231" s="47">
        <v>0</v>
      </c>
    </row>
    <row r="232" spans="1:15" ht="20.100000000000001" customHeight="1">
      <c r="A232" s="76" t="s">
        <v>253</v>
      </c>
      <c r="B232" s="39">
        <v>1408</v>
      </c>
      <c r="C232" s="67" t="s">
        <v>326</v>
      </c>
      <c r="D232" s="40" t="s">
        <v>327</v>
      </c>
      <c r="E232" s="43">
        <v>30</v>
      </c>
      <c r="F232" s="62">
        <v>157830.44</v>
      </c>
      <c r="G232" s="41">
        <f t="shared" si="22"/>
        <v>38310</v>
      </c>
      <c r="H232" s="41">
        <f t="shared" si="23"/>
        <v>10950</v>
      </c>
      <c r="I232" s="44" t="str">
        <f t="shared" si="24"/>
        <v>active</v>
      </c>
      <c r="J232" s="45">
        <f t="shared" si="25"/>
        <v>5261.0146666666669</v>
      </c>
      <c r="K232" s="57">
        <f t="shared" si="21"/>
        <v>92709.168043835612</v>
      </c>
      <c r="L232" s="58">
        <f t="shared" si="26"/>
        <v>0</v>
      </c>
      <c r="M232" s="46">
        <f t="shared" si="27"/>
        <v>92709.168043835612</v>
      </c>
      <c r="N232" s="53"/>
      <c r="O232" s="47">
        <v>5261.0146666666669</v>
      </c>
    </row>
    <row r="233" spans="1:15" ht="20.100000000000001" customHeight="1">
      <c r="A233" s="76" t="s">
        <v>253</v>
      </c>
      <c r="B233" s="39">
        <v>1409</v>
      </c>
      <c r="C233" s="67" t="s">
        <v>328</v>
      </c>
      <c r="D233" s="40" t="s">
        <v>329</v>
      </c>
      <c r="E233" s="43">
        <v>50</v>
      </c>
      <c r="F233" s="62">
        <v>106353.12</v>
      </c>
      <c r="G233" s="41">
        <f t="shared" si="22"/>
        <v>38302</v>
      </c>
      <c r="H233" s="41">
        <f t="shared" si="23"/>
        <v>18250</v>
      </c>
      <c r="I233" s="44" t="str">
        <f t="shared" si="24"/>
        <v>active</v>
      </c>
      <c r="J233" s="45">
        <f t="shared" si="25"/>
        <v>2127.0623999999998</v>
      </c>
      <c r="K233" s="57">
        <f t="shared" si="21"/>
        <v>37529.539331506843</v>
      </c>
      <c r="L233" s="58">
        <f t="shared" si="26"/>
        <v>0</v>
      </c>
      <c r="M233" s="46">
        <f t="shared" si="27"/>
        <v>37529.539331506843</v>
      </c>
      <c r="N233" s="53"/>
      <c r="O233" s="47">
        <v>2127.0623999999998</v>
      </c>
    </row>
    <row r="234" spans="1:15" ht="20.100000000000001" customHeight="1">
      <c r="A234" s="76" t="s">
        <v>253</v>
      </c>
      <c r="B234" s="39">
        <v>1410</v>
      </c>
      <c r="C234" s="67" t="s">
        <v>330</v>
      </c>
      <c r="D234" s="40" t="s">
        <v>331</v>
      </c>
      <c r="E234" s="43">
        <v>30</v>
      </c>
      <c r="F234" s="62">
        <v>119417.06</v>
      </c>
      <c r="G234" s="41">
        <f t="shared" si="22"/>
        <v>38533</v>
      </c>
      <c r="H234" s="41">
        <f t="shared" si="23"/>
        <v>10950</v>
      </c>
      <c r="I234" s="44" t="str">
        <f t="shared" si="24"/>
        <v>active</v>
      </c>
      <c r="J234" s="45">
        <f t="shared" si="25"/>
        <v>3980.5686666666666</v>
      </c>
      <c r="K234" s="57">
        <f t="shared" si="21"/>
        <v>67713.290003652961</v>
      </c>
      <c r="L234" s="58">
        <f t="shared" si="26"/>
        <v>0</v>
      </c>
      <c r="M234" s="46">
        <f t="shared" si="27"/>
        <v>67713.290003652961</v>
      </c>
      <c r="N234" s="53"/>
      <c r="O234" s="47">
        <v>3980.5686666666666</v>
      </c>
    </row>
    <row r="235" spans="1:15" ht="20.100000000000001" customHeight="1">
      <c r="A235" s="76" t="s">
        <v>253</v>
      </c>
      <c r="B235" s="39">
        <v>1416</v>
      </c>
      <c r="C235" s="67" t="s">
        <v>332</v>
      </c>
      <c r="D235" s="40" t="s">
        <v>333</v>
      </c>
      <c r="E235" s="43">
        <v>50</v>
      </c>
      <c r="F235" s="62">
        <v>1107021.67</v>
      </c>
      <c r="G235" s="41">
        <f t="shared" si="22"/>
        <v>38353</v>
      </c>
      <c r="H235" s="41">
        <f t="shared" si="23"/>
        <v>18250</v>
      </c>
      <c r="I235" s="44" t="str">
        <f t="shared" si="24"/>
        <v>active</v>
      </c>
      <c r="J235" s="45">
        <f t="shared" si="25"/>
        <v>22140.433399999998</v>
      </c>
      <c r="K235" s="57">
        <f t="shared" si="21"/>
        <v>387548.57258246571</v>
      </c>
      <c r="L235" s="58">
        <f t="shared" si="26"/>
        <v>0</v>
      </c>
      <c r="M235" s="46">
        <f t="shared" si="27"/>
        <v>387548.57258246571</v>
      </c>
      <c r="N235" s="53"/>
      <c r="O235" s="47">
        <v>22140.433399999998</v>
      </c>
    </row>
    <row r="236" spans="1:15" ht="20.100000000000001" customHeight="1">
      <c r="A236" s="76" t="s">
        <v>253</v>
      </c>
      <c r="B236" s="39">
        <v>1428</v>
      </c>
      <c r="C236" s="67" t="s">
        <v>334</v>
      </c>
      <c r="D236" s="40" t="s">
        <v>333</v>
      </c>
      <c r="E236" s="43">
        <v>50</v>
      </c>
      <c r="F236" s="62">
        <v>17255</v>
      </c>
      <c r="G236" s="41">
        <f t="shared" si="22"/>
        <v>38353</v>
      </c>
      <c r="H236" s="41">
        <f t="shared" si="23"/>
        <v>18250</v>
      </c>
      <c r="I236" s="44" t="str">
        <f t="shared" si="24"/>
        <v>active</v>
      </c>
      <c r="J236" s="45">
        <f t="shared" si="25"/>
        <v>345.1</v>
      </c>
      <c r="K236" s="57">
        <f t="shared" si="21"/>
        <v>6040.6682191780828</v>
      </c>
      <c r="L236" s="58">
        <f t="shared" si="26"/>
        <v>0</v>
      </c>
      <c r="M236" s="46">
        <f t="shared" si="27"/>
        <v>6040.6682191780828</v>
      </c>
      <c r="N236" s="53"/>
      <c r="O236" s="47">
        <v>345.1</v>
      </c>
    </row>
    <row r="237" spans="1:15" ht="20.100000000000001" customHeight="1">
      <c r="A237" s="76" t="s">
        <v>253</v>
      </c>
      <c r="B237" s="39">
        <v>1429</v>
      </c>
      <c r="C237" s="67" t="s">
        <v>335</v>
      </c>
      <c r="D237" s="40" t="s">
        <v>333</v>
      </c>
      <c r="E237" s="43">
        <v>50</v>
      </c>
      <c r="F237" s="62">
        <v>15840</v>
      </c>
      <c r="G237" s="41">
        <f t="shared" si="22"/>
        <v>38353</v>
      </c>
      <c r="H237" s="41">
        <f t="shared" si="23"/>
        <v>18250</v>
      </c>
      <c r="I237" s="44" t="str">
        <f t="shared" si="24"/>
        <v>active</v>
      </c>
      <c r="J237" s="45">
        <f t="shared" si="25"/>
        <v>316.8</v>
      </c>
      <c r="K237" s="57">
        <f t="shared" si="21"/>
        <v>5545.3019178082195</v>
      </c>
      <c r="L237" s="58">
        <f t="shared" si="26"/>
        <v>0</v>
      </c>
      <c r="M237" s="46">
        <f t="shared" si="27"/>
        <v>5545.3019178082195</v>
      </c>
      <c r="N237" s="53"/>
      <c r="O237" s="47">
        <v>316.8</v>
      </c>
    </row>
    <row r="238" spans="1:15" ht="20.100000000000001" customHeight="1">
      <c r="A238" s="76" t="s">
        <v>253</v>
      </c>
      <c r="B238" s="39">
        <v>1430</v>
      </c>
      <c r="C238" s="67" t="s">
        <v>336</v>
      </c>
      <c r="D238" s="40" t="s">
        <v>333</v>
      </c>
      <c r="E238" s="43">
        <v>50</v>
      </c>
      <c r="F238" s="62">
        <v>8400</v>
      </c>
      <c r="G238" s="41">
        <f t="shared" si="22"/>
        <v>38353</v>
      </c>
      <c r="H238" s="41">
        <f t="shared" si="23"/>
        <v>18250</v>
      </c>
      <c r="I238" s="44" t="str">
        <f t="shared" si="24"/>
        <v>active</v>
      </c>
      <c r="J238" s="45">
        <f t="shared" si="25"/>
        <v>168</v>
      </c>
      <c r="K238" s="57">
        <f t="shared" si="21"/>
        <v>2940.6904109589041</v>
      </c>
      <c r="L238" s="58">
        <f t="shared" si="26"/>
        <v>0</v>
      </c>
      <c r="M238" s="46">
        <f t="shared" si="27"/>
        <v>2940.6904109589041</v>
      </c>
      <c r="N238" s="53"/>
      <c r="O238" s="47">
        <v>168</v>
      </c>
    </row>
    <row r="239" spans="1:15" ht="20.100000000000001" customHeight="1">
      <c r="A239" s="76" t="s">
        <v>253</v>
      </c>
      <c r="B239" s="39">
        <v>1431</v>
      </c>
      <c r="C239" s="67" t="s">
        <v>337</v>
      </c>
      <c r="D239" s="40" t="s">
        <v>333</v>
      </c>
      <c r="E239" s="43">
        <v>50</v>
      </c>
      <c r="F239" s="62">
        <v>5180</v>
      </c>
      <c r="G239" s="41">
        <f t="shared" si="22"/>
        <v>38353</v>
      </c>
      <c r="H239" s="41">
        <f t="shared" si="23"/>
        <v>18250</v>
      </c>
      <c r="I239" s="44" t="str">
        <f t="shared" si="24"/>
        <v>active</v>
      </c>
      <c r="J239" s="45">
        <f t="shared" si="25"/>
        <v>103.6</v>
      </c>
      <c r="K239" s="57">
        <f t="shared" si="21"/>
        <v>1813.4257534246574</v>
      </c>
      <c r="L239" s="58">
        <f t="shared" si="26"/>
        <v>0</v>
      </c>
      <c r="M239" s="46">
        <f t="shared" si="27"/>
        <v>1813.4257534246574</v>
      </c>
      <c r="N239" s="53"/>
      <c r="O239" s="47">
        <v>103.6</v>
      </c>
    </row>
    <row r="240" spans="1:15" ht="20.100000000000001" customHeight="1">
      <c r="A240" s="76" t="s">
        <v>253</v>
      </c>
      <c r="B240" s="39">
        <v>1432</v>
      </c>
      <c r="C240" s="67" t="s">
        <v>338</v>
      </c>
      <c r="D240" s="40" t="s">
        <v>333</v>
      </c>
      <c r="E240" s="43">
        <v>50</v>
      </c>
      <c r="F240" s="62">
        <v>21000</v>
      </c>
      <c r="G240" s="41">
        <f t="shared" si="22"/>
        <v>38353</v>
      </c>
      <c r="H240" s="41">
        <f t="shared" si="23"/>
        <v>18250</v>
      </c>
      <c r="I240" s="44" t="str">
        <f t="shared" si="24"/>
        <v>active</v>
      </c>
      <c r="J240" s="45">
        <f t="shared" si="25"/>
        <v>420</v>
      </c>
      <c r="K240" s="57">
        <f t="shared" si="21"/>
        <v>7351.7260273972606</v>
      </c>
      <c r="L240" s="58">
        <f t="shared" si="26"/>
        <v>0</v>
      </c>
      <c r="M240" s="46">
        <f t="shared" si="27"/>
        <v>7351.7260273972606</v>
      </c>
      <c r="N240" s="53"/>
      <c r="O240" s="47">
        <v>420</v>
      </c>
    </row>
    <row r="241" spans="1:16" ht="20.100000000000001" customHeight="1">
      <c r="A241" s="76" t="s">
        <v>253</v>
      </c>
      <c r="B241" s="39">
        <v>1433</v>
      </c>
      <c r="C241" s="67" t="s">
        <v>339</v>
      </c>
      <c r="D241" s="40" t="s">
        <v>333</v>
      </c>
      <c r="E241" s="43">
        <v>50</v>
      </c>
      <c r="F241" s="62">
        <v>7700</v>
      </c>
      <c r="G241" s="41">
        <f t="shared" si="22"/>
        <v>38353</v>
      </c>
      <c r="H241" s="41">
        <f t="shared" si="23"/>
        <v>18250</v>
      </c>
      <c r="I241" s="44" t="str">
        <f t="shared" si="24"/>
        <v>active</v>
      </c>
      <c r="J241" s="45">
        <f t="shared" si="25"/>
        <v>154</v>
      </c>
      <c r="K241" s="57">
        <f t="shared" si="21"/>
        <v>2695.6328767123287</v>
      </c>
      <c r="L241" s="58">
        <f t="shared" si="26"/>
        <v>0</v>
      </c>
      <c r="M241" s="46">
        <f t="shared" si="27"/>
        <v>2695.6328767123287</v>
      </c>
      <c r="N241" s="53"/>
      <c r="O241" s="47">
        <v>154</v>
      </c>
    </row>
    <row r="242" spans="1:16" ht="20.100000000000001" customHeight="1">
      <c r="A242" s="76" t="s">
        <v>253</v>
      </c>
      <c r="B242" s="39">
        <v>1434</v>
      </c>
      <c r="C242" s="67" t="s">
        <v>340</v>
      </c>
      <c r="D242" s="40" t="s">
        <v>333</v>
      </c>
      <c r="E242" s="43">
        <v>50</v>
      </c>
      <c r="F242" s="62">
        <v>10570</v>
      </c>
      <c r="G242" s="41">
        <f t="shared" si="22"/>
        <v>38353</v>
      </c>
      <c r="H242" s="41">
        <f t="shared" si="23"/>
        <v>18250</v>
      </c>
      <c r="I242" s="44" t="str">
        <f t="shared" si="24"/>
        <v>active</v>
      </c>
      <c r="J242" s="45">
        <f t="shared" si="25"/>
        <v>211.4</v>
      </c>
      <c r="K242" s="57">
        <f t="shared" si="21"/>
        <v>3700.3687671232879</v>
      </c>
      <c r="L242" s="58">
        <f t="shared" si="26"/>
        <v>0</v>
      </c>
      <c r="M242" s="46">
        <f t="shared" si="27"/>
        <v>3700.3687671232879</v>
      </c>
      <c r="N242" s="53"/>
      <c r="O242" s="47">
        <v>211.4</v>
      </c>
    </row>
    <row r="243" spans="1:16" ht="20.100000000000001" customHeight="1">
      <c r="A243" s="76" t="s">
        <v>253</v>
      </c>
      <c r="B243" s="39">
        <v>1493</v>
      </c>
      <c r="C243" s="67" t="s">
        <v>341</v>
      </c>
      <c r="D243" s="40" t="s">
        <v>342</v>
      </c>
      <c r="E243" s="43">
        <v>25</v>
      </c>
      <c r="F243" s="62">
        <v>9840</v>
      </c>
      <c r="G243" s="41">
        <f t="shared" si="22"/>
        <v>37802</v>
      </c>
      <c r="H243" s="41">
        <f t="shared" si="23"/>
        <v>9125</v>
      </c>
      <c r="I243" s="44" t="str">
        <f t="shared" si="24"/>
        <v>active</v>
      </c>
      <c r="J243" s="45">
        <f t="shared" si="25"/>
        <v>393.6</v>
      </c>
      <c r="K243" s="57">
        <f t="shared" si="21"/>
        <v>7483.7917808219181</v>
      </c>
      <c r="L243" s="58">
        <f t="shared" si="26"/>
        <v>0</v>
      </c>
      <c r="M243" s="46">
        <f t="shared" si="27"/>
        <v>7483.7917808219181</v>
      </c>
      <c r="N243" s="53"/>
      <c r="O243" s="47">
        <v>393.6</v>
      </c>
    </row>
    <row r="244" spans="1:16" ht="20.100000000000001" customHeight="1">
      <c r="A244" s="76" t="s">
        <v>253</v>
      </c>
      <c r="B244" s="39">
        <v>1494</v>
      </c>
      <c r="C244" s="67" t="s">
        <v>343</v>
      </c>
      <c r="D244" s="40" t="s">
        <v>342</v>
      </c>
      <c r="E244" s="43">
        <v>20</v>
      </c>
      <c r="F244" s="62">
        <v>1680</v>
      </c>
      <c r="G244" s="41">
        <f t="shared" si="22"/>
        <v>37802</v>
      </c>
      <c r="H244" s="41">
        <f t="shared" si="23"/>
        <v>7300</v>
      </c>
      <c r="I244" s="44" t="str">
        <f t="shared" si="24"/>
        <v>active</v>
      </c>
      <c r="J244" s="45">
        <f t="shared" si="25"/>
        <v>84</v>
      </c>
      <c r="K244" s="57">
        <f t="shared" si="21"/>
        <v>1597.1506849315069</v>
      </c>
      <c r="L244" s="58">
        <f t="shared" si="26"/>
        <v>0</v>
      </c>
      <c r="M244" s="46">
        <f t="shared" si="27"/>
        <v>1597.1506849315069</v>
      </c>
      <c r="N244" s="53"/>
      <c r="O244" s="47">
        <v>84</v>
      </c>
      <c r="P244" s="16"/>
    </row>
    <row r="245" spans="1:16" ht="20.100000000000001" customHeight="1">
      <c r="A245" s="76" t="s">
        <v>253</v>
      </c>
      <c r="B245" s="39">
        <v>1495</v>
      </c>
      <c r="C245" s="67" t="s">
        <v>344</v>
      </c>
      <c r="D245" s="40" t="s">
        <v>318</v>
      </c>
      <c r="E245" s="43">
        <v>25</v>
      </c>
      <c r="F245" s="62">
        <v>62670</v>
      </c>
      <c r="G245" s="41">
        <f t="shared" si="22"/>
        <v>38168</v>
      </c>
      <c r="H245" s="41">
        <f t="shared" si="23"/>
        <v>9125</v>
      </c>
      <c r="I245" s="44" t="str">
        <f t="shared" si="24"/>
        <v>active</v>
      </c>
      <c r="J245" s="45">
        <f t="shared" si="25"/>
        <v>2506.8000000000002</v>
      </c>
      <c r="K245" s="57">
        <f t="shared" si="21"/>
        <v>45149.871780821923</v>
      </c>
      <c r="L245" s="58">
        <f t="shared" si="26"/>
        <v>0</v>
      </c>
      <c r="M245" s="46">
        <f t="shared" si="27"/>
        <v>45149.871780821923</v>
      </c>
      <c r="N245" s="53"/>
      <c r="O245" s="47">
        <v>2506.8000000000002</v>
      </c>
    </row>
    <row r="246" spans="1:16" ht="20.100000000000001" customHeight="1">
      <c r="A246" s="76" t="s">
        <v>253</v>
      </c>
      <c r="B246" s="39">
        <v>1496</v>
      </c>
      <c r="C246" s="67" t="s">
        <v>345</v>
      </c>
      <c r="D246" s="40" t="s">
        <v>318</v>
      </c>
      <c r="E246" s="43">
        <v>25</v>
      </c>
      <c r="F246" s="62">
        <v>148200</v>
      </c>
      <c r="G246" s="41">
        <f t="shared" si="22"/>
        <v>38168</v>
      </c>
      <c r="H246" s="41">
        <f t="shared" si="23"/>
        <v>9125</v>
      </c>
      <c r="I246" s="44" t="str">
        <f t="shared" si="24"/>
        <v>active</v>
      </c>
      <c r="J246" s="45">
        <f t="shared" si="25"/>
        <v>5928</v>
      </c>
      <c r="K246" s="57">
        <f t="shared" si="21"/>
        <v>106768.96438356164</v>
      </c>
      <c r="L246" s="58">
        <f t="shared" si="26"/>
        <v>0</v>
      </c>
      <c r="M246" s="46">
        <f t="shared" si="27"/>
        <v>106768.96438356164</v>
      </c>
      <c r="N246" s="53"/>
      <c r="O246" s="47">
        <v>5928</v>
      </c>
    </row>
    <row r="247" spans="1:16" ht="20.100000000000001" customHeight="1">
      <c r="A247" s="76" t="s">
        <v>253</v>
      </c>
      <c r="B247" s="39">
        <v>1497</v>
      </c>
      <c r="C247" s="67" t="s">
        <v>346</v>
      </c>
      <c r="D247" s="40" t="s">
        <v>318</v>
      </c>
      <c r="E247" s="43">
        <v>25</v>
      </c>
      <c r="F247" s="62">
        <v>251310</v>
      </c>
      <c r="G247" s="41">
        <f t="shared" si="22"/>
        <v>38168</v>
      </c>
      <c r="H247" s="41">
        <f t="shared" si="23"/>
        <v>9125</v>
      </c>
      <c r="I247" s="44" t="str">
        <f t="shared" si="24"/>
        <v>active</v>
      </c>
      <c r="J247" s="45">
        <f t="shared" si="25"/>
        <v>10052.4</v>
      </c>
      <c r="K247" s="57">
        <f t="shared" si="21"/>
        <v>181053.36328767124</v>
      </c>
      <c r="L247" s="58">
        <f t="shared" si="26"/>
        <v>0</v>
      </c>
      <c r="M247" s="46">
        <f t="shared" si="27"/>
        <v>181053.36328767124</v>
      </c>
      <c r="N247" s="53"/>
      <c r="O247" s="47">
        <v>10052.4</v>
      </c>
    </row>
    <row r="248" spans="1:16" ht="20.100000000000001" customHeight="1">
      <c r="A248" s="76" t="s">
        <v>253</v>
      </c>
      <c r="B248" s="39">
        <v>1498</v>
      </c>
      <c r="C248" s="67" t="s">
        <v>347</v>
      </c>
      <c r="D248" s="40" t="s">
        <v>318</v>
      </c>
      <c r="E248" s="43">
        <v>25</v>
      </c>
      <c r="F248" s="62">
        <v>30720</v>
      </c>
      <c r="G248" s="41">
        <f t="shared" si="22"/>
        <v>38168</v>
      </c>
      <c r="H248" s="41">
        <f t="shared" si="23"/>
        <v>9125</v>
      </c>
      <c r="I248" s="44" t="str">
        <f t="shared" si="24"/>
        <v>active</v>
      </c>
      <c r="J248" s="45">
        <f t="shared" si="25"/>
        <v>1228.8</v>
      </c>
      <c r="K248" s="57">
        <f t="shared" si="21"/>
        <v>22131.866301369864</v>
      </c>
      <c r="L248" s="58">
        <f t="shared" si="26"/>
        <v>0</v>
      </c>
      <c r="M248" s="46">
        <f t="shared" si="27"/>
        <v>22131.866301369864</v>
      </c>
      <c r="N248" s="53"/>
      <c r="O248" s="47">
        <v>1228.8</v>
      </c>
    </row>
    <row r="249" spans="1:16" ht="20.100000000000001" customHeight="1">
      <c r="A249" s="76" t="s">
        <v>253</v>
      </c>
      <c r="B249" s="39">
        <v>1499</v>
      </c>
      <c r="C249" s="67" t="s">
        <v>348</v>
      </c>
      <c r="D249" s="40" t="s">
        <v>318</v>
      </c>
      <c r="E249" s="43">
        <v>25</v>
      </c>
      <c r="F249" s="62">
        <v>7900</v>
      </c>
      <c r="G249" s="41">
        <f t="shared" si="22"/>
        <v>38168</v>
      </c>
      <c r="H249" s="41">
        <f t="shared" si="23"/>
        <v>9125</v>
      </c>
      <c r="I249" s="44" t="str">
        <f t="shared" si="24"/>
        <v>active</v>
      </c>
      <c r="J249" s="45">
        <f t="shared" si="25"/>
        <v>316</v>
      </c>
      <c r="K249" s="57">
        <f t="shared" si="21"/>
        <v>5691.4630136986307</v>
      </c>
      <c r="L249" s="58">
        <f t="shared" si="26"/>
        <v>0</v>
      </c>
      <c r="M249" s="46">
        <f t="shared" si="27"/>
        <v>5691.4630136986307</v>
      </c>
      <c r="N249" s="53"/>
      <c r="O249" s="47">
        <v>316</v>
      </c>
    </row>
    <row r="250" spans="1:16" ht="20.100000000000001" customHeight="1">
      <c r="A250" s="76" t="s">
        <v>253</v>
      </c>
      <c r="B250" s="39">
        <v>1500</v>
      </c>
      <c r="C250" s="67" t="s">
        <v>349</v>
      </c>
      <c r="D250" s="40" t="s">
        <v>318</v>
      </c>
      <c r="E250" s="43">
        <v>25</v>
      </c>
      <c r="F250" s="62">
        <v>17440</v>
      </c>
      <c r="G250" s="41">
        <f t="shared" si="22"/>
        <v>38168</v>
      </c>
      <c r="H250" s="41">
        <f t="shared" si="23"/>
        <v>9125</v>
      </c>
      <c r="I250" s="44" t="str">
        <f t="shared" si="24"/>
        <v>active</v>
      </c>
      <c r="J250" s="45">
        <f t="shared" si="25"/>
        <v>697.6</v>
      </c>
      <c r="K250" s="57">
        <f t="shared" si="21"/>
        <v>12564.44493150685</v>
      </c>
      <c r="L250" s="58">
        <f t="shared" si="26"/>
        <v>0</v>
      </c>
      <c r="M250" s="46">
        <f t="shared" si="27"/>
        <v>12564.44493150685</v>
      </c>
      <c r="N250" s="53"/>
      <c r="O250" s="47">
        <v>697.6</v>
      </c>
    </row>
    <row r="251" spans="1:16" ht="20.100000000000001" customHeight="1">
      <c r="A251" s="76" t="s">
        <v>253</v>
      </c>
      <c r="B251" s="39">
        <v>1501</v>
      </c>
      <c r="C251" s="67" t="s">
        <v>350</v>
      </c>
      <c r="D251" s="40" t="s">
        <v>318</v>
      </c>
      <c r="E251" s="43">
        <v>25</v>
      </c>
      <c r="F251" s="62">
        <v>36000</v>
      </c>
      <c r="G251" s="41">
        <f t="shared" si="22"/>
        <v>38168</v>
      </c>
      <c r="H251" s="41">
        <f t="shared" si="23"/>
        <v>9125</v>
      </c>
      <c r="I251" s="44" t="str">
        <f t="shared" si="24"/>
        <v>active</v>
      </c>
      <c r="J251" s="45">
        <f t="shared" si="25"/>
        <v>1440</v>
      </c>
      <c r="K251" s="57">
        <f t="shared" si="21"/>
        <v>25935.780821917808</v>
      </c>
      <c r="L251" s="58">
        <f t="shared" si="26"/>
        <v>0</v>
      </c>
      <c r="M251" s="46">
        <f t="shared" si="27"/>
        <v>25935.780821917808</v>
      </c>
      <c r="N251" s="53"/>
      <c r="O251" s="47">
        <v>1440</v>
      </c>
    </row>
    <row r="252" spans="1:16" ht="20.100000000000001" customHeight="1">
      <c r="A252" s="76" t="s">
        <v>253</v>
      </c>
      <c r="B252" s="39">
        <v>1502</v>
      </c>
      <c r="C252" s="67" t="s">
        <v>351</v>
      </c>
      <c r="D252" s="40" t="s">
        <v>318</v>
      </c>
      <c r="E252" s="43">
        <v>25</v>
      </c>
      <c r="F252" s="62">
        <v>29000</v>
      </c>
      <c r="G252" s="41">
        <f t="shared" si="22"/>
        <v>38168</v>
      </c>
      <c r="H252" s="41">
        <f t="shared" si="23"/>
        <v>9125</v>
      </c>
      <c r="I252" s="44" t="str">
        <f t="shared" si="24"/>
        <v>active</v>
      </c>
      <c r="J252" s="45">
        <f t="shared" si="25"/>
        <v>1160</v>
      </c>
      <c r="K252" s="57">
        <f t="shared" si="21"/>
        <v>20892.712328767124</v>
      </c>
      <c r="L252" s="58">
        <f t="shared" si="26"/>
        <v>0</v>
      </c>
      <c r="M252" s="46">
        <f t="shared" si="27"/>
        <v>20892.712328767124</v>
      </c>
      <c r="N252" s="53"/>
      <c r="O252" s="47">
        <v>1160</v>
      </c>
    </row>
    <row r="253" spans="1:16" ht="20.100000000000001" customHeight="1">
      <c r="A253" s="76" t="s">
        <v>253</v>
      </c>
      <c r="B253" s="39">
        <v>1503</v>
      </c>
      <c r="C253" s="67" t="s">
        <v>352</v>
      </c>
      <c r="D253" s="40" t="s">
        <v>318</v>
      </c>
      <c r="E253" s="43">
        <v>25</v>
      </c>
      <c r="F253" s="62">
        <v>6300</v>
      </c>
      <c r="G253" s="41">
        <f t="shared" si="22"/>
        <v>38168</v>
      </c>
      <c r="H253" s="41">
        <f t="shared" si="23"/>
        <v>9125</v>
      </c>
      <c r="I253" s="44" t="str">
        <f t="shared" si="24"/>
        <v>active</v>
      </c>
      <c r="J253" s="45">
        <f t="shared" si="25"/>
        <v>252</v>
      </c>
      <c r="K253" s="57">
        <f t="shared" si="21"/>
        <v>4538.7616438356163</v>
      </c>
      <c r="L253" s="58">
        <f t="shared" si="26"/>
        <v>0</v>
      </c>
      <c r="M253" s="46">
        <f t="shared" si="27"/>
        <v>4538.7616438356163</v>
      </c>
      <c r="N253" s="53"/>
      <c r="O253" s="47">
        <v>252</v>
      </c>
    </row>
    <row r="254" spans="1:16" ht="20.100000000000001" customHeight="1">
      <c r="A254" s="76" t="s">
        <v>253</v>
      </c>
      <c r="B254" s="39">
        <v>1504</v>
      </c>
      <c r="C254" s="67" t="s">
        <v>353</v>
      </c>
      <c r="D254" s="40" t="s">
        <v>318</v>
      </c>
      <c r="E254" s="43">
        <v>25</v>
      </c>
      <c r="F254" s="62">
        <v>18240</v>
      </c>
      <c r="G254" s="41">
        <f t="shared" si="22"/>
        <v>38168</v>
      </c>
      <c r="H254" s="41">
        <f t="shared" si="23"/>
        <v>9125</v>
      </c>
      <c r="I254" s="44" t="str">
        <f t="shared" si="24"/>
        <v>active</v>
      </c>
      <c r="J254" s="45">
        <f t="shared" si="25"/>
        <v>729.6</v>
      </c>
      <c r="K254" s="57">
        <f t="shared" si="21"/>
        <v>13140.795616438358</v>
      </c>
      <c r="L254" s="58">
        <f t="shared" si="26"/>
        <v>0</v>
      </c>
      <c r="M254" s="46">
        <f t="shared" si="27"/>
        <v>13140.795616438358</v>
      </c>
      <c r="N254" s="53"/>
      <c r="O254" s="47">
        <v>729.6</v>
      </c>
    </row>
    <row r="255" spans="1:16" ht="20.100000000000001" customHeight="1">
      <c r="A255" s="76" t="s">
        <v>253</v>
      </c>
      <c r="B255" s="39">
        <v>1505</v>
      </c>
      <c r="C255" s="67" t="s">
        <v>354</v>
      </c>
      <c r="D255" s="40" t="s">
        <v>355</v>
      </c>
      <c r="E255" s="43">
        <v>25</v>
      </c>
      <c r="F255" s="62">
        <v>55520</v>
      </c>
      <c r="G255" s="41">
        <f t="shared" si="22"/>
        <v>38141</v>
      </c>
      <c r="H255" s="41">
        <f t="shared" si="23"/>
        <v>9125</v>
      </c>
      <c r="I255" s="44" t="str">
        <f t="shared" si="24"/>
        <v>active</v>
      </c>
      <c r="J255" s="45">
        <f t="shared" si="25"/>
        <v>2220.8000000000002</v>
      </c>
      <c r="K255" s="57">
        <f t="shared" si="21"/>
        <v>40163.015890410963</v>
      </c>
      <c r="L255" s="58">
        <f t="shared" si="26"/>
        <v>0</v>
      </c>
      <c r="M255" s="46">
        <f t="shared" si="27"/>
        <v>40163.015890410963</v>
      </c>
      <c r="N255" s="53"/>
      <c r="O255" s="47">
        <v>2220.8000000000002</v>
      </c>
    </row>
    <row r="256" spans="1:16" ht="20.100000000000001" customHeight="1">
      <c r="A256" s="76" t="s">
        <v>253</v>
      </c>
      <c r="B256" s="39">
        <v>1506</v>
      </c>
      <c r="C256" s="67" t="s">
        <v>356</v>
      </c>
      <c r="D256" s="40" t="s">
        <v>318</v>
      </c>
      <c r="E256" s="43">
        <v>25</v>
      </c>
      <c r="F256" s="62">
        <v>36000</v>
      </c>
      <c r="G256" s="41">
        <f t="shared" si="22"/>
        <v>38168</v>
      </c>
      <c r="H256" s="41">
        <f t="shared" si="23"/>
        <v>9125</v>
      </c>
      <c r="I256" s="44" t="str">
        <f t="shared" si="24"/>
        <v>active</v>
      </c>
      <c r="J256" s="45">
        <f t="shared" si="25"/>
        <v>1440</v>
      </c>
      <c r="K256" s="57">
        <f t="shared" si="21"/>
        <v>25935.780821917808</v>
      </c>
      <c r="L256" s="58">
        <f t="shared" si="26"/>
        <v>0</v>
      </c>
      <c r="M256" s="46">
        <f t="shared" si="27"/>
        <v>25935.780821917808</v>
      </c>
      <c r="N256" s="53"/>
      <c r="O256" s="47">
        <v>1440</v>
      </c>
    </row>
    <row r="257" spans="1:15" ht="20.100000000000001" customHeight="1">
      <c r="A257" s="76" t="s">
        <v>253</v>
      </c>
      <c r="B257" s="39">
        <v>1524</v>
      </c>
      <c r="C257" s="67" t="s">
        <v>357</v>
      </c>
      <c r="D257" s="40" t="s">
        <v>358</v>
      </c>
      <c r="E257" s="43">
        <v>25</v>
      </c>
      <c r="F257" s="62">
        <v>206790.01</v>
      </c>
      <c r="G257" s="41">
        <f t="shared" si="22"/>
        <v>38718</v>
      </c>
      <c r="H257" s="41">
        <f t="shared" si="23"/>
        <v>9125</v>
      </c>
      <c r="I257" s="44" t="str">
        <f t="shared" si="24"/>
        <v>active</v>
      </c>
      <c r="J257" s="45">
        <f t="shared" si="25"/>
        <v>8271.6004000000012</v>
      </c>
      <c r="K257" s="57">
        <f t="shared" si="21"/>
        <v>136515.39947835618</v>
      </c>
      <c r="L257" s="58">
        <f t="shared" si="26"/>
        <v>0</v>
      </c>
      <c r="M257" s="46">
        <f t="shared" si="27"/>
        <v>136515.39947835618</v>
      </c>
      <c r="N257" s="53"/>
      <c r="O257" s="47">
        <v>8271.6004000000012</v>
      </c>
    </row>
    <row r="258" spans="1:15" ht="20.100000000000001" customHeight="1">
      <c r="A258" s="76" t="s">
        <v>253</v>
      </c>
      <c r="B258" s="39">
        <v>1559</v>
      </c>
      <c r="C258" s="67" t="s">
        <v>359</v>
      </c>
      <c r="D258" s="40" t="s">
        <v>358</v>
      </c>
      <c r="E258" s="43">
        <v>25</v>
      </c>
      <c r="F258" s="62">
        <v>2135</v>
      </c>
      <c r="G258" s="41">
        <f t="shared" si="22"/>
        <v>38718</v>
      </c>
      <c r="H258" s="41">
        <f t="shared" si="23"/>
        <v>9125</v>
      </c>
      <c r="I258" s="44" t="str">
        <f t="shared" si="24"/>
        <v>active</v>
      </c>
      <c r="J258" s="45">
        <f t="shared" si="25"/>
        <v>85.4</v>
      </c>
      <c r="K258" s="57">
        <f t="shared" si="21"/>
        <v>1409.4509589041097</v>
      </c>
      <c r="L258" s="58">
        <f t="shared" si="26"/>
        <v>0</v>
      </c>
      <c r="M258" s="46">
        <f t="shared" si="27"/>
        <v>1409.4509589041097</v>
      </c>
      <c r="N258" s="53"/>
      <c r="O258" s="47">
        <v>85.4</v>
      </c>
    </row>
    <row r="259" spans="1:15" ht="20.100000000000001" customHeight="1">
      <c r="A259" s="76" t="s">
        <v>253</v>
      </c>
      <c r="B259" s="39">
        <v>1560</v>
      </c>
      <c r="C259" s="67" t="s">
        <v>360</v>
      </c>
      <c r="D259" s="40" t="s">
        <v>358</v>
      </c>
      <c r="E259" s="43">
        <v>50</v>
      </c>
      <c r="F259" s="62">
        <v>30973</v>
      </c>
      <c r="G259" s="41">
        <f t="shared" si="22"/>
        <v>38718</v>
      </c>
      <c r="H259" s="41">
        <f t="shared" si="23"/>
        <v>18250</v>
      </c>
      <c r="I259" s="44" t="str">
        <f t="shared" si="24"/>
        <v>active</v>
      </c>
      <c r="J259" s="45">
        <f t="shared" si="25"/>
        <v>619.46</v>
      </c>
      <c r="K259" s="57">
        <f t="shared" ref="K259:K322" si="28">IF(I259="dep out",F259,(($J$1-G259)/365)*J259)</f>
        <v>10223.635726027398</v>
      </c>
      <c r="L259" s="58">
        <f t="shared" si="26"/>
        <v>0</v>
      </c>
      <c r="M259" s="46">
        <f t="shared" si="27"/>
        <v>10223.635726027398</v>
      </c>
      <c r="N259" s="53"/>
      <c r="O259" s="47">
        <v>619.46</v>
      </c>
    </row>
    <row r="260" spans="1:15" ht="20.100000000000001" customHeight="1">
      <c r="A260" s="76" t="s">
        <v>253</v>
      </c>
      <c r="B260" s="39">
        <v>1561</v>
      </c>
      <c r="C260" s="67" t="s">
        <v>361</v>
      </c>
      <c r="D260" s="40" t="s">
        <v>358</v>
      </c>
      <c r="E260" s="43">
        <v>50</v>
      </c>
      <c r="F260" s="62">
        <v>7126</v>
      </c>
      <c r="G260" s="41">
        <f t="shared" ref="G260:G323" si="29">DATEVALUE(D260)</f>
        <v>38718</v>
      </c>
      <c r="H260" s="41">
        <f t="shared" ref="H260:H323" si="30">E260*365</f>
        <v>18250</v>
      </c>
      <c r="I260" s="44" t="str">
        <f t="shared" ref="I260:I323" si="31">IF((G260+H260)&lt;$J$1,"dep out","active")</f>
        <v>active</v>
      </c>
      <c r="J260" s="45">
        <f t="shared" ref="J260:J323" si="32">IF(I260="dep out",0,(F260/E260))</f>
        <v>142.52000000000001</v>
      </c>
      <c r="K260" s="57">
        <f t="shared" si="28"/>
        <v>2352.1656986301373</v>
      </c>
      <c r="L260" s="58">
        <f t="shared" ref="L260:L323" si="33">IF(E260=0,(-1*F260),0)</f>
        <v>0</v>
      </c>
      <c r="M260" s="46">
        <f t="shared" ref="M260:M323" si="34">K260+L260</f>
        <v>2352.1656986301373</v>
      </c>
      <c r="N260" s="53"/>
      <c r="O260" s="47">
        <v>142.52000000000001</v>
      </c>
    </row>
    <row r="261" spans="1:15" ht="20.100000000000001" customHeight="1">
      <c r="A261" s="76" t="s">
        <v>253</v>
      </c>
      <c r="B261" s="39">
        <v>1562</v>
      </c>
      <c r="C261" s="67" t="s">
        <v>362</v>
      </c>
      <c r="D261" s="40" t="s">
        <v>358</v>
      </c>
      <c r="E261" s="43">
        <v>50</v>
      </c>
      <c r="F261" s="62">
        <v>42980</v>
      </c>
      <c r="G261" s="41">
        <f t="shared" si="29"/>
        <v>38718</v>
      </c>
      <c r="H261" s="41">
        <f t="shared" si="30"/>
        <v>18250</v>
      </c>
      <c r="I261" s="44" t="str">
        <f t="shared" si="31"/>
        <v>active</v>
      </c>
      <c r="J261" s="45">
        <f t="shared" si="32"/>
        <v>859.6</v>
      </c>
      <c r="K261" s="57">
        <f t="shared" si="28"/>
        <v>14186.932602739727</v>
      </c>
      <c r="L261" s="58">
        <f t="shared" si="33"/>
        <v>0</v>
      </c>
      <c r="M261" s="46">
        <f t="shared" si="34"/>
        <v>14186.932602739727</v>
      </c>
      <c r="N261" s="53"/>
      <c r="O261" s="47">
        <v>859.6</v>
      </c>
    </row>
    <row r="262" spans="1:15" ht="20.100000000000001" customHeight="1">
      <c r="A262" s="76" t="s">
        <v>253</v>
      </c>
      <c r="B262" s="39">
        <v>1563</v>
      </c>
      <c r="C262" s="67" t="s">
        <v>363</v>
      </c>
      <c r="D262" s="40" t="s">
        <v>358</v>
      </c>
      <c r="E262" s="43">
        <v>50</v>
      </c>
      <c r="F262" s="62">
        <v>98785</v>
      </c>
      <c r="G262" s="41">
        <f t="shared" si="29"/>
        <v>38718</v>
      </c>
      <c r="H262" s="41">
        <f t="shared" si="30"/>
        <v>18250</v>
      </c>
      <c r="I262" s="44" t="str">
        <f t="shared" si="31"/>
        <v>active</v>
      </c>
      <c r="J262" s="45">
        <f t="shared" si="32"/>
        <v>1975.7</v>
      </c>
      <c r="K262" s="57">
        <f t="shared" si="28"/>
        <v>32607.169315068495</v>
      </c>
      <c r="L262" s="58">
        <f t="shared" si="33"/>
        <v>0</v>
      </c>
      <c r="M262" s="46">
        <f t="shared" si="34"/>
        <v>32607.169315068495</v>
      </c>
      <c r="N262" s="53"/>
      <c r="O262" s="47">
        <v>1975.7</v>
      </c>
    </row>
    <row r="263" spans="1:15" ht="20.100000000000001" customHeight="1">
      <c r="A263" s="76" t="s">
        <v>253</v>
      </c>
      <c r="B263" s="39">
        <v>1564</v>
      </c>
      <c r="C263" s="67" t="s">
        <v>364</v>
      </c>
      <c r="D263" s="40" t="s">
        <v>358</v>
      </c>
      <c r="E263" s="43">
        <v>50</v>
      </c>
      <c r="F263" s="62">
        <v>50015</v>
      </c>
      <c r="G263" s="41">
        <f t="shared" si="29"/>
        <v>38718</v>
      </c>
      <c r="H263" s="41">
        <f t="shared" si="30"/>
        <v>18250</v>
      </c>
      <c r="I263" s="44" t="str">
        <f t="shared" si="31"/>
        <v>active</v>
      </c>
      <c r="J263" s="45">
        <f t="shared" si="32"/>
        <v>1000.3</v>
      </c>
      <c r="K263" s="57">
        <f t="shared" si="28"/>
        <v>16509.060821917807</v>
      </c>
      <c r="L263" s="58">
        <f t="shared" si="33"/>
        <v>0</v>
      </c>
      <c r="M263" s="46">
        <f t="shared" si="34"/>
        <v>16509.060821917807</v>
      </c>
      <c r="N263" s="53"/>
      <c r="O263" s="47">
        <v>1000.3</v>
      </c>
    </row>
    <row r="264" spans="1:15" ht="20.100000000000001" customHeight="1">
      <c r="A264" s="76" t="s">
        <v>253</v>
      </c>
      <c r="B264" s="39">
        <v>1565</v>
      </c>
      <c r="C264" s="67" t="s">
        <v>365</v>
      </c>
      <c r="D264" s="40" t="s">
        <v>358</v>
      </c>
      <c r="E264" s="43">
        <v>50</v>
      </c>
      <c r="F264" s="62">
        <v>3700</v>
      </c>
      <c r="G264" s="41">
        <f t="shared" si="29"/>
        <v>38718</v>
      </c>
      <c r="H264" s="41">
        <f t="shared" si="30"/>
        <v>18250</v>
      </c>
      <c r="I264" s="44" t="str">
        <f t="shared" si="31"/>
        <v>active</v>
      </c>
      <c r="J264" s="45">
        <f t="shared" si="32"/>
        <v>74</v>
      </c>
      <c r="K264" s="57">
        <f t="shared" si="28"/>
        <v>1221.3041095890412</v>
      </c>
      <c r="L264" s="58">
        <f t="shared" si="33"/>
        <v>0</v>
      </c>
      <c r="M264" s="46">
        <f t="shared" si="34"/>
        <v>1221.3041095890412</v>
      </c>
      <c r="N264" s="53"/>
      <c r="O264" s="47">
        <v>74</v>
      </c>
    </row>
    <row r="265" spans="1:15" ht="20.100000000000001" customHeight="1">
      <c r="A265" s="76" t="s">
        <v>253</v>
      </c>
      <c r="B265" s="39">
        <v>1566</v>
      </c>
      <c r="C265" s="67" t="s">
        <v>366</v>
      </c>
      <c r="D265" s="40" t="s">
        <v>358</v>
      </c>
      <c r="E265" s="43">
        <v>50</v>
      </c>
      <c r="F265" s="62">
        <v>14400</v>
      </c>
      <c r="G265" s="41">
        <f t="shared" si="29"/>
        <v>38718</v>
      </c>
      <c r="H265" s="41">
        <f t="shared" si="30"/>
        <v>18250</v>
      </c>
      <c r="I265" s="44" t="str">
        <f t="shared" si="31"/>
        <v>active</v>
      </c>
      <c r="J265" s="45">
        <f t="shared" si="32"/>
        <v>288</v>
      </c>
      <c r="K265" s="57">
        <f t="shared" si="28"/>
        <v>4753.1835616438357</v>
      </c>
      <c r="L265" s="58">
        <f t="shared" si="33"/>
        <v>0</v>
      </c>
      <c r="M265" s="46">
        <f t="shared" si="34"/>
        <v>4753.1835616438357</v>
      </c>
      <c r="N265" s="53"/>
      <c r="O265" s="47">
        <v>288</v>
      </c>
    </row>
    <row r="266" spans="1:15" ht="20.100000000000001" customHeight="1">
      <c r="A266" s="76" t="s">
        <v>253</v>
      </c>
      <c r="B266" s="39">
        <v>1567</v>
      </c>
      <c r="C266" s="67" t="s">
        <v>367</v>
      </c>
      <c r="D266" s="40" t="s">
        <v>358</v>
      </c>
      <c r="E266" s="43">
        <v>50</v>
      </c>
      <c r="F266" s="62">
        <v>7175</v>
      </c>
      <c r="G266" s="41">
        <f t="shared" si="29"/>
        <v>38718</v>
      </c>
      <c r="H266" s="41">
        <f t="shared" si="30"/>
        <v>18250</v>
      </c>
      <c r="I266" s="44" t="str">
        <f t="shared" si="31"/>
        <v>active</v>
      </c>
      <c r="J266" s="45">
        <f t="shared" si="32"/>
        <v>143.5</v>
      </c>
      <c r="K266" s="57">
        <f t="shared" si="28"/>
        <v>2368.3397260273973</v>
      </c>
      <c r="L266" s="58">
        <f t="shared" si="33"/>
        <v>0</v>
      </c>
      <c r="M266" s="46">
        <f t="shared" si="34"/>
        <v>2368.3397260273973</v>
      </c>
      <c r="N266" s="53"/>
      <c r="O266" s="47">
        <v>143.5</v>
      </c>
    </row>
    <row r="267" spans="1:15" ht="20.100000000000001" customHeight="1">
      <c r="A267" s="76" t="s">
        <v>253</v>
      </c>
      <c r="B267" s="39">
        <v>1568</v>
      </c>
      <c r="C267" s="67" t="s">
        <v>368</v>
      </c>
      <c r="D267" s="40" t="s">
        <v>358</v>
      </c>
      <c r="E267" s="43">
        <v>50</v>
      </c>
      <c r="F267" s="62">
        <v>3570</v>
      </c>
      <c r="G267" s="41">
        <f t="shared" si="29"/>
        <v>38718</v>
      </c>
      <c r="H267" s="41">
        <f t="shared" si="30"/>
        <v>18250</v>
      </c>
      <c r="I267" s="44" t="str">
        <f t="shared" si="31"/>
        <v>active</v>
      </c>
      <c r="J267" s="45">
        <f t="shared" si="32"/>
        <v>71.400000000000006</v>
      </c>
      <c r="K267" s="57">
        <f t="shared" si="28"/>
        <v>1178.3934246575343</v>
      </c>
      <c r="L267" s="58">
        <f t="shared" si="33"/>
        <v>0</v>
      </c>
      <c r="M267" s="46">
        <f t="shared" si="34"/>
        <v>1178.3934246575343</v>
      </c>
      <c r="N267" s="53"/>
      <c r="O267" s="47">
        <v>71.400000000000006</v>
      </c>
    </row>
    <row r="268" spans="1:15" ht="20.100000000000001" customHeight="1">
      <c r="A268" s="76" t="s">
        <v>253</v>
      </c>
      <c r="B268" s="39">
        <v>1569</v>
      </c>
      <c r="C268" s="67" t="s">
        <v>369</v>
      </c>
      <c r="D268" s="40" t="s">
        <v>358</v>
      </c>
      <c r="E268" s="43">
        <v>50</v>
      </c>
      <c r="F268" s="62">
        <v>7920</v>
      </c>
      <c r="G268" s="41">
        <f t="shared" si="29"/>
        <v>38718</v>
      </c>
      <c r="H268" s="41">
        <f t="shared" si="30"/>
        <v>18250</v>
      </c>
      <c r="I268" s="44" t="str">
        <f t="shared" si="31"/>
        <v>active</v>
      </c>
      <c r="J268" s="45">
        <f t="shared" si="32"/>
        <v>158.4</v>
      </c>
      <c r="K268" s="57">
        <f t="shared" si="28"/>
        <v>2614.2509589041097</v>
      </c>
      <c r="L268" s="58">
        <f t="shared" si="33"/>
        <v>0</v>
      </c>
      <c r="M268" s="46">
        <f t="shared" si="34"/>
        <v>2614.2509589041097</v>
      </c>
      <c r="N268" s="53"/>
      <c r="O268" s="47">
        <v>158.4</v>
      </c>
    </row>
    <row r="269" spans="1:15" ht="20.100000000000001" customHeight="1">
      <c r="A269" s="76" t="s">
        <v>253</v>
      </c>
      <c r="B269" s="39">
        <v>1570</v>
      </c>
      <c r="C269" s="67" t="s">
        <v>370</v>
      </c>
      <c r="D269" s="40" t="s">
        <v>358</v>
      </c>
      <c r="E269" s="43">
        <v>50</v>
      </c>
      <c r="F269" s="62">
        <v>12300</v>
      </c>
      <c r="G269" s="41">
        <f t="shared" si="29"/>
        <v>38718</v>
      </c>
      <c r="H269" s="41">
        <f t="shared" si="30"/>
        <v>18250</v>
      </c>
      <c r="I269" s="44" t="str">
        <f t="shared" si="31"/>
        <v>active</v>
      </c>
      <c r="J269" s="45">
        <f t="shared" si="32"/>
        <v>246</v>
      </c>
      <c r="K269" s="57">
        <f t="shared" si="28"/>
        <v>4060.0109589041099</v>
      </c>
      <c r="L269" s="58">
        <f t="shared" si="33"/>
        <v>0</v>
      </c>
      <c r="M269" s="46">
        <f t="shared" si="34"/>
        <v>4060.0109589041099</v>
      </c>
      <c r="N269" s="53"/>
      <c r="O269" s="47">
        <v>246</v>
      </c>
    </row>
    <row r="270" spans="1:15" ht="20.100000000000001" customHeight="1">
      <c r="A270" s="76" t="s">
        <v>253</v>
      </c>
      <c r="B270" s="39">
        <v>1571</v>
      </c>
      <c r="C270" s="67" t="s">
        <v>371</v>
      </c>
      <c r="D270" s="40" t="s">
        <v>358</v>
      </c>
      <c r="E270" s="43">
        <v>50</v>
      </c>
      <c r="F270" s="62">
        <v>41300</v>
      </c>
      <c r="G270" s="41">
        <f t="shared" si="29"/>
        <v>38718</v>
      </c>
      <c r="H270" s="41">
        <f t="shared" si="30"/>
        <v>18250</v>
      </c>
      <c r="I270" s="44" t="str">
        <f t="shared" si="31"/>
        <v>active</v>
      </c>
      <c r="J270" s="45">
        <f t="shared" si="32"/>
        <v>826</v>
      </c>
      <c r="K270" s="57">
        <f t="shared" si="28"/>
        <v>13632.394520547945</v>
      </c>
      <c r="L270" s="58">
        <f t="shared" si="33"/>
        <v>0</v>
      </c>
      <c r="M270" s="46">
        <f t="shared" si="34"/>
        <v>13632.394520547945</v>
      </c>
      <c r="N270" s="53"/>
      <c r="O270" s="47">
        <v>826</v>
      </c>
    </row>
    <row r="271" spans="1:15" ht="20.100000000000001" customHeight="1">
      <c r="A271" s="76" t="s">
        <v>253</v>
      </c>
      <c r="B271" s="39">
        <v>1572</v>
      </c>
      <c r="C271" s="67" t="s">
        <v>372</v>
      </c>
      <c r="D271" s="40" t="s">
        <v>358</v>
      </c>
      <c r="E271" s="43">
        <v>50</v>
      </c>
      <c r="F271" s="62">
        <v>34305</v>
      </c>
      <c r="G271" s="41">
        <f t="shared" si="29"/>
        <v>38718</v>
      </c>
      <c r="H271" s="41">
        <f t="shared" si="30"/>
        <v>18250</v>
      </c>
      <c r="I271" s="44" t="str">
        <f t="shared" si="31"/>
        <v>active</v>
      </c>
      <c r="J271" s="45">
        <f t="shared" si="32"/>
        <v>686.1</v>
      </c>
      <c r="K271" s="57">
        <f t="shared" si="28"/>
        <v>11323.469589041097</v>
      </c>
      <c r="L271" s="58">
        <f t="shared" si="33"/>
        <v>0</v>
      </c>
      <c r="M271" s="46">
        <f t="shared" si="34"/>
        <v>11323.469589041097</v>
      </c>
      <c r="N271" s="53"/>
      <c r="O271" s="47">
        <v>686.1</v>
      </c>
    </row>
    <row r="272" spans="1:15" ht="20.100000000000001" customHeight="1">
      <c r="A272" s="76" t="s">
        <v>253</v>
      </c>
      <c r="B272" s="39">
        <v>1634</v>
      </c>
      <c r="C272" s="67" t="s">
        <v>373</v>
      </c>
      <c r="D272" s="40" t="s">
        <v>374</v>
      </c>
      <c r="E272" s="43">
        <v>30</v>
      </c>
      <c r="F272" s="62">
        <v>51600.73</v>
      </c>
      <c r="G272" s="41">
        <f t="shared" si="29"/>
        <v>38960</v>
      </c>
      <c r="H272" s="41">
        <f t="shared" si="30"/>
        <v>10950</v>
      </c>
      <c r="I272" s="44" t="str">
        <f t="shared" si="31"/>
        <v>active</v>
      </c>
      <c r="J272" s="45">
        <f t="shared" si="32"/>
        <v>1720.0243333333335</v>
      </c>
      <c r="K272" s="57">
        <f t="shared" si="28"/>
        <v>27247.070398173517</v>
      </c>
      <c r="L272" s="58">
        <f t="shared" si="33"/>
        <v>0</v>
      </c>
      <c r="M272" s="46">
        <f t="shared" si="34"/>
        <v>27247.070398173517</v>
      </c>
      <c r="N272" s="53"/>
      <c r="O272" s="47">
        <v>1720.0243333333335</v>
      </c>
    </row>
    <row r="273" spans="1:15" ht="20.100000000000001" customHeight="1">
      <c r="A273" s="76" t="s">
        <v>253</v>
      </c>
      <c r="B273" s="39">
        <v>1635</v>
      </c>
      <c r="C273" s="67" t="s">
        <v>375</v>
      </c>
      <c r="D273" s="40" t="s">
        <v>376</v>
      </c>
      <c r="E273" s="43">
        <v>50</v>
      </c>
      <c r="F273" s="62">
        <v>1094403.5</v>
      </c>
      <c r="G273" s="41">
        <f t="shared" si="29"/>
        <v>39263</v>
      </c>
      <c r="H273" s="41">
        <f t="shared" si="30"/>
        <v>18250</v>
      </c>
      <c r="I273" s="44" t="str">
        <f t="shared" si="31"/>
        <v>active</v>
      </c>
      <c r="J273" s="45">
        <f t="shared" si="32"/>
        <v>21888.07</v>
      </c>
      <c r="K273" s="57">
        <f t="shared" si="28"/>
        <v>328560.91926027398</v>
      </c>
      <c r="L273" s="58">
        <f t="shared" si="33"/>
        <v>0</v>
      </c>
      <c r="M273" s="46">
        <f t="shared" si="34"/>
        <v>328560.91926027398</v>
      </c>
      <c r="N273" s="53"/>
      <c r="O273" s="47">
        <v>21888.07</v>
      </c>
    </row>
    <row r="274" spans="1:15" ht="20.100000000000001" customHeight="1">
      <c r="A274" s="76" t="s">
        <v>253</v>
      </c>
      <c r="B274" s="39">
        <v>1636</v>
      </c>
      <c r="C274" s="67" t="s">
        <v>377</v>
      </c>
      <c r="D274" s="40" t="s">
        <v>378</v>
      </c>
      <c r="E274" s="43">
        <v>30</v>
      </c>
      <c r="F274" s="62">
        <v>478436.08</v>
      </c>
      <c r="G274" s="41">
        <f t="shared" si="29"/>
        <v>39246</v>
      </c>
      <c r="H274" s="41">
        <f t="shared" si="30"/>
        <v>10950</v>
      </c>
      <c r="I274" s="44" t="str">
        <f t="shared" si="31"/>
        <v>active</v>
      </c>
      <c r="J274" s="45">
        <f t="shared" si="32"/>
        <v>15947.869333333334</v>
      </c>
      <c r="K274" s="57">
        <f t="shared" si="28"/>
        <v>240135.58864657534</v>
      </c>
      <c r="L274" s="58">
        <f t="shared" si="33"/>
        <v>0</v>
      </c>
      <c r="M274" s="46">
        <f t="shared" si="34"/>
        <v>240135.58864657534</v>
      </c>
      <c r="N274" s="53"/>
      <c r="O274" s="47">
        <v>15947.869333333334</v>
      </c>
    </row>
    <row r="275" spans="1:15" ht="20.100000000000001" customHeight="1">
      <c r="A275" s="76" t="s">
        <v>253</v>
      </c>
      <c r="B275" s="39">
        <v>1654</v>
      </c>
      <c r="C275" s="67" t="s">
        <v>379</v>
      </c>
      <c r="D275" s="40" t="s">
        <v>380</v>
      </c>
      <c r="E275" s="43">
        <v>50</v>
      </c>
      <c r="F275" s="62">
        <v>51000</v>
      </c>
      <c r="G275" s="41">
        <f t="shared" si="29"/>
        <v>39082</v>
      </c>
      <c r="H275" s="41">
        <f t="shared" si="30"/>
        <v>18250</v>
      </c>
      <c r="I275" s="44" t="str">
        <f t="shared" si="31"/>
        <v>active</v>
      </c>
      <c r="J275" s="45">
        <f t="shared" si="32"/>
        <v>1020</v>
      </c>
      <c r="K275" s="57">
        <f t="shared" si="28"/>
        <v>15816.986301369863</v>
      </c>
      <c r="L275" s="58">
        <f t="shared" si="33"/>
        <v>0</v>
      </c>
      <c r="M275" s="46">
        <f t="shared" si="34"/>
        <v>15816.986301369863</v>
      </c>
      <c r="N275" s="53"/>
      <c r="O275" s="47">
        <v>1020</v>
      </c>
    </row>
    <row r="276" spans="1:15" ht="20.100000000000001" customHeight="1">
      <c r="A276" s="76" t="s">
        <v>253</v>
      </c>
      <c r="B276" s="39">
        <v>1655</v>
      </c>
      <c r="C276" s="67" t="s">
        <v>381</v>
      </c>
      <c r="D276" s="40" t="s">
        <v>380</v>
      </c>
      <c r="E276" s="43">
        <v>50</v>
      </c>
      <c r="F276" s="62">
        <v>15470</v>
      </c>
      <c r="G276" s="41">
        <f t="shared" si="29"/>
        <v>39082</v>
      </c>
      <c r="H276" s="41">
        <f t="shared" si="30"/>
        <v>18250</v>
      </c>
      <c r="I276" s="44" t="str">
        <f t="shared" si="31"/>
        <v>active</v>
      </c>
      <c r="J276" s="45">
        <f t="shared" si="32"/>
        <v>309.39999999999998</v>
      </c>
      <c r="K276" s="57">
        <f t="shared" si="28"/>
        <v>4797.8191780821917</v>
      </c>
      <c r="L276" s="58">
        <f t="shared" si="33"/>
        <v>0</v>
      </c>
      <c r="M276" s="46">
        <f t="shared" si="34"/>
        <v>4797.8191780821917</v>
      </c>
      <c r="N276" s="53"/>
      <c r="O276" s="47">
        <v>309.39999999999998</v>
      </c>
    </row>
    <row r="277" spans="1:15" ht="20.100000000000001" customHeight="1">
      <c r="A277" s="76" t="s">
        <v>253</v>
      </c>
      <c r="B277" s="39">
        <v>1656</v>
      </c>
      <c r="C277" s="67" t="s">
        <v>382</v>
      </c>
      <c r="D277" s="40" t="s">
        <v>380</v>
      </c>
      <c r="E277" s="43">
        <v>50</v>
      </c>
      <c r="F277" s="62">
        <v>55200</v>
      </c>
      <c r="G277" s="41">
        <f t="shared" si="29"/>
        <v>39082</v>
      </c>
      <c r="H277" s="41">
        <f t="shared" si="30"/>
        <v>18250</v>
      </c>
      <c r="I277" s="44" t="str">
        <f t="shared" si="31"/>
        <v>active</v>
      </c>
      <c r="J277" s="45">
        <f t="shared" si="32"/>
        <v>1104</v>
      </c>
      <c r="K277" s="57">
        <f t="shared" si="28"/>
        <v>17119.561643835616</v>
      </c>
      <c r="L277" s="58">
        <f t="shared" si="33"/>
        <v>0</v>
      </c>
      <c r="M277" s="46">
        <f t="shared" si="34"/>
        <v>17119.561643835616</v>
      </c>
      <c r="N277" s="53"/>
      <c r="O277" s="47">
        <v>1104</v>
      </c>
    </row>
    <row r="278" spans="1:15" ht="20.100000000000001" customHeight="1">
      <c r="A278" s="76" t="s">
        <v>253</v>
      </c>
      <c r="B278" s="39">
        <v>1657</v>
      </c>
      <c r="C278" s="67" t="s">
        <v>383</v>
      </c>
      <c r="D278" s="40" t="s">
        <v>380</v>
      </c>
      <c r="E278" s="43">
        <v>50</v>
      </c>
      <c r="F278" s="62">
        <v>20350</v>
      </c>
      <c r="G278" s="41">
        <f t="shared" si="29"/>
        <v>39082</v>
      </c>
      <c r="H278" s="41">
        <f t="shared" si="30"/>
        <v>18250</v>
      </c>
      <c r="I278" s="44" t="str">
        <f t="shared" si="31"/>
        <v>active</v>
      </c>
      <c r="J278" s="45">
        <f t="shared" si="32"/>
        <v>407</v>
      </c>
      <c r="K278" s="57">
        <f t="shared" si="28"/>
        <v>6311.2876712328771</v>
      </c>
      <c r="L278" s="58">
        <f t="shared" si="33"/>
        <v>0</v>
      </c>
      <c r="M278" s="46">
        <f t="shared" si="34"/>
        <v>6311.2876712328771</v>
      </c>
      <c r="N278" s="53"/>
      <c r="O278" s="47">
        <v>407</v>
      </c>
    </row>
    <row r="279" spans="1:15" ht="20.100000000000001" customHeight="1">
      <c r="A279" s="76" t="s">
        <v>253</v>
      </c>
      <c r="B279" s="39">
        <v>1658</v>
      </c>
      <c r="C279" s="67" t="s">
        <v>384</v>
      </c>
      <c r="D279" s="40" t="s">
        <v>380</v>
      </c>
      <c r="E279" s="43">
        <v>50</v>
      </c>
      <c r="F279" s="62">
        <v>1575</v>
      </c>
      <c r="G279" s="41">
        <f t="shared" si="29"/>
        <v>39082</v>
      </c>
      <c r="H279" s="41">
        <f t="shared" si="30"/>
        <v>18250</v>
      </c>
      <c r="I279" s="44" t="str">
        <f t="shared" si="31"/>
        <v>active</v>
      </c>
      <c r="J279" s="45">
        <f t="shared" si="32"/>
        <v>31.5</v>
      </c>
      <c r="K279" s="57">
        <f t="shared" si="28"/>
        <v>488.46575342465752</v>
      </c>
      <c r="L279" s="58">
        <f t="shared" si="33"/>
        <v>0</v>
      </c>
      <c r="M279" s="46">
        <f t="shared" si="34"/>
        <v>488.46575342465752</v>
      </c>
      <c r="N279" s="53"/>
      <c r="O279" s="47">
        <v>31.5</v>
      </c>
    </row>
    <row r="280" spans="1:15" ht="20.100000000000001" customHeight="1">
      <c r="A280" s="76" t="s">
        <v>253</v>
      </c>
      <c r="B280" s="39">
        <v>1659</v>
      </c>
      <c r="C280" s="67" t="s">
        <v>385</v>
      </c>
      <c r="D280" s="40" t="s">
        <v>380</v>
      </c>
      <c r="E280" s="43">
        <v>50</v>
      </c>
      <c r="F280" s="62">
        <v>29400</v>
      </c>
      <c r="G280" s="41">
        <f t="shared" si="29"/>
        <v>39082</v>
      </c>
      <c r="H280" s="41">
        <f t="shared" si="30"/>
        <v>18250</v>
      </c>
      <c r="I280" s="44" t="str">
        <f t="shared" si="31"/>
        <v>active</v>
      </c>
      <c r="J280" s="45">
        <f t="shared" si="32"/>
        <v>588</v>
      </c>
      <c r="K280" s="57">
        <f t="shared" si="28"/>
        <v>9118.0273972602736</v>
      </c>
      <c r="L280" s="58">
        <f t="shared" si="33"/>
        <v>0</v>
      </c>
      <c r="M280" s="46">
        <f t="shared" si="34"/>
        <v>9118.0273972602736</v>
      </c>
      <c r="N280" s="53"/>
      <c r="O280" s="47">
        <v>588</v>
      </c>
    </row>
    <row r="281" spans="1:15" ht="20.100000000000001" customHeight="1">
      <c r="A281" s="76" t="s">
        <v>253</v>
      </c>
      <c r="B281" s="39">
        <v>1660</v>
      </c>
      <c r="C281" s="67" t="s">
        <v>386</v>
      </c>
      <c r="D281" s="40" t="s">
        <v>380</v>
      </c>
      <c r="E281" s="43">
        <v>50</v>
      </c>
      <c r="F281" s="62">
        <v>29580</v>
      </c>
      <c r="G281" s="41">
        <f t="shared" si="29"/>
        <v>39082</v>
      </c>
      <c r="H281" s="41">
        <f t="shared" si="30"/>
        <v>18250</v>
      </c>
      <c r="I281" s="44" t="str">
        <f t="shared" si="31"/>
        <v>active</v>
      </c>
      <c r="J281" s="45">
        <f t="shared" si="32"/>
        <v>591.6</v>
      </c>
      <c r="K281" s="57">
        <f t="shared" si="28"/>
        <v>9173.8520547945209</v>
      </c>
      <c r="L281" s="58">
        <f t="shared" si="33"/>
        <v>0</v>
      </c>
      <c r="M281" s="46">
        <f t="shared" si="34"/>
        <v>9173.8520547945209</v>
      </c>
      <c r="N281" s="53"/>
      <c r="O281" s="47">
        <v>591.6</v>
      </c>
    </row>
    <row r="282" spans="1:15" ht="20.100000000000001" customHeight="1">
      <c r="A282" s="76" t="s">
        <v>253</v>
      </c>
      <c r="B282" s="39">
        <v>1661</v>
      </c>
      <c r="C282" s="67" t="s">
        <v>387</v>
      </c>
      <c r="D282" s="40" t="s">
        <v>380</v>
      </c>
      <c r="E282" s="43">
        <v>50</v>
      </c>
      <c r="F282" s="62">
        <v>23996</v>
      </c>
      <c r="G282" s="41">
        <f t="shared" si="29"/>
        <v>39082</v>
      </c>
      <c r="H282" s="41">
        <f t="shared" si="30"/>
        <v>18250</v>
      </c>
      <c r="I282" s="44" t="str">
        <f t="shared" si="31"/>
        <v>active</v>
      </c>
      <c r="J282" s="45">
        <f t="shared" si="32"/>
        <v>479.92</v>
      </c>
      <c r="K282" s="57">
        <f t="shared" si="28"/>
        <v>7442.0471232876716</v>
      </c>
      <c r="L282" s="58">
        <f t="shared" si="33"/>
        <v>0</v>
      </c>
      <c r="M282" s="46">
        <f t="shared" si="34"/>
        <v>7442.0471232876716</v>
      </c>
      <c r="N282" s="53"/>
      <c r="O282" s="47">
        <v>479.92</v>
      </c>
    </row>
    <row r="283" spans="1:15" ht="20.100000000000001" customHeight="1">
      <c r="A283" s="76" t="s">
        <v>253</v>
      </c>
      <c r="B283" s="39">
        <v>1662</v>
      </c>
      <c r="C283" s="67" t="s">
        <v>388</v>
      </c>
      <c r="D283" s="40" t="s">
        <v>380</v>
      </c>
      <c r="E283" s="43">
        <v>50</v>
      </c>
      <c r="F283" s="62">
        <v>15615</v>
      </c>
      <c r="G283" s="41">
        <f t="shared" si="29"/>
        <v>39082</v>
      </c>
      <c r="H283" s="41">
        <f t="shared" si="30"/>
        <v>18250</v>
      </c>
      <c r="I283" s="44" t="str">
        <f t="shared" si="31"/>
        <v>active</v>
      </c>
      <c r="J283" s="45">
        <f t="shared" si="32"/>
        <v>312.3</v>
      </c>
      <c r="K283" s="57">
        <f t="shared" si="28"/>
        <v>4842.7890410958908</v>
      </c>
      <c r="L283" s="58">
        <f t="shared" si="33"/>
        <v>0</v>
      </c>
      <c r="M283" s="46">
        <f t="shared" si="34"/>
        <v>4842.7890410958908</v>
      </c>
      <c r="N283" s="53"/>
      <c r="O283" s="47">
        <v>312.3</v>
      </c>
    </row>
    <row r="284" spans="1:15" ht="20.100000000000001" customHeight="1">
      <c r="A284" s="76" t="s">
        <v>253</v>
      </c>
      <c r="B284" s="39">
        <v>1663</v>
      </c>
      <c r="C284" s="67" t="s">
        <v>389</v>
      </c>
      <c r="D284" s="40" t="s">
        <v>380</v>
      </c>
      <c r="E284" s="43">
        <v>50</v>
      </c>
      <c r="F284" s="62">
        <v>3780</v>
      </c>
      <c r="G284" s="41">
        <f t="shared" si="29"/>
        <v>39082</v>
      </c>
      <c r="H284" s="41">
        <f t="shared" si="30"/>
        <v>18250</v>
      </c>
      <c r="I284" s="44" t="str">
        <f t="shared" si="31"/>
        <v>active</v>
      </c>
      <c r="J284" s="45">
        <f t="shared" si="32"/>
        <v>75.599999999999994</v>
      </c>
      <c r="K284" s="57">
        <f t="shared" si="28"/>
        <v>1172.317808219178</v>
      </c>
      <c r="L284" s="58">
        <f t="shared" si="33"/>
        <v>0</v>
      </c>
      <c r="M284" s="46">
        <f t="shared" si="34"/>
        <v>1172.317808219178</v>
      </c>
      <c r="N284" s="53"/>
      <c r="O284" s="47">
        <v>75.599999999999994</v>
      </c>
    </row>
    <row r="285" spans="1:15" ht="20.100000000000001" customHeight="1">
      <c r="A285" s="76" t="s">
        <v>253</v>
      </c>
      <c r="B285" s="39">
        <v>1664</v>
      </c>
      <c r="C285" s="67" t="s">
        <v>390</v>
      </c>
      <c r="D285" s="40" t="s">
        <v>380</v>
      </c>
      <c r="E285" s="43">
        <v>50</v>
      </c>
      <c r="F285" s="62">
        <v>17108</v>
      </c>
      <c r="G285" s="41">
        <f t="shared" si="29"/>
        <v>39082</v>
      </c>
      <c r="H285" s="41">
        <f t="shared" si="30"/>
        <v>18250</v>
      </c>
      <c r="I285" s="44" t="str">
        <f t="shared" si="31"/>
        <v>active</v>
      </c>
      <c r="J285" s="45">
        <f t="shared" si="32"/>
        <v>342.16</v>
      </c>
      <c r="K285" s="57">
        <f t="shared" si="28"/>
        <v>5305.823561643836</v>
      </c>
      <c r="L285" s="58">
        <f t="shared" si="33"/>
        <v>0</v>
      </c>
      <c r="M285" s="46">
        <f t="shared" si="34"/>
        <v>5305.823561643836</v>
      </c>
      <c r="N285" s="53"/>
      <c r="O285" s="47">
        <v>342.16</v>
      </c>
    </row>
    <row r="286" spans="1:15" ht="20.100000000000001" customHeight="1">
      <c r="A286" s="76" t="s">
        <v>253</v>
      </c>
      <c r="B286" s="39">
        <v>1665</v>
      </c>
      <c r="C286" s="67" t="s">
        <v>391</v>
      </c>
      <c r="D286" s="40" t="s">
        <v>376</v>
      </c>
      <c r="E286" s="43">
        <v>25</v>
      </c>
      <c r="F286" s="62">
        <v>105700</v>
      </c>
      <c r="G286" s="41">
        <f t="shared" si="29"/>
        <v>39263</v>
      </c>
      <c r="H286" s="41">
        <f t="shared" si="30"/>
        <v>9125</v>
      </c>
      <c r="I286" s="44" t="str">
        <f t="shared" si="31"/>
        <v>active</v>
      </c>
      <c r="J286" s="45">
        <f t="shared" si="32"/>
        <v>4228</v>
      </c>
      <c r="K286" s="57">
        <f t="shared" si="28"/>
        <v>63466.334246575345</v>
      </c>
      <c r="L286" s="58">
        <f t="shared" si="33"/>
        <v>0</v>
      </c>
      <c r="M286" s="46">
        <f t="shared" si="34"/>
        <v>63466.334246575345</v>
      </c>
      <c r="N286" s="53"/>
      <c r="O286" s="47">
        <v>4228</v>
      </c>
    </row>
    <row r="287" spans="1:15" ht="20.100000000000001" customHeight="1">
      <c r="A287" s="76" t="s">
        <v>253</v>
      </c>
      <c r="B287" s="39">
        <v>1666</v>
      </c>
      <c r="C287" s="67" t="s">
        <v>392</v>
      </c>
      <c r="D287" s="40" t="s">
        <v>376</v>
      </c>
      <c r="E287" s="43">
        <v>50</v>
      </c>
      <c r="F287" s="62">
        <v>291361.08</v>
      </c>
      <c r="G287" s="41">
        <f t="shared" si="29"/>
        <v>39263</v>
      </c>
      <c r="H287" s="41">
        <f t="shared" si="30"/>
        <v>18250</v>
      </c>
      <c r="I287" s="44" t="str">
        <f t="shared" si="31"/>
        <v>active</v>
      </c>
      <c r="J287" s="45">
        <f t="shared" si="32"/>
        <v>5827.2216000000008</v>
      </c>
      <c r="K287" s="57">
        <f t="shared" si="28"/>
        <v>87472.183962739742</v>
      </c>
      <c r="L287" s="58">
        <f t="shared" si="33"/>
        <v>0</v>
      </c>
      <c r="M287" s="46">
        <f t="shared" si="34"/>
        <v>87472.183962739742</v>
      </c>
      <c r="N287" s="53"/>
      <c r="O287" s="47">
        <v>5827.2216000000008</v>
      </c>
    </row>
    <row r="288" spans="1:15" ht="20.100000000000001" customHeight="1">
      <c r="A288" s="76" t="s">
        <v>253</v>
      </c>
      <c r="B288" s="39">
        <v>1670</v>
      </c>
      <c r="C288" s="67" t="s">
        <v>393</v>
      </c>
      <c r="D288" s="40" t="s">
        <v>376</v>
      </c>
      <c r="E288" s="43">
        <v>25</v>
      </c>
      <c r="F288" s="62">
        <v>43821.62</v>
      </c>
      <c r="G288" s="41">
        <f t="shared" si="29"/>
        <v>39263</v>
      </c>
      <c r="H288" s="41">
        <f t="shared" si="30"/>
        <v>9125</v>
      </c>
      <c r="I288" s="44" t="str">
        <f t="shared" si="31"/>
        <v>active</v>
      </c>
      <c r="J288" s="45">
        <f t="shared" si="32"/>
        <v>1752.8648000000001</v>
      </c>
      <c r="K288" s="57">
        <f t="shared" si="28"/>
        <v>26312.181477260274</v>
      </c>
      <c r="L288" s="58">
        <f t="shared" si="33"/>
        <v>0</v>
      </c>
      <c r="M288" s="46">
        <f t="shared" si="34"/>
        <v>26312.181477260274</v>
      </c>
      <c r="N288" s="53"/>
      <c r="O288" s="47">
        <v>1752.8648000000001</v>
      </c>
    </row>
    <row r="289" spans="1:15" ht="20.100000000000001" customHeight="1">
      <c r="A289" s="76" t="s">
        <v>253</v>
      </c>
      <c r="B289" s="39">
        <v>1713</v>
      </c>
      <c r="C289" s="67" t="s">
        <v>394</v>
      </c>
      <c r="D289" s="40" t="s">
        <v>395</v>
      </c>
      <c r="E289" s="43">
        <v>25</v>
      </c>
      <c r="F289" s="62">
        <v>137768</v>
      </c>
      <c r="G289" s="41">
        <f t="shared" si="29"/>
        <v>39629</v>
      </c>
      <c r="H289" s="41">
        <f t="shared" si="30"/>
        <v>9125</v>
      </c>
      <c r="I289" s="44" t="str">
        <f t="shared" si="31"/>
        <v>active</v>
      </c>
      <c r="J289" s="45">
        <f t="shared" si="32"/>
        <v>5510.72</v>
      </c>
      <c r="K289" s="57">
        <f t="shared" si="28"/>
        <v>77195.37358904109</v>
      </c>
      <c r="L289" s="58">
        <f t="shared" si="33"/>
        <v>0</v>
      </c>
      <c r="M289" s="46">
        <f t="shared" si="34"/>
        <v>77195.37358904109</v>
      </c>
      <c r="N289" s="53"/>
      <c r="O289" s="47">
        <v>5510.72</v>
      </c>
    </row>
    <row r="290" spans="1:15" ht="20.100000000000001" customHeight="1">
      <c r="A290" s="76" t="s">
        <v>253</v>
      </c>
      <c r="B290" s="39">
        <v>1714</v>
      </c>
      <c r="C290" s="67" t="s">
        <v>396</v>
      </c>
      <c r="D290" s="40" t="s">
        <v>376</v>
      </c>
      <c r="E290" s="43">
        <v>25</v>
      </c>
      <c r="F290" s="62">
        <v>18222.599999999999</v>
      </c>
      <c r="G290" s="41">
        <f t="shared" si="29"/>
        <v>39263</v>
      </c>
      <c r="H290" s="41">
        <f t="shared" si="30"/>
        <v>9125</v>
      </c>
      <c r="I290" s="44" t="str">
        <f t="shared" si="31"/>
        <v>active</v>
      </c>
      <c r="J290" s="45">
        <f t="shared" si="32"/>
        <v>728.904</v>
      </c>
      <c r="K290" s="57">
        <f t="shared" si="28"/>
        <v>10941.547989041097</v>
      </c>
      <c r="L290" s="58">
        <f t="shared" si="33"/>
        <v>0</v>
      </c>
      <c r="M290" s="46">
        <f t="shared" si="34"/>
        <v>10941.547989041097</v>
      </c>
      <c r="N290" s="53"/>
      <c r="O290" s="47">
        <v>728.904</v>
      </c>
    </row>
    <row r="291" spans="1:15" ht="20.100000000000001" customHeight="1">
      <c r="A291" s="76" t="s">
        <v>253</v>
      </c>
      <c r="B291" s="39">
        <v>1733</v>
      </c>
      <c r="C291" s="67" t="s">
        <v>397</v>
      </c>
      <c r="D291" s="40" t="s">
        <v>398</v>
      </c>
      <c r="E291" s="43">
        <v>50</v>
      </c>
      <c r="F291" s="62">
        <v>42230</v>
      </c>
      <c r="G291" s="41">
        <f t="shared" si="29"/>
        <v>39506</v>
      </c>
      <c r="H291" s="41">
        <f t="shared" si="30"/>
        <v>18250</v>
      </c>
      <c r="I291" s="44" t="str">
        <f t="shared" si="31"/>
        <v>active</v>
      </c>
      <c r="J291" s="45">
        <f t="shared" si="32"/>
        <v>844.6</v>
      </c>
      <c r="K291" s="57">
        <f t="shared" si="28"/>
        <v>12115.960547945206</v>
      </c>
      <c r="L291" s="58">
        <f t="shared" si="33"/>
        <v>0</v>
      </c>
      <c r="M291" s="46">
        <f t="shared" si="34"/>
        <v>12115.960547945206</v>
      </c>
      <c r="N291" s="53"/>
      <c r="O291" s="47">
        <v>844.6</v>
      </c>
    </row>
    <row r="292" spans="1:15" ht="20.100000000000001" customHeight="1">
      <c r="A292" s="76" t="s">
        <v>253</v>
      </c>
      <c r="B292" s="39">
        <v>1734</v>
      </c>
      <c r="C292" s="67" t="s">
        <v>399</v>
      </c>
      <c r="D292" s="40" t="s">
        <v>398</v>
      </c>
      <c r="E292" s="43">
        <v>50</v>
      </c>
      <c r="F292" s="62">
        <v>29436</v>
      </c>
      <c r="G292" s="41">
        <f t="shared" si="29"/>
        <v>39506</v>
      </c>
      <c r="H292" s="41">
        <f t="shared" si="30"/>
        <v>18250</v>
      </c>
      <c r="I292" s="44" t="str">
        <f t="shared" si="31"/>
        <v>active</v>
      </c>
      <c r="J292" s="45">
        <f t="shared" si="32"/>
        <v>588.72</v>
      </c>
      <c r="K292" s="57">
        <f t="shared" si="28"/>
        <v>8445.3093698630146</v>
      </c>
      <c r="L292" s="58">
        <f t="shared" si="33"/>
        <v>0</v>
      </c>
      <c r="M292" s="46">
        <f t="shared" si="34"/>
        <v>8445.3093698630146</v>
      </c>
      <c r="N292" s="53"/>
      <c r="O292" s="47">
        <v>588.72</v>
      </c>
    </row>
    <row r="293" spans="1:15" ht="20.100000000000001" customHeight="1">
      <c r="A293" s="76" t="s">
        <v>253</v>
      </c>
      <c r="B293" s="39">
        <v>1735</v>
      </c>
      <c r="C293" s="67" t="s">
        <v>400</v>
      </c>
      <c r="D293" s="40" t="s">
        <v>398</v>
      </c>
      <c r="E293" s="43">
        <v>50</v>
      </c>
      <c r="F293" s="62">
        <v>7740</v>
      </c>
      <c r="G293" s="41">
        <f t="shared" si="29"/>
        <v>39506</v>
      </c>
      <c r="H293" s="41">
        <f t="shared" si="30"/>
        <v>18250</v>
      </c>
      <c r="I293" s="44" t="str">
        <f t="shared" si="31"/>
        <v>active</v>
      </c>
      <c r="J293" s="45">
        <f t="shared" si="32"/>
        <v>154.80000000000001</v>
      </c>
      <c r="K293" s="57">
        <f t="shared" si="28"/>
        <v>2220.6378082191782</v>
      </c>
      <c r="L293" s="58">
        <f t="shared" si="33"/>
        <v>0</v>
      </c>
      <c r="M293" s="46">
        <f t="shared" si="34"/>
        <v>2220.6378082191782</v>
      </c>
      <c r="N293" s="53"/>
      <c r="O293" s="47">
        <v>154.80000000000001</v>
      </c>
    </row>
    <row r="294" spans="1:15" ht="20.100000000000001" customHeight="1">
      <c r="A294" s="76" t="s">
        <v>253</v>
      </c>
      <c r="B294" s="39">
        <v>1736</v>
      </c>
      <c r="C294" s="67" t="s">
        <v>401</v>
      </c>
      <c r="D294" s="40" t="s">
        <v>398</v>
      </c>
      <c r="E294" s="43">
        <v>50</v>
      </c>
      <c r="F294" s="62">
        <v>10885</v>
      </c>
      <c r="G294" s="41">
        <f t="shared" si="29"/>
        <v>39506</v>
      </c>
      <c r="H294" s="41">
        <f t="shared" si="30"/>
        <v>18250</v>
      </c>
      <c r="I294" s="44" t="str">
        <f t="shared" si="31"/>
        <v>active</v>
      </c>
      <c r="J294" s="45">
        <f t="shared" si="32"/>
        <v>217.7</v>
      </c>
      <c r="K294" s="57">
        <f t="shared" si="28"/>
        <v>3122.9512328767123</v>
      </c>
      <c r="L294" s="58">
        <f t="shared" si="33"/>
        <v>0</v>
      </c>
      <c r="M294" s="46">
        <f t="shared" si="34"/>
        <v>3122.9512328767123</v>
      </c>
      <c r="N294" s="53"/>
      <c r="O294" s="47">
        <v>217.7</v>
      </c>
    </row>
    <row r="295" spans="1:15" ht="20.100000000000001" customHeight="1">
      <c r="A295" s="76" t="s">
        <v>253</v>
      </c>
      <c r="B295" s="39">
        <v>1737</v>
      </c>
      <c r="C295" s="67" t="s">
        <v>402</v>
      </c>
      <c r="D295" s="40" t="s">
        <v>398</v>
      </c>
      <c r="E295" s="43">
        <v>50</v>
      </c>
      <c r="F295" s="62">
        <v>5537</v>
      </c>
      <c r="G295" s="41">
        <f t="shared" si="29"/>
        <v>39506</v>
      </c>
      <c r="H295" s="41">
        <f t="shared" si="30"/>
        <v>18250</v>
      </c>
      <c r="I295" s="44" t="str">
        <f t="shared" si="31"/>
        <v>active</v>
      </c>
      <c r="J295" s="45">
        <f t="shared" si="32"/>
        <v>110.74</v>
      </c>
      <c r="K295" s="57">
        <f t="shared" si="28"/>
        <v>1588.5880547945205</v>
      </c>
      <c r="L295" s="58">
        <f t="shared" si="33"/>
        <v>0</v>
      </c>
      <c r="M295" s="46">
        <f t="shared" si="34"/>
        <v>1588.5880547945205</v>
      </c>
      <c r="N295" s="53"/>
      <c r="O295" s="47">
        <v>110.74</v>
      </c>
    </row>
    <row r="296" spans="1:15" ht="20.100000000000001" customHeight="1">
      <c r="A296" s="76" t="s">
        <v>253</v>
      </c>
      <c r="B296" s="39">
        <v>1738</v>
      </c>
      <c r="C296" s="67" t="s">
        <v>403</v>
      </c>
      <c r="D296" s="40" t="s">
        <v>398</v>
      </c>
      <c r="E296" s="43">
        <v>50</v>
      </c>
      <c r="F296" s="62">
        <v>14700</v>
      </c>
      <c r="G296" s="41">
        <f t="shared" si="29"/>
        <v>39506</v>
      </c>
      <c r="H296" s="41">
        <f t="shared" si="30"/>
        <v>18250</v>
      </c>
      <c r="I296" s="44" t="str">
        <f t="shared" si="31"/>
        <v>active</v>
      </c>
      <c r="J296" s="45">
        <f t="shared" si="32"/>
        <v>294</v>
      </c>
      <c r="K296" s="57">
        <f t="shared" si="28"/>
        <v>4217.4904109589042</v>
      </c>
      <c r="L296" s="58">
        <f t="shared" si="33"/>
        <v>0</v>
      </c>
      <c r="M296" s="46">
        <f t="shared" si="34"/>
        <v>4217.4904109589042</v>
      </c>
      <c r="N296" s="53"/>
      <c r="O296" s="47">
        <v>294</v>
      </c>
    </row>
    <row r="297" spans="1:15" ht="20.100000000000001" customHeight="1">
      <c r="A297" s="76" t="s">
        <v>253</v>
      </c>
      <c r="B297" s="39">
        <v>1739</v>
      </c>
      <c r="C297" s="67" t="s">
        <v>404</v>
      </c>
      <c r="D297" s="40" t="s">
        <v>398</v>
      </c>
      <c r="E297" s="43">
        <v>50</v>
      </c>
      <c r="F297" s="62">
        <v>2796</v>
      </c>
      <c r="G297" s="41">
        <f t="shared" si="29"/>
        <v>39506</v>
      </c>
      <c r="H297" s="41">
        <f t="shared" si="30"/>
        <v>18250</v>
      </c>
      <c r="I297" s="44" t="str">
        <f t="shared" si="31"/>
        <v>active</v>
      </c>
      <c r="J297" s="45">
        <f t="shared" si="32"/>
        <v>55.92</v>
      </c>
      <c r="K297" s="57">
        <f t="shared" si="28"/>
        <v>802.18389041095895</v>
      </c>
      <c r="L297" s="58">
        <f t="shared" si="33"/>
        <v>0</v>
      </c>
      <c r="M297" s="46">
        <f t="shared" si="34"/>
        <v>802.18389041095895</v>
      </c>
      <c r="N297" s="53"/>
      <c r="O297" s="47">
        <v>55.92</v>
      </c>
    </row>
    <row r="298" spans="1:15" ht="20.100000000000001" customHeight="1">
      <c r="A298" s="76" t="s">
        <v>253</v>
      </c>
      <c r="B298" s="39">
        <v>1750</v>
      </c>
      <c r="C298" s="67" t="s">
        <v>405</v>
      </c>
      <c r="D298" s="40" t="s">
        <v>406</v>
      </c>
      <c r="E298" s="43">
        <v>10</v>
      </c>
      <c r="F298" s="62">
        <v>23870</v>
      </c>
      <c r="G298" s="41">
        <f t="shared" si="29"/>
        <v>39569</v>
      </c>
      <c r="H298" s="41">
        <f t="shared" si="30"/>
        <v>3650</v>
      </c>
      <c r="I298" s="44" t="str">
        <f t="shared" si="31"/>
        <v>dep out</v>
      </c>
      <c r="J298" s="45">
        <f t="shared" si="32"/>
        <v>0</v>
      </c>
      <c r="K298" s="57">
        <f t="shared" si="28"/>
        <v>23870</v>
      </c>
      <c r="L298" s="58">
        <f t="shared" si="33"/>
        <v>0</v>
      </c>
      <c r="M298" s="46">
        <f t="shared" si="34"/>
        <v>23870</v>
      </c>
      <c r="N298" s="53"/>
      <c r="O298" s="47">
        <v>0</v>
      </c>
    </row>
    <row r="299" spans="1:15" ht="20.100000000000001" customHeight="1">
      <c r="A299" s="76" t="s">
        <v>253</v>
      </c>
      <c r="B299" s="39">
        <v>1789</v>
      </c>
      <c r="C299" s="67" t="s">
        <v>407</v>
      </c>
      <c r="D299" s="40" t="s">
        <v>408</v>
      </c>
      <c r="E299" s="43">
        <v>25</v>
      </c>
      <c r="F299" s="62">
        <v>565493.72</v>
      </c>
      <c r="G299" s="41">
        <f t="shared" si="29"/>
        <v>40178</v>
      </c>
      <c r="H299" s="41">
        <f t="shared" si="30"/>
        <v>9125</v>
      </c>
      <c r="I299" s="44" t="str">
        <f t="shared" si="31"/>
        <v>active</v>
      </c>
      <c r="J299" s="45">
        <f t="shared" si="32"/>
        <v>22619.748799999998</v>
      </c>
      <c r="K299" s="57">
        <f t="shared" si="28"/>
        <v>282839.81787178083</v>
      </c>
      <c r="L299" s="58">
        <f t="shared" si="33"/>
        <v>0</v>
      </c>
      <c r="M299" s="46">
        <f t="shared" si="34"/>
        <v>282839.81787178083</v>
      </c>
      <c r="N299" s="53"/>
      <c r="O299" s="47">
        <v>22619.748799999998</v>
      </c>
    </row>
    <row r="300" spans="1:15" ht="20.100000000000001" customHeight="1">
      <c r="A300" s="76" t="s">
        <v>253</v>
      </c>
      <c r="B300" s="39">
        <v>1790</v>
      </c>
      <c r="C300" s="67" t="s">
        <v>409</v>
      </c>
      <c r="D300" s="40" t="s">
        <v>408</v>
      </c>
      <c r="E300" s="43">
        <v>30</v>
      </c>
      <c r="F300" s="62">
        <v>464389.6</v>
      </c>
      <c r="G300" s="41">
        <f t="shared" si="29"/>
        <v>40178</v>
      </c>
      <c r="H300" s="41">
        <f t="shared" si="30"/>
        <v>10950</v>
      </c>
      <c r="I300" s="44" t="str">
        <f t="shared" si="31"/>
        <v>active</v>
      </c>
      <c r="J300" s="45">
        <f t="shared" si="32"/>
        <v>15479.653333333332</v>
      </c>
      <c r="K300" s="57">
        <f t="shared" si="28"/>
        <v>193559.2816803653</v>
      </c>
      <c r="L300" s="58">
        <f t="shared" si="33"/>
        <v>0</v>
      </c>
      <c r="M300" s="46">
        <f t="shared" si="34"/>
        <v>193559.2816803653</v>
      </c>
      <c r="N300" s="53"/>
      <c r="O300" s="47">
        <v>15479.653333333332</v>
      </c>
    </row>
    <row r="301" spans="1:15" ht="20.100000000000001" customHeight="1">
      <c r="A301" s="76" t="s">
        <v>253</v>
      </c>
      <c r="B301" s="39">
        <v>1791</v>
      </c>
      <c r="C301" s="67" t="s">
        <v>410</v>
      </c>
      <c r="D301" s="40" t="s">
        <v>411</v>
      </c>
      <c r="E301" s="43">
        <v>25</v>
      </c>
      <c r="F301" s="62">
        <v>23536.14</v>
      </c>
      <c r="G301" s="41">
        <f t="shared" si="29"/>
        <v>40117</v>
      </c>
      <c r="H301" s="41">
        <f t="shared" si="30"/>
        <v>9125</v>
      </c>
      <c r="I301" s="44" t="str">
        <f t="shared" si="31"/>
        <v>active</v>
      </c>
      <c r="J301" s="45">
        <f t="shared" si="32"/>
        <v>941.44560000000001</v>
      </c>
      <c r="K301" s="57">
        <f t="shared" si="28"/>
        <v>11929.276438356164</v>
      </c>
      <c r="L301" s="58">
        <f t="shared" si="33"/>
        <v>0</v>
      </c>
      <c r="M301" s="46">
        <f t="shared" si="34"/>
        <v>11929.276438356164</v>
      </c>
      <c r="N301" s="53"/>
      <c r="O301" s="47">
        <v>941.44560000000001</v>
      </c>
    </row>
    <row r="302" spans="1:15" ht="20.100000000000001" customHeight="1">
      <c r="A302" s="76" t="s">
        <v>253</v>
      </c>
      <c r="B302" s="39">
        <v>1796</v>
      </c>
      <c r="C302" s="67" t="s">
        <v>412</v>
      </c>
      <c r="D302" s="40" t="s">
        <v>413</v>
      </c>
      <c r="E302" s="43">
        <v>30</v>
      </c>
      <c r="F302" s="62">
        <v>4620</v>
      </c>
      <c r="G302" s="41">
        <f t="shared" si="29"/>
        <v>39756</v>
      </c>
      <c r="H302" s="41">
        <f t="shared" si="30"/>
        <v>10950</v>
      </c>
      <c r="I302" s="44" t="str">
        <f t="shared" si="31"/>
        <v>active</v>
      </c>
      <c r="J302" s="45">
        <f t="shared" si="32"/>
        <v>154</v>
      </c>
      <c r="K302" s="57">
        <f t="shared" si="28"/>
        <v>2103.682191780822</v>
      </c>
      <c r="L302" s="58">
        <f t="shared" si="33"/>
        <v>0</v>
      </c>
      <c r="M302" s="46">
        <f t="shared" si="34"/>
        <v>2103.682191780822</v>
      </c>
      <c r="N302" s="53"/>
      <c r="O302" s="47">
        <v>154</v>
      </c>
    </row>
    <row r="303" spans="1:15" ht="20.100000000000001" customHeight="1">
      <c r="A303" s="76" t="s">
        <v>253</v>
      </c>
      <c r="B303" s="39">
        <v>1797</v>
      </c>
      <c r="C303" s="67" t="s">
        <v>414</v>
      </c>
      <c r="D303" s="40" t="s">
        <v>413</v>
      </c>
      <c r="E303" s="43">
        <v>50</v>
      </c>
      <c r="F303" s="62">
        <v>30000</v>
      </c>
      <c r="G303" s="41">
        <f t="shared" si="29"/>
        <v>39756</v>
      </c>
      <c r="H303" s="41">
        <f t="shared" si="30"/>
        <v>18250</v>
      </c>
      <c r="I303" s="44" t="str">
        <f t="shared" si="31"/>
        <v>active</v>
      </c>
      <c r="J303" s="45">
        <f t="shared" si="32"/>
        <v>600</v>
      </c>
      <c r="K303" s="57">
        <f t="shared" si="28"/>
        <v>8196.1643835616433</v>
      </c>
      <c r="L303" s="58">
        <f t="shared" si="33"/>
        <v>0</v>
      </c>
      <c r="M303" s="46">
        <f t="shared" si="34"/>
        <v>8196.1643835616433</v>
      </c>
      <c r="N303" s="53"/>
      <c r="O303" s="47">
        <v>600</v>
      </c>
    </row>
    <row r="304" spans="1:15" ht="20.100000000000001" customHeight="1">
      <c r="A304" s="76" t="s">
        <v>253</v>
      </c>
      <c r="B304" s="39">
        <v>1798</v>
      </c>
      <c r="C304" s="67" t="s">
        <v>415</v>
      </c>
      <c r="D304" s="40" t="s">
        <v>413</v>
      </c>
      <c r="E304" s="43">
        <v>30</v>
      </c>
      <c r="F304" s="62">
        <v>13620</v>
      </c>
      <c r="G304" s="41">
        <f t="shared" si="29"/>
        <v>39756</v>
      </c>
      <c r="H304" s="41">
        <f t="shared" si="30"/>
        <v>10950</v>
      </c>
      <c r="I304" s="44" t="str">
        <f t="shared" si="31"/>
        <v>active</v>
      </c>
      <c r="J304" s="45">
        <f t="shared" si="32"/>
        <v>454</v>
      </c>
      <c r="K304" s="57">
        <f t="shared" si="28"/>
        <v>6201.7643835616436</v>
      </c>
      <c r="L304" s="58">
        <f t="shared" si="33"/>
        <v>0</v>
      </c>
      <c r="M304" s="46">
        <f t="shared" si="34"/>
        <v>6201.7643835616436</v>
      </c>
      <c r="N304" s="53"/>
      <c r="O304" s="47">
        <v>454</v>
      </c>
    </row>
    <row r="305" spans="1:16" ht="20.100000000000001" customHeight="1">
      <c r="A305" s="76" t="s">
        <v>253</v>
      </c>
      <c r="B305" s="39">
        <v>1799</v>
      </c>
      <c r="C305" s="67" t="s">
        <v>416</v>
      </c>
      <c r="D305" s="40" t="s">
        <v>413</v>
      </c>
      <c r="E305" s="43">
        <v>30</v>
      </c>
      <c r="F305" s="62">
        <v>44400</v>
      </c>
      <c r="G305" s="41">
        <f t="shared" si="29"/>
        <v>39756</v>
      </c>
      <c r="H305" s="41">
        <f t="shared" si="30"/>
        <v>10950</v>
      </c>
      <c r="I305" s="44" t="str">
        <f t="shared" si="31"/>
        <v>active</v>
      </c>
      <c r="J305" s="45">
        <f t="shared" si="32"/>
        <v>1480</v>
      </c>
      <c r="K305" s="57">
        <f t="shared" si="28"/>
        <v>20217.205479452055</v>
      </c>
      <c r="L305" s="58">
        <f t="shared" si="33"/>
        <v>0</v>
      </c>
      <c r="M305" s="46">
        <f t="shared" si="34"/>
        <v>20217.205479452055</v>
      </c>
      <c r="N305" s="53"/>
      <c r="O305" s="47">
        <v>1480</v>
      </c>
    </row>
    <row r="306" spans="1:16" ht="20.100000000000001" customHeight="1">
      <c r="A306" s="76" t="s">
        <v>253</v>
      </c>
      <c r="B306" s="39">
        <v>1803</v>
      </c>
      <c r="C306" s="67" t="s">
        <v>417</v>
      </c>
      <c r="D306" s="40" t="s">
        <v>418</v>
      </c>
      <c r="E306" s="43">
        <v>10</v>
      </c>
      <c r="F306" s="62">
        <v>19978</v>
      </c>
      <c r="G306" s="41">
        <f t="shared" si="29"/>
        <v>39955</v>
      </c>
      <c r="H306" s="41">
        <f t="shared" si="30"/>
        <v>3650</v>
      </c>
      <c r="I306" s="44" t="str">
        <f t="shared" si="31"/>
        <v>dep out</v>
      </c>
      <c r="J306" s="45">
        <f t="shared" si="32"/>
        <v>0</v>
      </c>
      <c r="K306" s="57">
        <f t="shared" si="28"/>
        <v>19978</v>
      </c>
      <c r="L306" s="58">
        <f t="shared" si="33"/>
        <v>0</v>
      </c>
      <c r="M306" s="46">
        <f t="shared" si="34"/>
        <v>19978</v>
      </c>
      <c r="N306" s="53"/>
      <c r="O306" s="47">
        <v>0</v>
      </c>
    </row>
    <row r="307" spans="1:16" ht="20.100000000000001" customHeight="1">
      <c r="A307" s="76" t="s">
        <v>253</v>
      </c>
      <c r="B307" s="39">
        <v>1806</v>
      </c>
      <c r="C307" s="67" t="s">
        <v>419</v>
      </c>
      <c r="D307" s="40" t="s">
        <v>420</v>
      </c>
      <c r="E307" s="43">
        <v>50</v>
      </c>
      <c r="F307" s="62">
        <v>12138.5</v>
      </c>
      <c r="G307" s="41">
        <f t="shared" si="29"/>
        <v>39785</v>
      </c>
      <c r="H307" s="41">
        <f t="shared" si="30"/>
        <v>18250</v>
      </c>
      <c r="I307" s="44" t="str">
        <f t="shared" si="31"/>
        <v>active</v>
      </c>
      <c r="J307" s="45">
        <f t="shared" si="32"/>
        <v>242.77</v>
      </c>
      <c r="K307" s="57">
        <f t="shared" si="28"/>
        <v>3297.0161369863013</v>
      </c>
      <c r="L307" s="58">
        <f t="shared" si="33"/>
        <v>0</v>
      </c>
      <c r="M307" s="46">
        <f t="shared" si="34"/>
        <v>3297.0161369863013</v>
      </c>
      <c r="N307" s="53"/>
      <c r="O307" s="47">
        <v>242.77</v>
      </c>
    </row>
    <row r="308" spans="1:16" ht="20.100000000000001" customHeight="1">
      <c r="A308" s="76" t="s">
        <v>253</v>
      </c>
      <c r="B308" s="39">
        <v>1848</v>
      </c>
      <c r="C308" s="67" t="s">
        <v>421</v>
      </c>
      <c r="D308" s="40" t="s">
        <v>408</v>
      </c>
      <c r="E308" s="43">
        <v>25</v>
      </c>
      <c r="F308" s="62">
        <v>4200</v>
      </c>
      <c r="G308" s="41">
        <f t="shared" si="29"/>
        <v>40178</v>
      </c>
      <c r="H308" s="41">
        <f t="shared" si="30"/>
        <v>9125</v>
      </c>
      <c r="I308" s="44" t="str">
        <f t="shared" si="31"/>
        <v>active</v>
      </c>
      <c r="J308" s="45">
        <f t="shared" si="32"/>
        <v>168</v>
      </c>
      <c r="K308" s="57">
        <f t="shared" si="28"/>
        <v>2100.6904109589041</v>
      </c>
      <c r="L308" s="58">
        <f t="shared" si="33"/>
        <v>0</v>
      </c>
      <c r="M308" s="46">
        <f t="shared" si="34"/>
        <v>2100.6904109589041</v>
      </c>
      <c r="N308" s="53"/>
      <c r="O308" s="47">
        <v>168</v>
      </c>
    </row>
    <row r="309" spans="1:16" ht="20.100000000000001" customHeight="1">
      <c r="A309" s="76" t="s">
        <v>253</v>
      </c>
      <c r="B309" s="39">
        <v>1854</v>
      </c>
      <c r="C309" s="67" t="s">
        <v>422</v>
      </c>
      <c r="D309" s="40" t="s">
        <v>408</v>
      </c>
      <c r="E309" s="43">
        <v>25</v>
      </c>
      <c r="F309" s="62">
        <v>2170</v>
      </c>
      <c r="G309" s="41">
        <f t="shared" si="29"/>
        <v>40178</v>
      </c>
      <c r="H309" s="41">
        <f t="shared" si="30"/>
        <v>9125</v>
      </c>
      <c r="I309" s="44" t="str">
        <f t="shared" si="31"/>
        <v>active</v>
      </c>
      <c r="J309" s="45">
        <f t="shared" si="32"/>
        <v>86.8</v>
      </c>
      <c r="K309" s="57">
        <f t="shared" si="28"/>
        <v>1085.3567123287671</v>
      </c>
      <c r="L309" s="58">
        <f t="shared" si="33"/>
        <v>0</v>
      </c>
      <c r="M309" s="46">
        <f t="shared" si="34"/>
        <v>1085.3567123287671</v>
      </c>
      <c r="N309" s="53"/>
      <c r="O309" s="47">
        <v>86.8</v>
      </c>
    </row>
    <row r="310" spans="1:16" ht="20.100000000000001" customHeight="1">
      <c r="A310" s="76" t="s">
        <v>253</v>
      </c>
      <c r="B310" s="39">
        <v>1888</v>
      </c>
      <c r="C310" s="67" t="s">
        <v>423</v>
      </c>
      <c r="D310" s="40" t="s">
        <v>424</v>
      </c>
      <c r="E310" s="43">
        <v>50</v>
      </c>
      <c r="F310" s="62">
        <v>4637793.49</v>
      </c>
      <c r="G310" s="41">
        <f t="shared" si="29"/>
        <v>40926</v>
      </c>
      <c r="H310" s="41">
        <f t="shared" si="30"/>
        <v>18250</v>
      </c>
      <c r="I310" s="44" t="str">
        <f t="shared" si="31"/>
        <v>active</v>
      </c>
      <c r="J310" s="45">
        <f t="shared" si="32"/>
        <v>92755.8698</v>
      </c>
      <c r="K310" s="57">
        <f t="shared" si="28"/>
        <v>969743.55933369871</v>
      </c>
      <c r="L310" s="58">
        <f t="shared" si="33"/>
        <v>0</v>
      </c>
      <c r="M310" s="46">
        <f t="shared" si="34"/>
        <v>969743.55933369871</v>
      </c>
      <c r="N310" s="53"/>
      <c r="O310" s="47">
        <v>92755.8698</v>
      </c>
    </row>
    <row r="311" spans="1:16" ht="20.100000000000001" customHeight="1">
      <c r="A311" s="76" t="s">
        <v>253</v>
      </c>
      <c r="B311" s="39">
        <v>1890</v>
      </c>
      <c r="C311" s="67" t="s">
        <v>425</v>
      </c>
      <c r="D311" s="40" t="s">
        <v>426</v>
      </c>
      <c r="E311" s="43">
        <v>25</v>
      </c>
      <c r="F311" s="62">
        <v>1006507.3</v>
      </c>
      <c r="G311" s="41">
        <f t="shared" si="29"/>
        <v>41274</v>
      </c>
      <c r="H311" s="41">
        <f t="shared" si="30"/>
        <v>9125</v>
      </c>
      <c r="I311" s="44" t="str">
        <f t="shared" si="31"/>
        <v>active</v>
      </c>
      <c r="J311" s="45">
        <f t="shared" si="32"/>
        <v>40260.292000000001</v>
      </c>
      <c r="K311" s="57">
        <f t="shared" si="28"/>
        <v>382527.92508493148</v>
      </c>
      <c r="L311" s="58">
        <f t="shared" si="33"/>
        <v>0</v>
      </c>
      <c r="M311" s="46">
        <f t="shared" si="34"/>
        <v>382527.92508493148</v>
      </c>
      <c r="N311" s="53"/>
      <c r="O311" s="47">
        <v>40260.292000000001</v>
      </c>
    </row>
    <row r="312" spans="1:16" ht="20.100000000000001" customHeight="1">
      <c r="A312" s="76" t="s">
        <v>253</v>
      </c>
      <c r="B312" s="39">
        <v>1895</v>
      </c>
      <c r="C312" s="67" t="s">
        <v>427</v>
      </c>
      <c r="D312" s="40" t="s">
        <v>428</v>
      </c>
      <c r="E312" s="43">
        <v>30</v>
      </c>
      <c r="F312" s="62">
        <v>8001</v>
      </c>
      <c r="G312" s="41">
        <f t="shared" si="29"/>
        <v>40423</v>
      </c>
      <c r="H312" s="41">
        <f t="shared" si="30"/>
        <v>10950</v>
      </c>
      <c r="I312" s="44" t="str">
        <f t="shared" si="31"/>
        <v>active</v>
      </c>
      <c r="J312" s="45">
        <f t="shared" si="32"/>
        <v>266.7</v>
      </c>
      <c r="K312" s="57">
        <f t="shared" si="28"/>
        <v>3155.8282191780822</v>
      </c>
      <c r="L312" s="58">
        <f t="shared" si="33"/>
        <v>0</v>
      </c>
      <c r="M312" s="46">
        <f t="shared" si="34"/>
        <v>3155.8282191780822</v>
      </c>
      <c r="N312" s="53"/>
      <c r="O312" s="47">
        <v>266.7</v>
      </c>
    </row>
    <row r="313" spans="1:16" ht="20.100000000000001" customHeight="1">
      <c r="A313" s="76" t="s">
        <v>253</v>
      </c>
      <c r="B313" s="39">
        <v>1896</v>
      </c>
      <c r="C313" s="67" t="s">
        <v>429</v>
      </c>
      <c r="D313" s="40" t="s">
        <v>428</v>
      </c>
      <c r="E313" s="43">
        <v>25</v>
      </c>
      <c r="F313" s="62">
        <v>14100</v>
      </c>
      <c r="G313" s="41">
        <f t="shared" si="29"/>
        <v>40423</v>
      </c>
      <c r="H313" s="41">
        <f t="shared" si="30"/>
        <v>9125</v>
      </c>
      <c r="I313" s="44" t="str">
        <f t="shared" si="31"/>
        <v>active</v>
      </c>
      <c r="J313" s="45">
        <f t="shared" si="32"/>
        <v>564</v>
      </c>
      <c r="K313" s="57">
        <f t="shared" si="28"/>
        <v>6673.7424657534248</v>
      </c>
      <c r="L313" s="58">
        <f t="shared" si="33"/>
        <v>0</v>
      </c>
      <c r="M313" s="46">
        <f t="shared" si="34"/>
        <v>6673.7424657534248</v>
      </c>
      <c r="N313" s="53"/>
      <c r="O313" s="47">
        <v>564</v>
      </c>
    </row>
    <row r="314" spans="1:16" ht="20.100000000000001" customHeight="1">
      <c r="A314" s="76" t="s">
        <v>253</v>
      </c>
      <c r="B314" s="39">
        <v>1898</v>
      </c>
      <c r="C314" s="67" t="s">
        <v>430</v>
      </c>
      <c r="D314" s="40" t="s">
        <v>431</v>
      </c>
      <c r="E314" s="43">
        <v>25</v>
      </c>
      <c r="F314" s="62">
        <v>718119.9</v>
      </c>
      <c r="G314" s="41">
        <f t="shared" si="29"/>
        <v>40724</v>
      </c>
      <c r="H314" s="41">
        <f t="shared" si="30"/>
        <v>9125</v>
      </c>
      <c r="I314" s="44" t="str">
        <f t="shared" si="31"/>
        <v>active</v>
      </c>
      <c r="J314" s="45">
        <f t="shared" si="32"/>
        <v>28724.796000000002</v>
      </c>
      <c r="K314" s="57">
        <f t="shared" si="28"/>
        <v>316208.85021369864</v>
      </c>
      <c r="L314" s="58">
        <f t="shared" si="33"/>
        <v>0</v>
      </c>
      <c r="M314" s="46">
        <f t="shared" si="34"/>
        <v>316208.85021369864</v>
      </c>
      <c r="N314" s="53"/>
      <c r="O314" s="47">
        <v>28724.796000000002</v>
      </c>
    </row>
    <row r="315" spans="1:16" ht="20.100000000000001" customHeight="1">
      <c r="A315" s="76" t="s">
        <v>253</v>
      </c>
      <c r="B315" s="39">
        <v>1925</v>
      </c>
      <c r="C315" s="67" t="s">
        <v>432</v>
      </c>
      <c r="D315" s="40" t="s">
        <v>433</v>
      </c>
      <c r="E315" s="43">
        <v>20</v>
      </c>
      <c r="F315" s="62">
        <v>94601</v>
      </c>
      <c r="G315" s="41">
        <f t="shared" si="29"/>
        <v>41008</v>
      </c>
      <c r="H315" s="41">
        <f t="shared" si="30"/>
        <v>7300</v>
      </c>
      <c r="I315" s="44" t="str">
        <f t="shared" si="31"/>
        <v>active</v>
      </c>
      <c r="J315" s="45">
        <f t="shared" si="32"/>
        <v>4730.05</v>
      </c>
      <c r="K315" s="57">
        <f t="shared" si="28"/>
        <v>48389.059452054797</v>
      </c>
      <c r="L315" s="58">
        <f t="shared" si="33"/>
        <v>0</v>
      </c>
      <c r="M315" s="46">
        <f t="shared" si="34"/>
        <v>48389.059452054797</v>
      </c>
      <c r="N315" s="53"/>
      <c r="O315" s="47">
        <v>4730.05</v>
      </c>
    </row>
    <row r="316" spans="1:16" ht="20.100000000000001" customHeight="1">
      <c r="A316" s="76" t="s">
        <v>253</v>
      </c>
      <c r="B316" s="39">
        <v>1936</v>
      </c>
      <c r="C316" s="67" t="s">
        <v>434</v>
      </c>
      <c r="D316" s="40" t="s">
        <v>435</v>
      </c>
      <c r="E316" s="43">
        <v>10</v>
      </c>
      <c r="F316" s="62">
        <v>34643.61</v>
      </c>
      <c r="G316" s="41">
        <f t="shared" si="29"/>
        <v>40908</v>
      </c>
      <c r="H316" s="41">
        <f t="shared" si="30"/>
        <v>3650</v>
      </c>
      <c r="I316" s="44" t="str">
        <f t="shared" si="31"/>
        <v>dep out</v>
      </c>
      <c r="J316" s="45">
        <f t="shared" si="32"/>
        <v>0</v>
      </c>
      <c r="K316" s="57">
        <f t="shared" si="28"/>
        <v>34643.61</v>
      </c>
      <c r="L316" s="58">
        <f t="shared" si="33"/>
        <v>0</v>
      </c>
      <c r="M316" s="46">
        <f t="shared" si="34"/>
        <v>34643.61</v>
      </c>
      <c r="N316" s="53"/>
      <c r="O316" s="47">
        <v>0</v>
      </c>
    </row>
    <row r="317" spans="1:16" ht="20.100000000000001" customHeight="1">
      <c r="A317" s="76" t="s">
        <v>253</v>
      </c>
      <c r="B317" s="39">
        <v>1954</v>
      </c>
      <c r="C317" s="67" t="s">
        <v>436</v>
      </c>
      <c r="D317" s="40" t="s">
        <v>437</v>
      </c>
      <c r="E317" s="43">
        <v>25</v>
      </c>
      <c r="F317" s="62">
        <v>868400</v>
      </c>
      <c r="G317" s="41">
        <f t="shared" si="29"/>
        <v>41123</v>
      </c>
      <c r="H317" s="41">
        <f t="shared" si="30"/>
        <v>9125</v>
      </c>
      <c r="I317" s="44" t="str">
        <f t="shared" si="31"/>
        <v>active</v>
      </c>
      <c r="J317" s="45">
        <f t="shared" si="32"/>
        <v>34736</v>
      </c>
      <c r="K317" s="57">
        <f t="shared" si="28"/>
        <v>344409.81917808217</v>
      </c>
      <c r="L317" s="58">
        <f t="shared" si="33"/>
        <v>0</v>
      </c>
      <c r="M317" s="46">
        <f t="shared" si="34"/>
        <v>344409.81917808217</v>
      </c>
      <c r="N317" s="53"/>
      <c r="O317" s="47">
        <v>34736</v>
      </c>
    </row>
    <row r="318" spans="1:16" ht="20.100000000000001" customHeight="1">
      <c r="A318" s="76" t="s">
        <v>253</v>
      </c>
      <c r="B318" s="39">
        <v>1955</v>
      </c>
      <c r="C318" s="67" t="s">
        <v>438</v>
      </c>
      <c r="D318" s="40" t="s">
        <v>439</v>
      </c>
      <c r="E318" s="43">
        <v>5</v>
      </c>
      <c r="F318" s="62">
        <v>3250</v>
      </c>
      <c r="G318" s="41">
        <f t="shared" si="29"/>
        <v>41362</v>
      </c>
      <c r="H318" s="41">
        <f t="shared" si="30"/>
        <v>1825</v>
      </c>
      <c r="I318" s="44" t="str">
        <f t="shared" si="31"/>
        <v>dep out</v>
      </c>
      <c r="J318" s="45">
        <f t="shared" si="32"/>
        <v>0</v>
      </c>
      <c r="K318" s="57">
        <f t="shared" si="28"/>
        <v>3250</v>
      </c>
      <c r="L318" s="58">
        <f t="shared" si="33"/>
        <v>0</v>
      </c>
      <c r="M318" s="46">
        <f t="shared" si="34"/>
        <v>3250</v>
      </c>
      <c r="N318" s="53"/>
      <c r="O318" s="47">
        <v>0</v>
      </c>
    </row>
    <row r="319" spans="1:16" ht="20.100000000000001" customHeight="1">
      <c r="A319" s="76" t="s">
        <v>253</v>
      </c>
      <c r="B319" s="39">
        <v>1965</v>
      </c>
      <c r="C319" s="67" t="s">
        <v>440</v>
      </c>
      <c r="D319" s="40" t="s">
        <v>426</v>
      </c>
      <c r="E319" s="43">
        <v>10</v>
      </c>
      <c r="F319" s="62">
        <v>98412.89</v>
      </c>
      <c r="G319" s="41">
        <f t="shared" si="29"/>
        <v>41274</v>
      </c>
      <c r="H319" s="41">
        <f t="shared" si="30"/>
        <v>3650</v>
      </c>
      <c r="I319" s="44" t="str">
        <f t="shared" si="31"/>
        <v>active</v>
      </c>
      <c r="J319" s="45">
        <f>(IF(I319="dep out",0,(F319/E319)))*(1/2)</f>
        <v>4920.6445000000003</v>
      </c>
      <c r="K319" s="57">
        <f t="shared" si="28"/>
        <v>46752.863358904113</v>
      </c>
      <c r="L319" s="58">
        <f t="shared" si="33"/>
        <v>0</v>
      </c>
      <c r="M319" s="46">
        <f t="shared" si="34"/>
        <v>46752.863358904113</v>
      </c>
      <c r="N319" s="53"/>
      <c r="O319" s="47">
        <v>4921</v>
      </c>
      <c r="P319" s="179" t="s">
        <v>623</v>
      </c>
    </row>
    <row r="320" spans="1:16" ht="20.100000000000001" customHeight="1">
      <c r="A320" s="76" t="s">
        <v>253</v>
      </c>
      <c r="B320" s="39">
        <v>1990</v>
      </c>
      <c r="C320" s="67" t="s">
        <v>441</v>
      </c>
      <c r="D320" s="40" t="s">
        <v>442</v>
      </c>
      <c r="E320" s="43">
        <v>10</v>
      </c>
      <c r="F320" s="62">
        <v>41167.65</v>
      </c>
      <c r="G320" s="41">
        <f t="shared" si="29"/>
        <v>41639</v>
      </c>
      <c r="H320" s="41">
        <f t="shared" si="30"/>
        <v>3650</v>
      </c>
      <c r="I320" s="44" t="str">
        <f t="shared" si="31"/>
        <v>active</v>
      </c>
      <c r="J320" s="45">
        <f t="shared" si="32"/>
        <v>4116.7650000000003</v>
      </c>
      <c r="K320" s="57">
        <f t="shared" si="28"/>
        <v>34998.141904109587</v>
      </c>
      <c r="L320" s="58">
        <f t="shared" si="33"/>
        <v>0</v>
      </c>
      <c r="M320" s="46">
        <f t="shared" si="34"/>
        <v>34998.141904109587</v>
      </c>
      <c r="N320" s="53"/>
      <c r="O320" s="47">
        <f>J320</f>
        <v>4116.7650000000003</v>
      </c>
      <c r="P320" s="166"/>
    </row>
    <row r="321" spans="1:16" ht="20.100000000000001" customHeight="1">
      <c r="A321" s="76" t="s">
        <v>253</v>
      </c>
      <c r="B321" s="39">
        <v>2003</v>
      </c>
      <c r="C321" s="67" t="s">
        <v>438</v>
      </c>
      <c r="D321" s="40" t="s">
        <v>439</v>
      </c>
      <c r="E321" s="43">
        <v>10</v>
      </c>
      <c r="F321" s="62">
        <v>3000</v>
      </c>
      <c r="G321" s="41">
        <f t="shared" si="29"/>
        <v>41362</v>
      </c>
      <c r="H321" s="41">
        <f t="shared" si="30"/>
        <v>3650</v>
      </c>
      <c r="I321" s="44" t="str">
        <f t="shared" si="31"/>
        <v>active</v>
      </c>
      <c r="J321" s="45">
        <f>(IF(I321="dep out",0,(F321/E321)))*(0.75)</f>
        <v>225</v>
      </c>
      <c r="K321" s="57">
        <f t="shared" si="28"/>
        <v>2083.5616438356165</v>
      </c>
      <c r="L321" s="58">
        <f t="shared" si="33"/>
        <v>0</v>
      </c>
      <c r="M321" s="46">
        <f t="shared" si="34"/>
        <v>2083.5616438356165</v>
      </c>
      <c r="N321" s="53"/>
      <c r="O321" s="47">
        <v>225</v>
      </c>
      <c r="P321" s="179" t="s">
        <v>623</v>
      </c>
    </row>
    <row r="322" spans="1:16" ht="20.100000000000001" customHeight="1">
      <c r="A322" s="76" t="s">
        <v>253</v>
      </c>
      <c r="B322" s="39">
        <v>2004</v>
      </c>
      <c r="C322" s="67" t="s">
        <v>443</v>
      </c>
      <c r="D322" s="40" t="s">
        <v>444</v>
      </c>
      <c r="E322" s="43">
        <v>10</v>
      </c>
      <c r="F322" s="62">
        <v>7560</v>
      </c>
      <c r="G322" s="41">
        <f t="shared" si="29"/>
        <v>41621</v>
      </c>
      <c r="H322" s="41">
        <f t="shared" si="30"/>
        <v>3650</v>
      </c>
      <c r="I322" s="44" t="str">
        <f t="shared" si="31"/>
        <v>active</v>
      </c>
      <c r="J322" s="45">
        <f t="shared" si="32"/>
        <v>756</v>
      </c>
      <c r="K322" s="57">
        <f t="shared" si="28"/>
        <v>6464.317808219178</v>
      </c>
      <c r="L322" s="58">
        <f t="shared" si="33"/>
        <v>0</v>
      </c>
      <c r="M322" s="46">
        <f t="shared" si="34"/>
        <v>6464.317808219178</v>
      </c>
      <c r="N322" s="53"/>
      <c r="O322" s="47">
        <v>756</v>
      </c>
    </row>
    <row r="323" spans="1:16" ht="20.100000000000001" customHeight="1">
      <c r="A323" s="76" t="s">
        <v>253</v>
      </c>
      <c r="B323" s="39">
        <v>2005</v>
      </c>
      <c r="C323" s="67" t="s">
        <v>445</v>
      </c>
      <c r="D323" s="40" t="s">
        <v>446</v>
      </c>
      <c r="E323" s="43">
        <v>10</v>
      </c>
      <c r="F323" s="62">
        <v>6225</v>
      </c>
      <c r="G323" s="41">
        <f t="shared" si="29"/>
        <v>41814</v>
      </c>
      <c r="H323" s="41">
        <f t="shared" si="30"/>
        <v>3650</v>
      </c>
      <c r="I323" s="44" t="str">
        <f t="shared" si="31"/>
        <v>active</v>
      </c>
      <c r="J323" s="45">
        <f t="shared" si="32"/>
        <v>622.5</v>
      </c>
      <c r="K323" s="57">
        <f t="shared" ref="K323:K369" si="35">IF(I323="dep out",F323,(($J$1-G323)/365)*J323)</f>
        <v>4993.643835616439</v>
      </c>
      <c r="L323" s="58">
        <f t="shared" si="33"/>
        <v>0</v>
      </c>
      <c r="M323" s="46">
        <f t="shared" si="34"/>
        <v>4993.643835616439</v>
      </c>
      <c r="N323" s="53"/>
      <c r="O323" s="47">
        <v>622.5</v>
      </c>
    </row>
    <row r="324" spans="1:16" ht="20.100000000000001" customHeight="1">
      <c r="A324" s="76" t="s">
        <v>253</v>
      </c>
      <c r="B324" s="39">
        <v>2034</v>
      </c>
      <c r="C324" s="67" t="s">
        <v>447</v>
      </c>
      <c r="D324" s="40" t="s">
        <v>448</v>
      </c>
      <c r="E324" s="43">
        <v>10</v>
      </c>
      <c r="F324" s="62">
        <v>115252.58</v>
      </c>
      <c r="G324" s="41">
        <f t="shared" ref="G324:G387" si="36">DATEVALUE(D324)</f>
        <v>41881</v>
      </c>
      <c r="H324" s="41">
        <f t="shared" ref="H324:H387" si="37">E324*365</f>
        <v>3650</v>
      </c>
      <c r="I324" s="44" t="str">
        <f t="shared" ref="I324:I387" si="38">IF((G324+H324)&lt;$J$1,"dep out","active")</f>
        <v>active</v>
      </c>
      <c r="J324" s="45">
        <f t="shared" ref="J324:J384" si="39">IF(I324="dep out",0,(F324/E324))</f>
        <v>11525.258</v>
      </c>
      <c r="K324" s="57">
        <f t="shared" si="35"/>
        <v>90339.077090410967</v>
      </c>
      <c r="L324" s="58">
        <f t="shared" ref="L324:L387" si="40">IF(E324=0,(-1*F324),0)</f>
        <v>0</v>
      </c>
      <c r="M324" s="46">
        <f t="shared" ref="M324:M387" si="41">K324+L324</f>
        <v>90339.077090410967</v>
      </c>
      <c r="N324" s="53"/>
      <c r="O324" s="47">
        <v>11525.258</v>
      </c>
    </row>
    <row r="325" spans="1:16" ht="20.100000000000001" customHeight="1">
      <c r="A325" s="76" t="s">
        <v>253</v>
      </c>
      <c r="B325" s="39">
        <v>2035</v>
      </c>
      <c r="C325" s="67" t="s">
        <v>449</v>
      </c>
      <c r="D325" s="40" t="s">
        <v>448</v>
      </c>
      <c r="E325" s="43">
        <v>10</v>
      </c>
      <c r="F325" s="62">
        <v>129485.58</v>
      </c>
      <c r="G325" s="41">
        <f t="shared" si="36"/>
        <v>41881</v>
      </c>
      <c r="H325" s="41">
        <f t="shared" si="37"/>
        <v>3650</v>
      </c>
      <c r="I325" s="44" t="str">
        <f t="shared" si="38"/>
        <v>active</v>
      </c>
      <c r="J325" s="45">
        <f t="shared" si="39"/>
        <v>12948.558000000001</v>
      </c>
      <c r="K325" s="57">
        <f t="shared" si="35"/>
        <v>101495.40941917809</v>
      </c>
      <c r="L325" s="58">
        <f t="shared" si="40"/>
        <v>0</v>
      </c>
      <c r="M325" s="46">
        <f t="shared" si="41"/>
        <v>101495.40941917809</v>
      </c>
      <c r="N325" s="53"/>
      <c r="O325" s="47">
        <v>12948.558000000001</v>
      </c>
    </row>
    <row r="326" spans="1:16" ht="20.100000000000001" customHeight="1">
      <c r="A326" s="76" t="s">
        <v>253</v>
      </c>
      <c r="B326" s="39">
        <v>2036</v>
      </c>
      <c r="C326" s="67" t="s">
        <v>450</v>
      </c>
      <c r="D326" s="40" t="s">
        <v>451</v>
      </c>
      <c r="E326" s="43">
        <v>10</v>
      </c>
      <c r="F326" s="62">
        <v>149843.5</v>
      </c>
      <c r="G326" s="41">
        <f t="shared" si="36"/>
        <v>42173</v>
      </c>
      <c r="H326" s="41">
        <f t="shared" si="37"/>
        <v>3650</v>
      </c>
      <c r="I326" s="44" t="str">
        <f t="shared" si="38"/>
        <v>active</v>
      </c>
      <c r="J326" s="45">
        <f t="shared" si="39"/>
        <v>14984.35</v>
      </c>
      <c r="K326" s="57">
        <f t="shared" si="35"/>
        <v>105465.19219178082</v>
      </c>
      <c r="L326" s="58">
        <f t="shared" si="40"/>
        <v>0</v>
      </c>
      <c r="M326" s="46">
        <f t="shared" si="41"/>
        <v>105465.19219178082</v>
      </c>
      <c r="N326" s="53"/>
      <c r="O326" s="47">
        <v>14984.35</v>
      </c>
    </row>
    <row r="327" spans="1:16" ht="20.100000000000001" customHeight="1">
      <c r="A327" s="76" t="s">
        <v>253</v>
      </c>
      <c r="B327" s="39">
        <v>2037</v>
      </c>
      <c r="C327" s="67" t="s">
        <v>452</v>
      </c>
      <c r="D327" s="40" t="s">
        <v>453</v>
      </c>
      <c r="E327" s="43">
        <v>10</v>
      </c>
      <c r="F327" s="62">
        <v>110374.3</v>
      </c>
      <c r="G327" s="41">
        <f t="shared" si="36"/>
        <v>42004</v>
      </c>
      <c r="H327" s="41">
        <f t="shared" si="37"/>
        <v>3650</v>
      </c>
      <c r="I327" s="44" t="str">
        <f t="shared" si="38"/>
        <v>active</v>
      </c>
      <c r="J327" s="45">
        <f t="shared" si="39"/>
        <v>11037.43</v>
      </c>
      <c r="K327" s="57">
        <f t="shared" si="35"/>
        <v>82795.844767123286</v>
      </c>
      <c r="L327" s="58">
        <f t="shared" si="40"/>
        <v>0</v>
      </c>
      <c r="M327" s="46">
        <f t="shared" si="41"/>
        <v>82795.844767123286</v>
      </c>
      <c r="N327" s="53"/>
      <c r="O327" s="47">
        <v>11037.43</v>
      </c>
    </row>
    <row r="328" spans="1:16" ht="20.100000000000001" customHeight="1">
      <c r="A328" s="76" t="s">
        <v>253</v>
      </c>
      <c r="B328" s="39">
        <v>2044</v>
      </c>
      <c r="C328" s="67" t="s">
        <v>454</v>
      </c>
      <c r="D328" s="40" t="s">
        <v>455</v>
      </c>
      <c r="E328" s="43">
        <v>10</v>
      </c>
      <c r="F328" s="62">
        <v>3920</v>
      </c>
      <c r="G328" s="41">
        <f t="shared" si="36"/>
        <v>41822</v>
      </c>
      <c r="H328" s="41">
        <f t="shared" si="37"/>
        <v>3650</v>
      </c>
      <c r="I328" s="44" t="str">
        <f t="shared" si="38"/>
        <v>active</v>
      </c>
      <c r="J328" s="45">
        <f t="shared" si="39"/>
        <v>392</v>
      </c>
      <c r="K328" s="57">
        <f t="shared" si="35"/>
        <v>3136</v>
      </c>
      <c r="L328" s="58">
        <f t="shared" si="40"/>
        <v>0</v>
      </c>
      <c r="M328" s="46">
        <f t="shared" si="41"/>
        <v>3136</v>
      </c>
      <c r="N328" s="53"/>
      <c r="O328" s="47">
        <v>392</v>
      </c>
    </row>
    <row r="329" spans="1:16" ht="20.100000000000001" customHeight="1">
      <c r="A329" s="76" t="s">
        <v>253</v>
      </c>
      <c r="B329" s="39">
        <v>2045</v>
      </c>
      <c r="C329" s="67" t="s">
        <v>456</v>
      </c>
      <c r="D329" s="40" t="s">
        <v>455</v>
      </c>
      <c r="E329" s="43">
        <v>25</v>
      </c>
      <c r="F329" s="62">
        <v>154650</v>
      </c>
      <c r="G329" s="41">
        <f t="shared" si="36"/>
        <v>41822</v>
      </c>
      <c r="H329" s="41">
        <f t="shared" si="37"/>
        <v>9125</v>
      </c>
      <c r="I329" s="44" t="str">
        <f t="shared" si="38"/>
        <v>active</v>
      </c>
      <c r="J329" s="45">
        <f t="shared" si="39"/>
        <v>6186</v>
      </c>
      <c r="K329" s="57">
        <f t="shared" si="35"/>
        <v>49488</v>
      </c>
      <c r="L329" s="58">
        <f t="shared" si="40"/>
        <v>0</v>
      </c>
      <c r="M329" s="46">
        <f t="shared" si="41"/>
        <v>49488</v>
      </c>
      <c r="N329" s="53"/>
      <c r="O329" s="47">
        <v>6186</v>
      </c>
    </row>
    <row r="330" spans="1:16" ht="20.100000000000001" customHeight="1">
      <c r="A330" s="76" t="s">
        <v>253</v>
      </c>
      <c r="B330" s="39">
        <v>2046</v>
      </c>
      <c r="C330" s="67" t="s">
        <v>457</v>
      </c>
      <c r="D330" s="40" t="s">
        <v>458</v>
      </c>
      <c r="E330" s="43">
        <v>25</v>
      </c>
      <c r="F330" s="62">
        <v>6480</v>
      </c>
      <c r="G330" s="41">
        <f t="shared" si="36"/>
        <v>42002</v>
      </c>
      <c r="H330" s="41">
        <f t="shared" si="37"/>
        <v>9125</v>
      </c>
      <c r="I330" s="44" t="str">
        <f t="shared" si="38"/>
        <v>active</v>
      </c>
      <c r="J330" s="45">
        <f t="shared" si="39"/>
        <v>259.2</v>
      </c>
      <c r="K330" s="57">
        <f t="shared" si="35"/>
        <v>1945.7753424657533</v>
      </c>
      <c r="L330" s="58">
        <f t="shared" si="40"/>
        <v>0</v>
      </c>
      <c r="M330" s="46">
        <f t="shared" si="41"/>
        <v>1945.7753424657533</v>
      </c>
      <c r="N330" s="53"/>
      <c r="O330" s="47">
        <v>259.2</v>
      </c>
    </row>
    <row r="331" spans="1:16" ht="20.100000000000001" customHeight="1">
      <c r="A331" s="76" t="s">
        <v>253</v>
      </c>
      <c r="B331" s="39">
        <v>2047</v>
      </c>
      <c r="C331" s="67" t="s">
        <v>459</v>
      </c>
      <c r="D331" s="40" t="s">
        <v>460</v>
      </c>
      <c r="E331" s="43">
        <v>25</v>
      </c>
      <c r="F331" s="62">
        <v>48360</v>
      </c>
      <c r="G331" s="41">
        <f t="shared" si="36"/>
        <v>41894</v>
      </c>
      <c r="H331" s="41">
        <f t="shared" si="37"/>
        <v>9125</v>
      </c>
      <c r="I331" s="44" t="str">
        <f t="shared" si="38"/>
        <v>active</v>
      </c>
      <c r="J331" s="45">
        <f t="shared" si="39"/>
        <v>1934.4</v>
      </c>
      <c r="K331" s="57">
        <f t="shared" si="35"/>
        <v>15093.619726027398</v>
      </c>
      <c r="L331" s="58">
        <f t="shared" si="40"/>
        <v>0</v>
      </c>
      <c r="M331" s="46">
        <f t="shared" si="41"/>
        <v>15093.619726027398</v>
      </c>
      <c r="N331" s="53"/>
      <c r="O331" s="47">
        <v>1934.4</v>
      </c>
    </row>
    <row r="332" spans="1:16" ht="20.100000000000001" customHeight="1">
      <c r="A332" s="76" t="s">
        <v>253</v>
      </c>
      <c r="B332" s="39">
        <v>2048</v>
      </c>
      <c r="C332" s="67" t="s">
        <v>461</v>
      </c>
      <c r="D332" s="40" t="s">
        <v>462</v>
      </c>
      <c r="E332" s="43">
        <v>25</v>
      </c>
      <c r="F332" s="62">
        <v>5775</v>
      </c>
      <c r="G332" s="41">
        <f t="shared" si="36"/>
        <v>41996</v>
      </c>
      <c r="H332" s="41">
        <f t="shared" si="37"/>
        <v>9125</v>
      </c>
      <c r="I332" s="44" t="str">
        <f t="shared" si="38"/>
        <v>active</v>
      </c>
      <c r="J332" s="45">
        <f t="shared" si="39"/>
        <v>231</v>
      </c>
      <c r="K332" s="57">
        <f t="shared" si="35"/>
        <v>1737.8794520547947</v>
      </c>
      <c r="L332" s="58">
        <f t="shared" si="40"/>
        <v>0</v>
      </c>
      <c r="M332" s="46">
        <f t="shared" si="41"/>
        <v>1737.8794520547947</v>
      </c>
      <c r="N332" s="53"/>
      <c r="O332" s="47">
        <v>231</v>
      </c>
    </row>
    <row r="333" spans="1:16" ht="20.100000000000001" customHeight="1">
      <c r="A333" s="76" t="s">
        <v>253</v>
      </c>
      <c r="B333" s="39">
        <v>2049</v>
      </c>
      <c r="C333" s="67" t="s">
        <v>463</v>
      </c>
      <c r="D333" s="40" t="s">
        <v>464</v>
      </c>
      <c r="E333" s="43">
        <v>25</v>
      </c>
      <c r="F333" s="62">
        <v>7600</v>
      </c>
      <c r="G333" s="41">
        <f t="shared" si="36"/>
        <v>42157</v>
      </c>
      <c r="H333" s="41">
        <f t="shared" si="37"/>
        <v>9125</v>
      </c>
      <c r="I333" s="44" t="str">
        <f t="shared" si="38"/>
        <v>active</v>
      </c>
      <c r="J333" s="45">
        <f t="shared" si="39"/>
        <v>304</v>
      </c>
      <c r="K333" s="57">
        <f t="shared" si="35"/>
        <v>2152.9863013698632</v>
      </c>
      <c r="L333" s="58">
        <f t="shared" si="40"/>
        <v>0</v>
      </c>
      <c r="M333" s="46">
        <f t="shared" si="41"/>
        <v>2152.9863013698632</v>
      </c>
      <c r="N333" s="53"/>
      <c r="O333" s="47">
        <v>304</v>
      </c>
    </row>
    <row r="334" spans="1:16" ht="20.100000000000001" customHeight="1">
      <c r="A334" s="76" t="s">
        <v>253</v>
      </c>
      <c r="B334" s="39">
        <v>2075</v>
      </c>
      <c r="C334" s="67" t="s">
        <v>465</v>
      </c>
      <c r="D334" s="40" t="s">
        <v>466</v>
      </c>
      <c r="E334" s="43">
        <v>10</v>
      </c>
      <c r="F334" s="62">
        <v>200706.5</v>
      </c>
      <c r="G334" s="41">
        <f t="shared" si="36"/>
        <v>42271</v>
      </c>
      <c r="H334" s="41">
        <f t="shared" si="37"/>
        <v>3650</v>
      </c>
      <c r="I334" s="44" t="str">
        <f t="shared" si="38"/>
        <v>active</v>
      </c>
      <c r="J334" s="45">
        <f t="shared" si="39"/>
        <v>20070.650000000001</v>
      </c>
      <c r="K334" s="57">
        <f t="shared" si="35"/>
        <v>135875.55109589041</v>
      </c>
      <c r="L334" s="58">
        <f t="shared" si="40"/>
        <v>0</v>
      </c>
      <c r="M334" s="46">
        <f t="shared" si="41"/>
        <v>135875.55109589041</v>
      </c>
      <c r="N334" s="53"/>
      <c r="O334" s="47">
        <v>20070.650000000001</v>
      </c>
    </row>
    <row r="335" spans="1:16" ht="20.100000000000001" customHeight="1">
      <c r="A335" s="76" t="s">
        <v>253</v>
      </c>
      <c r="B335" s="39">
        <v>2076</v>
      </c>
      <c r="C335" s="67" t="s">
        <v>467</v>
      </c>
      <c r="D335" s="40" t="s">
        <v>468</v>
      </c>
      <c r="E335" s="43">
        <v>10</v>
      </c>
      <c r="F335" s="62">
        <v>25284.9</v>
      </c>
      <c r="G335" s="41">
        <f t="shared" si="36"/>
        <v>42369</v>
      </c>
      <c r="H335" s="41">
        <f t="shared" si="37"/>
        <v>3650</v>
      </c>
      <c r="I335" s="44" t="str">
        <f t="shared" si="38"/>
        <v>active</v>
      </c>
      <c r="J335" s="45">
        <f t="shared" si="39"/>
        <v>2528.4900000000002</v>
      </c>
      <c r="K335" s="57">
        <f t="shared" si="35"/>
        <v>16438.648684931508</v>
      </c>
      <c r="L335" s="58">
        <f t="shared" si="40"/>
        <v>0</v>
      </c>
      <c r="M335" s="46">
        <f t="shared" si="41"/>
        <v>16438.648684931508</v>
      </c>
      <c r="N335" s="53"/>
      <c r="O335" s="47">
        <v>2528.4900000000002</v>
      </c>
    </row>
    <row r="336" spans="1:16" ht="20.100000000000001" customHeight="1">
      <c r="A336" s="76" t="s">
        <v>253</v>
      </c>
      <c r="B336" s="39">
        <v>2088</v>
      </c>
      <c r="C336" s="67" t="s">
        <v>469</v>
      </c>
      <c r="D336" s="40" t="s">
        <v>470</v>
      </c>
      <c r="E336" s="43">
        <v>25</v>
      </c>
      <c r="F336" s="62">
        <v>8000</v>
      </c>
      <c r="G336" s="41">
        <f t="shared" si="36"/>
        <v>42411</v>
      </c>
      <c r="H336" s="41">
        <f t="shared" si="37"/>
        <v>9125</v>
      </c>
      <c r="I336" s="44" t="str">
        <f t="shared" si="38"/>
        <v>active</v>
      </c>
      <c r="J336" s="45">
        <f t="shared" si="39"/>
        <v>320</v>
      </c>
      <c r="K336" s="57">
        <f t="shared" si="35"/>
        <v>2043.6164383561643</v>
      </c>
      <c r="L336" s="58">
        <f t="shared" si="40"/>
        <v>0</v>
      </c>
      <c r="M336" s="46">
        <f t="shared" si="41"/>
        <v>2043.6164383561643</v>
      </c>
      <c r="N336" s="53"/>
      <c r="O336" s="47">
        <v>320</v>
      </c>
    </row>
    <row r="337" spans="1:15" ht="20.100000000000001" customHeight="1">
      <c r="A337" s="76" t="s">
        <v>253</v>
      </c>
      <c r="B337" s="39">
        <v>2104</v>
      </c>
      <c r="C337" s="67" t="s">
        <v>471</v>
      </c>
      <c r="D337" s="40" t="s">
        <v>472</v>
      </c>
      <c r="E337" s="43">
        <v>30</v>
      </c>
      <c r="F337" s="62">
        <v>86851.86</v>
      </c>
      <c r="G337" s="41">
        <f t="shared" si="36"/>
        <v>42735</v>
      </c>
      <c r="H337" s="41">
        <f t="shared" si="37"/>
        <v>10950</v>
      </c>
      <c r="I337" s="44" t="str">
        <f t="shared" si="38"/>
        <v>active</v>
      </c>
      <c r="J337" s="45">
        <f t="shared" si="39"/>
        <v>2895.0619999999999</v>
      </c>
      <c r="K337" s="57">
        <f t="shared" si="35"/>
        <v>15918.875161643837</v>
      </c>
      <c r="L337" s="58">
        <f t="shared" si="40"/>
        <v>0</v>
      </c>
      <c r="M337" s="46">
        <f t="shared" si="41"/>
        <v>15918.875161643837</v>
      </c>
      <c r="N337" s="53"/>
      <c r="O337" s="47">
        <v>2895.0619999999999</v>
      </c>
    </row>
    <row r="338" spans="1:15" ht="20.100000000000001" customHeight="1">
      <c r="A338" s="76" t="s">
        <v>253</v>
      </c>
      <c r="B338" s="39">
        <v>2115</v>
      </c>
      <c r="C338" s="67" t="s">
        <v>473</v>
      </c>
      <c r="D338" s="40" t="s">
        <v>474</v>
      </c>
      <c r="E338" s="43">
        <v>10</v>
      </c>
      <c r="F338" s="62">
        <v>119041.85</v>
      </c>
      <c r="G338" s="41">
        <f t="shared" si="36"/>
        <v>42586</v>
      </c>
      <c r="H338" s="41">
        <f t="shared" si="37"/>
        <v>3650</v>
      </c>
      <c r="I338" s="44" t="str">
        <f t="shared" si="38"/>
        <v>active</v>
      </c>
      <c r="J338" s="45">
        <f t="shared" si="39"/>
        <v>11904.185000000001</v>
      </c>
      <c r="K338" s="57">
        <f t="shared" si="35"/>
        <v>70316.227013698634</v>
      </c>
      <c r="L338" s="58">
        <f t="shared" si="40"/>
        <v>0</v>
      </c>
      <c r="M338" s="46">
        <f t="shared" si="41"/>
        <v>70316.227013698634</v>
      </c>
      <c r="N338" s="53"/>
      <c r="O338" s="47">
        <v>11904.185000000001</v>
      </c>
    </row>
    <row r="339" spans="1:15" ht="20.100000000000001" customHeight="1">
      <c r="A339" s="76" t="s">
        <v>253</v>
      </c>
      <c r="B339" s="39">
        <v>2116</v>
      </c>
      <c r="C339" s="67" t="s">
        <v>475</v>
      </c>
      <c r="D339" s="40" t="s">
        <v>476</v>
      </c>
      <c r="E339" s="43">
        <v>25</v>
      </c>
      <c r="F339" s="62">
        <v>1141024.21</v>
      </c>
      <c r="G339" s="41">
        <f t="shared" si="36"/>
        <v>43034</v>
      </c>
      <c r="H339" s="41">
        <f t="shared" si="37"/>
        <v>9125</v>
      </c>
      <c r="I339" s="44" t="str">
        <f t="shared" si="38"/>
        <v>active</v>
      </c>
      <c r="J339" s="45">
        <f t="shared" si="39"/>
        <v>45640.968399999998</v>
      </c>
      <c r="K339" s="57">
        <f t="shared" si="35"/>
        <v>213574.72336219175</v>
      </c>
      <c r="L339" s="58">
        <f t="shared" si="40"/>
        <v>0</v>
      </c>
      <c r="M339" s="46">
        <f t="shared" si="41"/>
        <v>213574.72336219175</v>
      </c>
      <c r="N339" s="53"/>
      <c r="O339" s="47">
        <v>45640.968399999998</v>
      </c>
    </row>
    <row r="340" spans="1:15" ht="20.100000000000001" customHeight="1">
      <c r="A340" s="76" t="s">
        <v>253</v>
      </c>
      <c r="B340" s="39">
        <v>2119</v>
      </c>
      <c r="C340" s="67" t="s">
        <v>477</v>
      </c>
      <c r="D340" s="40" t="s">
        <v>478</v>
      </c>
      <c r="E340" s="43">
        <v>25</v>
      </c>
      <c r="F340" s="62">
        <v>27000</v>
      </c>
      <c r="G340" s="41">
        <f t="shared" si="36"/>
        <v>42646</v>
      </c>
      <c r="H340" s="41">
        <f t="shared" si="37"/>
        <v>9125</v>
      </c>
      <c r="I340" s="44" t="str">
        <f t="shared" si="38"/>
        <v>active</v>
      </c>
      <c r="J340" s="45">
        <f t="shared" si="39"/>
        <v>1080</v>
      </c>
      <c r="K340" s="57">
        <f t="shared" si="35"/>
        <v>6201.8630136986303</v>
      </c>
      <c r="L340" s="58">
        <f t="shared" si="40"/>
        <v>0</v>
      </c>
      <c r="M340" s="46">
        <f t="shared" si="41"/>
        <v>6201.8630136986303</v>
      </c>
      <c r="N340" s="53"/>
      <c r="O340" s="47">
        <v>1080</v>
      </c>
    </row>
    <row r="341" spans="1:15" ht="20.100000000000001" customHeight="1">
      <c r="A341" s="76" t="s">
        <v>253</v>
      </c>
      <c r="B341" s="39">
        <v>2120</v>
      </c>
      <c r="C341" s="67" t="s">
        <v>479</v>
      </c>
      <c r="D341" s="40" t="s">
        <v>480</v>
      </c>
      <c r="E341" s="43">
        <v>25</v>
      </c>
      <c r="F341" s="62">
        <v>51419</v>
      </c>
      <c r="G341" s="41">
        <f t="shared" si="36"/>
        <v>42852</v>
      </c>
      <c r="H341" s="41">
        <f t="shared" si="37"/>
        <v>9125</v>
      </c>
      <c r="I341" s="44" t="str">
        <f t="shared" si="38"/>
        <v>active</v>
      </c>
      <c r="J341" s="45">
        <f t="shared" si="39"/>
        <v>2056.7600000000002</v>
      </c>
      <c r="K341" s="57">
        <f t="shared" si="35"/>
        <v>10650.072328767124</v>
      </c>
      <c r="L341" s="58">
        <f t="shared" si="40"/>
        <v>0</v>
      </c>
      <c r="M341" s="46">
        <f t="shared" si="41"/>
        <v>10650.072328767124</v>
      </c>
      <c r="N341" s="53"/>
      <c r="O341" s="47">
        <v>2056.7600000000002</v>
      </c>
    </row>
    <row r="342" spans="1:15" ht="20.100000000000001" customHeight="1">
      <c r="A342" s="76" t="s">
        <v>253</v>
      </c>
      <c r="B342" s="39">
        <v>2121</v>
      </c>
      <c r="C342" s="67" t="s">
        <v>481</v>
      </c>
      <c r="D342" s="40" t="s">
        <v>482</v>
      </c>
      <c r="E342" s="43">
        <v>25</v>
      </c>
      <c r="F342" s="62">
        <v>47500</v>
      </c>
      <c r="G342" s="41">
        <f t="shared" si="36"/>
        <v>42817</v>
      </c>
      <c r="H342" s="41">
        <f t="shared" si="37"/>
        <v>9125</v>
      </c>
      <c r="I342" s="44" t="str">
        <f t="shared" si="38"/>
        <v>active</v>
      </c>
      <c r="J342" s="45">
        <f t="shared" si="39"/>
        <v>1900</v>
      </c>
      <c r="K342" s="57">
        <f t="shared" si="35"/>
        <v>10020.547945205481</v>
      </c>
      <c r="L342" s="58">
        <f t="shared" si="40"/>
        <v>0</v>
      </c>
      <c r="M342" s="46">
        <f t="shared" si="41"/>
        <v>10020.547945205481</v>
      </c>
      <c r="N342" s="53"/>
      <c r="O342" s="47">
        <v>1900</v>
      </c>
    </row>
    <row r="343" spans="1:15" ht="20.100000000000001" customHeight="1">
      <c r="A343" s="76" t="s">
        <v>253</v>
      </c>
      <c r="B343" s="39">
        <v>2143</v>
      </c>
      <c r="C343" s="67" t="s">
        <v>483</v>
      </c>
      <c r="D343" s="40" t="s">
        <v>484</v>
      </c>
      <c r="E343" s="43">
        <v>30</v>
      </c>
      <c r="F343" s="62">
        <v>84387.51</v>
      </c>
      <c r="G343" s="41">
        <f t="shared" si="36"/>
        <v>43100</v>
      </c>
      <c r="H343" s="41">
        <f t="shared" si="37"/>
        <v>10950</v>
      </c>
      <c r="I343" s="44" t="str">
        <f t="shared" si="38"/>
        <v>active</v>
      </c>
      <c r="J343" s="45">
        <f t="shared" si="39"/>
        <v>2812.9169999999999</v>
      </c>
      <c r="K343" s="57">
        <f t="shared" si="35"/>
        <v>12654.273189041096</v>
      </c>
      <c r="L343" s="58">
        <f t="shared" si="40"/>
        <v>0</v>
      </c>
      <c r="M343" s="46">
        <f t="shared" si="41"/>
        <v>12654.273189041096</v>
      </c>
      <c r="N343" s="53"/>
      <c r="O343" s="47">
        <v>2812.9169999999999</v>
      </c>
    </row>
    <row r="344" spans="1:15" ht="20.100000000000001" customHeight="1">
      <c r="A344" s="76" t="s">
        <v>253</v>
      </c>
      <c r="B344" s="39">
        <v>2144</v>
      </c>
      <c r="C344" s="67" t="s">
        <v>485</v>
      </c>
      <c r="D344" s="40" t="s">
        <v>486</v>
      </c>
      <c r="E344" s="43">
        <v>10</v>
      </c>
      <c r="F344" s="62">
        <v>95673.73</v>
      </c>
      <c r="G344" s="41">
        <f t="shared" si="36"/>
        <v>43214</v>
      </c>
      <c r="H344" s="41">
        <f t="shared" si="37"/>
        <v>3650</v>
      </c>
      <c r="I344" s="44" t="str">
        <f t="shared" si="38"/>
        <v>active</v>
      </c>
      <c r="J344" s="45">
        <f t="shared" si="39"/>
        <v>9567.3729999999996</v>
      </c>
      <c r="K344" s="57">
        <f t="shared" si="35"/>
        <v>40051.906695890408</v>
      </c>
      <c r="L344" s="58">
        <f t="shared" si="40"/>
        <v>0</v>
      </c>
      <c r="M344" s="46">
        <f t="shared" si="41"/>
        <v>40051.906695890408</v>
      </c>
      <c r="N344" s="53"/>
      <c r="O344" s="47">
        <v>9567.3729999999996</v>
      </c>
    </row>
    <row r="345" spans="1:15" ht="20.100000000000001" customHeight="1">
      <c r="A345" s="76" t="s">
        <v>253</v>
      </c>
      <c r="B345" s="39">
        <v>2145</v>
      </c>
      <c r="C345" s="67" t="s">
        <v>487</v>
      </c>
      <c r="D345" s="40" t="s">
        <v>488</v>
      </c>
      <c r="E345" s="43">
        <v>20</v>
      </c>
      <c r="F345" s="62">
        <v>1083784.46</v>
      </c>
      <c r="G345" s="41">
        <f t="shared" si="36"/>
        <v>43465</v>
      </c>
      <c r="H345" s="41">
        <f t="shared" si="37"/>
        <v>7300</v>
      </c>
      <c r="I345" s="44" t="str">
        <f t="shared" si="38"/>
        <v>active</v>
      </c>
      <c r="J345" s="45">
        <f t="shared" si="39"/>
        <v>54189.222999999998</v>
      </c>
      <c r="K345" s="57">
        <f t="shared" si="35"/>
        <v>189588.04868767122</v>
      </c>
      <c r="L345" s="58">
        <f t="shared" si="40"/>
        <v>0</v>
      </c>
      <c r="M345" s="46">
        <f t="shared" si="41"/>
        <v>189588.04868767122</v>
      </c>
      <c r="N345" s="53"/>
      <c r="O345" s="47">
        <v>54189.222999999998</v>
      </c>
    </row>
    <row r="346" spans="1:15" ht="20.100000000000001" customHeight="1">
      <c r="A346" s="76" t="s">
        <v>253</v>
      </c>
      <c r="B346" s="39">
        <v>2155</v>
      </c>
      <c r="C346" s="67" t="s">
        <v>489</v>
      </c>
      <c r="D346" s="40" t="s">
        <v>490</v>
      </c>
      <c r="E346" s="43">
        <v>20</v>
      </c>
      <c r="F346" s="62">
        <v>35150</v>
      </c>
      <c r="G346" s="41">
        <f t="shared" si="36"/>
        <v>43243</v>
      </c>
      <c r="H346" s="41">
        <f t="shared" si="37"/>
        <v>7300</v>
      </c>
      <c r="I346" s="44" t="str">
        <f t="shared" si="38"/>
        <v>active</v>
      </c>
      <c r="J346" s="45">
        <f t="shared" si="39"/>
        <v>1757.5</v>
      </c>
      <c r="K346" s="57">
        <f t="shared" si="35"/>
        <v>7217.7876712328771</v>
      </c>
      <c r="L346" s="58">
        <f t="shared" si="40"/>
        <v>0</v>
      </c>
      <c r="M346" s="46">
        <f t="shared" si="41"/>
        <v>7217.7876712328771</v>
      </c>
      <c r="N346" s="53"/>
      <c r="O346" s="47">
        <v>1757.5</v>
      </c>
    </row>
    <row r="347" spans="1:15" ht="20.100000000000001" customHeight="1">
      <c r="A347" s="76" t="s">
        <v>253</v>
      </c>
      <c r="B347" s="39">
        <v>2156</v>
      </c>
      <c r="C347" s="67" t="s">
        <v>491</v>
      </c>
      <c r="D347" s="40" t="s">
        <v>492</v>
      </c>
      <c r="E347" s="43">
        <v>20</v>
      </c>
      <c r="F347" s="62">
        <v>21350</v>
      </c>
      <c r="G347" s="41">
        <f t="shared" si="36"/>
        <v>43227</v>
      </c>
      <c r="H347" s="41">
        <f t="shared" si="37"/>
        <v>7300</v>
      </c>
      <c r="I347" s="44" t="str">
        <f t="shared" si="38"/>
        <v>active</v>
      </c>
      <c r="J347" s="45">
        <f t="shared" si="39"/>
        <v>1067.5</v>
      </c>
      <c r="K347" s="57">
        <f t="shared" si="35"/>
        <v>4430.8561643835619</v>
      </c>
      <c r="L347" s="58">
        <f t="shared" si="40"/>
        <v>0</v>
      </c>
      <c r="M347" s="46">
        <f t="shared" si="41"/>
        <v>4430.8561643835619</v>
      </c>
      <c r="N347" s="53"/>
      <c r="O347" s="47">
        <v>1067.5</v>
      </c>
    </row>
    <row r="348" spans="1:15" ht="20.100000000000001" customHeight="1">
      <c r="A348" s="76" t="s">
        <v>253</v>
      </c>
      <c r="B348" s="39">
        <v>2157</v>
      </c>
      <c r="C348" s="67" t="s">
        <v>493</v>
      </c>
      <c r="D348" s="40" t="s">
        <v>494</v>
      </c>
      <c r="E348" s="43">
        <v>20</v>
      </c>
      <c r="F348" s="62">
        <v>34375</v>
      </c>
      <c r="G348" s="41">
        <f t="shared" si="36"/>
        <v>42958</v>
      </c>
      <c r="H348" s="41">
        <f t="shared" si="37"/>
        <v>7300</v>
      </c>
      <c r="I348" s="44" t="str">
        <f t="shared" si="38"/>
        <v>active</v>
      </c>
      <c r="J348" s="45">
        <f t="shared" si="39"/>
        <v>1718.75</v>
      </c>
      <c r="K348" s="57">
        <f t="shared" si="35"/>
        <v>8400.6849315068503</v>
      </c>
      <c r="L348" s="58">
        <f t="shared" si="40"/>
        <v>0</v>
      </c>
      <c r="M348" s="46">
        <f t="shared" si="41"/>
        <v>8400.6849315068503</v>
      </c>
      <c r="N348" s="53"/>
      <c r="O348" s="47">
        <v>1718.75</v>
      </c>
    </row>
    <row r="349" spans="1:15" ht="20.100000000000001" customHeight="1">
      <c r="A349" s="76" t="s">
        <v>253</v>
      </c>
      <c r="B349" s="39">
        <v>2158</v>
      </c>
      <c r="C349" s="67" t="s">
        <v>495</v>
      </c>
      <c r="D349" s="40" t="s">
        <v>496</v>
      </c>
      <c r="E349" s="43">
        <v>20</v>
      </c>
      <c r="F349" s="62">
        <v>68375</v>
      </c>
      <c r="G349" s="41">
        <f t="shared" si="36"/>
        <v>42935</v>
      </c>
      <c r="H349" s="41">
        <f t="shared" si="37"/>
        <v>7300</v>
      </c>
      <c r="I349" s="44" t="str">
        <f t="shared" si="38"/>
        <v>active</v>
      </c>
      <c r="J349" s="45">
        <f t="shared" si="39"/>
        <v>3418.75</v>
      </c>
      <c r="K349" s="57">
        <f t="shared" si="35"/>
        <v>16925.154109589042</v>
      </c>
      <c r="L349" s="58">
        <f t="shared" si="40"/>
        <v>0</v>
      </c>
      <c r="M349" s="46">
        <f t="shared" si="41"/>
        <v>16925.154109589042</v>
      </c>
      <c r="N349" s="53"/>
      <c r="O349" s="47">
        <v>3418.75</v>
      </c>
    </row>
    <row r="350" spans="1:15" ht="20.100000000000001" customHeight="1">
      <c r="A350" s="76" t="s">
        <v>253</v>
      </c>
      <c r="B350" s="39">
        <v>2159</v>
      </c>
      <c r="C350" s="67" t="s">
        <v>497</v>
      </c>
      <c r="D350" s="40" t="s">
        <v>498</v>
      </c>
      <c r="E350" s="43">
        <v>10</v>
      </c>
      <c r="F350" s="62">
        <v>10500</v>
      </c>
      <c r="G350" s="41">
        <f t="shared" si="36"/>
        <v>43264</v>
      </c>
      <c r="H350" s="41">
        <f t="shared" si="37"/>
        <v>3650</v>
      </c>
      <c r="I350" s="44" t="str">
        <f t="shared" si="38"/>
        <v>active</v>
      </c>
      <c r="J350" s="45">
        <f t="shared" si="39"/>
        <v>1050</v>
      </c>
      <c r="K350" s="57">
        <f t="shared" si="35"/>
        <v>4251.7808219178087</v>
      </c>
      <c r="L350" s="58">
        <f t="shared" si="40"/>
        <v>0</v>
      </c>
      <c r="M350" s="46">
        <f t="shared" si="41"/>
        <v>4251.7808219178087</v>
      </c>
      <c r="N350" s="53"/>
      <c r="O350" s="47">
        <v>1050</v>
      </c>
    </row>
    <row r="351" spans="1:15" ht="20.100000000000001" customHeight="1">
      <c r="A351" s="76" t="s">
        <v>253</v>
      </c>
      <c r="B351" s="39">
        <v>2192</v>
      </c>
      <c r="C351" s="67" t="s">
        <v>499</v>
      </c>
      <c r="D351" s="40" t="s">
        <v>500</v>
      </c>
      <c r="E351" s="43">
        <v>20</v>
      </c>
      <c r="F351" s="62">
        <v>30902.21</v>
      </c>
      <c r="G351" s="41">
        <f t="shared" si="36"/>
        <v>43585</v>
      </c>
      <c r="H351" s="41">
        <f t="shared" si="37"/>
        <v>7300</v>
      </c>
      <c r="I351" s="44" t="str">
        <f t="shared" si="38"/>
        <v>active</v>
      </c>
      <c r="J351" s="45">
        <f t="shared" si="39"/>
        <v>1545.1105</v>
      </c>
      <c r="K351" s="57">
        <f t="shared" si="35"/>
        <v>4897.7886260273972</v>
      </c>
      <c r="L351" s="58">
        <f t="shared" si="40"/>
        <v>0</v>
      </c>
      <c r="M351" s="46">
        <f t="shared" si="41"/>
        <v>4897.7886260273972</v>
      </c>
      <c r="N351" s="53"/>
      <c r="O351" s="47">
        <v>1545.1105</v>
      </c>
    </row>
    <row r="352" spans="1:15" ht="20.100000000000001" customHeight="1">
      <c r="A352" s="76" t="s">
        <v>253</v>
      </c>
      <c r="B352" s="39">
        <v>2193</v>
      </c>
      <c r="C352" s="67" t="s">
        <v>501</v>
      </c>
      <c r="D352" s="40" t="s">
        <v>502</v>
      </c>
      <c r="E352" s="43">
        <v>10</v>
      </c>
      <c r="F352" s="62">
        <v>28170.89</v>
      </c>
      <c r="G352" s="41">
        <f t="shared" si="36"/>
        <v>43577</v>
      </c>
      <c r="H352" s="41">
        <f t="shared" si="37"/>
        <v>3650</v>
      </c>
      <c r="I352" s="44" t="str">
        <f t="shared" si="38"/>
        <v>active</v>
      </c>
      <c r="J352" s="45">
        <f t="shared" si="39"/>
        <v>2817.0889999999999</v>
      </c>
      <c r="K352" s="57">
        <f t="shared" si="35"/>
        <v>8991.5306438356165</v>
      </c>
      <c r="L352" s="58">
        <f t="shared" si="40"/>
        <v>0</v>
      </c>
      <c r="M352" s="46">
        <f t="shared" si="41"/>
        <v>8991.5306438356165</v>
      </c>
      <c r="N352" s="53"/>
      <c r="O352" s="47">
        <v>2817.0889999999999</v>
      </c>
    </row>
    <row r="353" spans="1:15" ht="20.100000000000001" customHeight="1">
      <c r="A353" s="76" t="s">
        <v>253</v>
      </c>
      <c r="B353" s="39">
        <v>2194</v>
      </c>
      <c r="C353" s="67" t="s">
        <v>503</v>
      </c>
      <c r="D353" s="40" t="s">
        <v>504</v>
      </c>
      <c r="E353" s="43">
        <v>20</v>
      </c>
      <c r="F353" s="62">
        <v>123431.4</v>
      </c>
      <c r="G353" s="41">
        <f t="shared" si="36"/>
        <v>43646</v>
      </c>
      <c r="H353" s="41">
        <f t="shared" si="37"/>
        <v>7300</v>
      </c>
      <c r="I353" s="44" t="str">
        <f t="shared" si="38"/>
        <v>active</v>
      </c>
      <c r="J353" s="45">
        <f t="shared" si="39"/>
        <v>6171.57</v>
      </c>
      <c r="K353" s="57">
        <f t="shared" si="35"/>
        <v>18531.618410958905</v>
      </c>
      <c r="L353" s="58">
        <f t="shared" si="40"/>
        <v>0</v>
      </c>
      <c r="M353" s="46">
        <f t="shared" si="41"/>
        <v>18531.618410958905</v>
      </c>
      <c r="N353" s="53"/>
      <c r="O353" s="47">
        <v>6171.57</v>
      </c>
    </row>
    <row r="354" spans="1:15" ht="20.100000000000001" customHeight="1">
      <c r="A354" s="76" t="s">
        <v>253</v>
      </c>
      <c r="B354" s="39">
        <v>2195</v>
      </c>
      <c r="C354" s="67" t="s">
        <v>505</v>
      </c>
      <c r="D354" s="40" t="s">
        <v>504</v>
      </c>
      <c r="E354" s="43">
        <v>20</v>
      </c>
      <c r="F354" s="62">
        <v>385380</v>
      </c>
      <c r="G354" s="41">
        <f t="shared" si="36"/>
        <v>43646</v>
      </c>
      <c r="H354" s="41">
        <f t="shared" si="37"/>
        <v>7300</v>
      </c>
      <c r="I354" s="44" t="str">
        <f t="shared" si="38"/>
        <v>active</v>
      </c>
      <c r="J354" s="45">
        <f t="shared" si="39"/>
        <v>19269</v>
      </c>
      <c r="K354" s="57">
        <f t="shared" si="35"/>
        <v>57859.791780821921</v>
      </c>
      <c r="L354" s="58">
        <f t="shared" si="40"/>
        <v>0</v>
      </c>
      <c r="M354" s="46">
        <f t="shared" si="41"/>
        <v>57859.791780821921</v>
      </c>
      <c r="N354" s="53"/>
      <c r="O354" s="47">
        <v>19269</v>
      </c>
    </row>
    <row r="355" spans="1:15" ht="20.100000000000001" customHeight="1">
      <c r="A355" s="76" t="s">
        <v>253</v>
      </c>
      <c r="B355" s="39">
        <v>2203</v>
      </c>
      <c r="C355" s="67" t="s">
        <v>506</v>
      </c>
      <c r="D355" s="40" t="s">
        <v>507</v>
      </c>
      <c r="E355" s="43">
        <v>20</v>
      </c>
      <c r="F355" s="62">
        <v>41200</v>
      </c>
      <c r="G355" s="41">
        <f t="shared" si="36"/>
        <v>43328</v>
      </c>
      <c r="H355" s="41">
        <f t="shared" si="37"/>
        <v>7300</v>
      </c>
      <c r="I355" s="44" t="str">
        <f t="shared" si="38"/>
        <v>active</v>
      </c>
      <c r="J355" s="45">
        <f t="shared" si="39"/>
        <v>2060</v>
      </c>
      <c r="K355" s="57">
        <f t="shared" si="35"/>
        <v>7980.3835616438355</v>
      </c>
      <c r="L355" s="58">
        <f t="shared" si="40"/>
        <v>0</v>
      </c>
      <c r="M355" s="46">
        <f t="shared" si="41"/>
        <v>7980.3835616438355</v>
      </c>
      <c r="N355" s="53"/>
      <c r="O355" s="47">
        <v>2060</v>
      </c>
    </row>
    <row r="356" spans="1:15" ht="20.100000000000001" customHeight="1">
      <c r="A356" s="76" t="s">
        <v>253</v>
      </c>
      <c r="B356" s="39">
        <v>2204</v>
      </c>
      <c r="C356" s="67" t="s">
        <v>508</v>
      </c>
      <c r="D356" s="40" t="s">
        <v>509</v>
      </c>
      <c r="E356" s="43">
        <v>20</v>
      </c>
      <c r="F356" s="62">
        <v>100110</v>
      </c>
      <c r="G356" s="41">
        <f t="shared" si="36"/>
        <v>43538</v>
      </c>
      <c r="H356" s="41">
        <f t="shared" si="37"/>
        <v>7300</v>
      </c>
      <c r="I356" s="44" t="str">
        <f t="shared" si="38"/>
        <v>active</v>
      </c>
      <c r="J356" s="45">
        <f t="shared" si="39"/>
        <v>5005.5</v>
      </c>
      <c r="K356" s="57">
        <f t="shared" si="35"/>
        <v>16511.293150684931</v>
      </c>
      <c r="L356" s="58">
        <f t="shared" si="40"/>
        <v>0</v>
      </c>
      <c r="M356" s="46">
        <f t="shared" si="41"/>
        <v>16511.293150684931</v>
      </c>
      <c r="N356" s="53"/>
      <c r="O356" s="47">
        <v>5005.5</v>
      </c>
    </row>
    <row r="357" spans="1:15" ht="20.100000000000001" customHeight="1">
      <c r="A357" s="76" t="s">
        <v>253</v>
      </c>
      <c r="B357" s="39">
        <v>2205</v>
      </c>
      <c r="C357" s="67" t="s">
        <v>508</v>
      </c>
      <c r="D357" s="40" t="s">
        <v>509</v>
      </c>
      <c r="E357" s="43">
        <v>20</v>
      </c>
      <c r="F357" s="62">
        <v>28500</v>
      </c>
      <c r="G357" s="41">
        <f t="shared" si="36"/>
        <v>43538</v>
      </c>
      <c r="H357" s="41">
        <f t="shared" si="37"/>
        <v>7300</v>
      </c>
      <c r="I357" s="44" t="str">
        <f t="shared" si="38"/>
        <v>active</v>
      </c>
      <c r="J357" s="45">
        <f t="shared" si="39"/>
        <v>1425</v>
      </c>
      <c r="K357" s="57">
        <f t="shared" si="35"/>
        <v>4700.5479452054797</v>
      </c>
      <c r="L357" s="58">
        <f t="shared" si="40"/>
        <v>0</v>
      </c>
      <c r="M357" s="46">
        <f t="shared" si="41"/>
        <v>4700.5479452054797</v>
      </c>
      <c r="N357" s="53"/>
      <c r="O357" s="47">
        <v>1425</v>
      </c>
    </row>
    <row r="358" spans="1:15" ht="20.100000000000001" customHeight="1">
      <c r="A358" s="76" t="s">
        <v>253</v>
      </c>
      <c r="B358" s="39">
        <v>2236</v>
      </c>
      <c r="C358" s="67" t="s">
        <v>510</v>
      </c>
      <c r="D358" s="40" t="s">
        <v>129</v>
      </c>
      <c r="E358" s="43">
        <v>20</v>
      </c>
      <c r="F358" s="62">
        <v>118045</v>
      </c>
      <c r="G358" s="41">
        <f t="shared" si="36"/>
        <v>43982</v>
      </c>
      <c r="H358" s="41">
        <f t="shared" si="37"/>
        <v>7300</v>
      </c>
      <c r="I358" s="44" t="str">
        <f t="shared" si="38"/>
        <v>active</v>
      </c>
      <c r="J358" s="45">
        <f t="shared" si="39"/>
        <v>5902.25</v>
      </c>
      <c r="K358" s="57">
        <f t="shared" si="35"/>
        <v>12289.616438356165</v>
      </c>
      <c r="L358" s="58">
        <f t="shared" si="40"/>
        <v>0</v>
      </c>
      <c r="M358" s="46">
        <f t="shared" si="41"/>
        <v>12289.616438356165</v>
      </c>
      <c r="N358" s="53"/>
      <c r="O358" s="47">
        <v>5902.25</v>
      </c>
    </row>
    <row r="359" spans="1:15" ht="20.100000000000001" customHeight="1">
      <c r="A359" s="76" t="s">
        <v>253</v>
      </c>
      <c r="B359" s="39">
        <v>2237</v>
      </c>
      <c r="C359" s="67" t="s">
        <v>511</v>
      </c>
      <c r="D359" s="40" t="s">
        <v>512</v>
      </c>
      <c r="E359" s="43">
        <v>20</v>
      </c>
      <c r="F359" s="62">
        <v>419950</v>
      </c>
      <c r="G359" s="41">
        <f t="shared" si="36"/>
        <v>43809</v>
      </c>
      <c r="H359" s="41">
        <f t="shared" si="37"/>
        <v>7300</v>
      </c>
      <c r="I359" s="44" t="str">
        <f t="shared" si="38"/>
        <v>active</v>
      </c>
      <c r="J359" s="45">
        <f t="shared" si="39"/>
        <v>20997.5</v>
      </c>
      <c r="K359" s="57">
        <f t="shared" si="35"/>
        <v>53673.061643835616</v>
      </c>
      <c r="L359" s="58">
        <f t="shared" si="40"/>
        <v>0</v>
      </c>
      <c r="M359" s="46">
        <f t="shared" si="41"/>
        <v>53673.061643835616</v>
      </c>
      <c r="N359" s="53"/>
      <c r="O359" s="47">
        <v>20997.5</v>
      </c>
    </row>
    <row r="360" spans="1:15" ht="20.100000000000001" customHeight="1">
      <c r="A360" s="76" t="s">
        <v>253</v>
      </c>
      <c r="B360" s="39">
        <v>2238</v>
      </c>
      <c r="C360" s="67" t="s">
        <v>513</v>
      </c>
      <c r="D360" s="40" t="s">
        <v>514</v>
      </c>
      <c r="E360" s="43">
        <v>20</v>
      </c>
      <c r="F360" s="62">
        <v>84850</v>
      </c>
      <c r="G360" s="41">
        <f t="shared" si="36"/>
        <v>43950</v>
      </c>
      <c r="H360" s="41">
        <f t="shared" si="37"/>
        <v>7300</v>
      </c>
      <c r="I360" s="44" t="str">
        <f t="shared" si="38"/>
        <v>active</v>
      </c>
      <c r="J360" s="45">
        <f t="shared" si="39"/>
        <v>4242.5</v>
      </c>
      <c r="K360" s="57">
        <f t="shared" si="35"/>
        <v>9205.6438356164381</v>
      </c>
      <c r="L360" s="58">
        <f t="shared" si="40"/>
        <v>0</v>
      </c>
      <c r="M360" s="46">
        <f t="shared" si="41"/>
        <v>9205.6438356164381</v>
      </c>
      <c r="N360" s="53"/>
      <c r="O360" s="47">
        <v>4242.5</v>
      </c>
    </row>
    <row r="361" spans="1:15" ht="20.100000000000001" customHeight="1">
      <c r="A361" s="76" t="s">
        <v>253</v>
      </c>
      <c r="B361" s="39">
        <v>2239</v>
      </c>
      <c r="C361" s="67" t="s">
        <v>515</v>
      </c>
      <c r="D361" s="40" t="s">
        <v>516</v>
      </c>
      <c r="E361" s="43">
        <v>20</v>
      </c>
      <c r="F361" s="62">
        <v>616400</v>
      </c>
      <c r="G361" s="41">
        <f t="shared" si="36"/>
        <v>44005</v>
      </c>
      <c r="H361" s="41">
        <f t="shared" si="37"/>
        <v>7300</v>
      </c>
      <c r="I361" s="44" t="str">
        <f t="shared" si="38"/>
        <v>active</v>
      </c>
      <c r="J361" s="45">
        <f t="shared" si="39"/>
        <v>30820</v>
      </c>
      <c r="K361" s="57">
        <f t="shared" si="35"/>
        <v>62231.068493150677</v>
      </c>
      <c r="L361" s="58">
        <f t="shared" si="40"/>
        <v>0</v>
      </c>
      <c r="M361" s="46">
        <f t="shared" si="41"/>
        <v>62231.068493150677</v>
      </c>
      <c r="N361" s="53"/>
      <c r="O361" s="47">
        <v>30820</v>
      </c>
    </row>
    <row r="362" spans="1:15" ht="20.100000000000001" customHeight="1">
      <c r="A362" s="76" t="s">
        <v>253</v>
      </c>
      <c r="B362" s="39">
        <v>2240</v>
      </c>
      <c r="C362" s="67" t="s">
        <v>517</v>
      </c>
      <c r="D362" s="40" t="s">
        <v>518</v>
      </c>
      <c r="E362" s="43">
        <v>20</v>
      </c>
      <c r="F362" s="62">
        <v>237433.8</v>
      </c>
      <c r="G362" s="41">
        <f t="shared" si="36"/>
        <v>44012</v>
      </c>
      <c r="H362" s="41">
        <f t="shared" si="37"/>
        <v>7300</v>
      </c>
      <c r="I362" s="44" t="str">
        <f t="shared" si="38"/>
        <v>active</v>
      </c>
      <c r="J362" s="45">
        <f t="shared" si="39"/>
        <v>11871.689999999999</v>
      </c>
      <c r="K362" s="57">
        <f t="shared" si="35"/>
        <v>23743.379999999997</v>
      </c>
      <c r="L362" s="58">
        <f t="shared" si="40"/>
        <v>0</v>
      </c>
      <c r="M362" s="46">
        <f t="shared" si="41"/>
        <v>23743.379999999997</v>
      </c>
      <c r="N362" s="53"/>
      <c r="O362" s="47">
        <v>11871.689999999999</v>
      </c>
    </row>
    <row r="363" spans="1:15" ht="20.100000000000001" customHeight="1">
      <c r="A363" s="76" t="s">
        <v>253</v>
      </c>
      <c r="B363" s="39">
        <v>2262</v>
      </c>
      <c r="C363" s="67" t="s">
        <v>519</v>
      </c>
      <c r="D363" s="40" t="s">
        <v>520</v>
      </c>
      <c r="E363" s="43">
        <v>20</v>
      </c>
      <c r="F363" s="62">
        <v>111705</v>
      </c>
      <c r="G363" s="41">
        <f t="shared" si="36"/>
        <v>43647</v>
      </c>
      <c r="H363" s="41">
        <f t="shared" si="37"/>
        <v>7300</v>
      </c>
      <c r="I363" s="44" t="str">
        <f t="shared" si="38"/>
        <v>active</v>
      </c>
      <c r="J363" s="45">
        <f t="shared" si="39"/>
        <v>5585.25</v>
      </c>
      <c r="K363" s="57">
        <f t="shared" si="35"/>
        <v>16755.75</v>
      </c>
      <c r="L363" s="58">
        <f t="shared" si="40"/>
        <v>0</v>
      </c>
      <c r="M363" s="46">
        <f t="shared" si="41"/>
        <v>16755.75</v>
      </c>
      <c r="N363" s="53"/>
      <c r="O363" s="47">
        <v>5585.25</v>
      </c>
    </row>
    <row r="364" spans="1:15" ht="20.100000000000001" customHeight="1">
      <c r="A364" s="76" t="s">
        <v>253</v>
      </c>
      <c r="B364" s="39">
        <v>2263</v>
      </c>
      <c r="C364" s="67" t="s">
        <v>521</v>
      </c>
      <c r="D364" s="40" t="s">
        <v>522</v>
      </c>
      <c r="E364" s="43">
        <v>20</v>
      </c>
      <c r="F364" s="62">
        <v>49400</v>
      </c>
      <c r="G364" s="41">
        <f t="shared" si="36"/>
        <v>43739</v>
      </c>
      <c r="H364" s="41">
        <f t="shared" si="37"/>
        <v>7300</v>
      </c>
      <c r="I364" s="44" t="str">
        <f t="shared" si="38"/>
        <v>active</v>
      </c>
      <c r="J364" s="45">
        <f t="shared" si="39"/>
        <v>2470</v>
      </c>
      <c r="K364" s="57">
        <f t="shared" si="35"/>
        <v>6787.4246575342468</v>
      </c>
      <c r="L364" s="58">
        <f t="shared" si="40"/>
        <v>0</v>
      </c>
      <c r="M364" s="46">
        <f t="shared" si="41"/>
        <v>6787.4246575342468</v>
      </c>
      <c r="N364" s="53"/>
      <c r="O364" s="47">
        <v>2470</v>
      </c>
    </row>
    <row r="365" spans="1:15" ht="20.100000000000001" customHeight="1">
      <c r="A365" s="76" t="s">
        <v>253</v>
      </c>
      <c r="B365" s="39">
        <v>2264</v>
      </c>
      <c r="C365" s="67" t="s">
        <v>523</v>
      </c>
      <c r="D365" s="40" t="s">
        <v>524</v>
      </c>
      <c r="E365" s="43">
        <v>20</v>
      </c>
      <c r="F365" s="62">
        <v>8600</v>
      </c>
      <c r="G365" s="41">
        <f t="shared" si="36"/>
        <v>43709</v>
      </c>
      <c r="H365" s="41">
        <f t="shared" si="37"/>
        <v>7300</v>
      </c>
      <c r="I365" s="44" t="str">
        <f t="shared" si="38"/>
        <v>active</v>
      </c>
      <c r="J365" s="45">
        <f t="shared" si="39"/>
        <v>430</v>
      </c>
      <c r="K365" s="57">
        <f t="shared" si="35"/>
        <v>1216.958904109589</v>
      </c>
      <c r="L365" s="58">
        <f t="shared" si="40"/>
        <v>0</v>
      </c>
      <c r="M365" s="46">
        <f t="shared" si="41"/>
        <v>1216.958904109589</v>
      </c>
      <c r="N365" s="53"/>
      <c r="O365" s="47">
        <v>430</v>
      </c>
    </row>
    <row r="366" spans="1:15" ht="20.100000000000001" customHeight="1">
      <c r="A366" s="76" t="s">
        <v>253</v>
      </c>
      <c r="B366" s="39">
        <v>2265</v>
      </c>
      <c r="C366" s="67" t="s">
        <v>525</v>
      </c>
      <c r="D366" s="40" t="s">
        <v>524</v>
      </c>
      <c r="E366" s="43">
        <v>20</v>
      </c>
      <c r="F366" s="62">
        <v>61750</v>
      </c>
      <c r="G366" s="41">
        <f t="shared" si="36"/>
        <v>43709</v>
      </c>
      <c r="H366" s="41">
        <f t="shared" si="37"/>
        <v>7300</v>
      </c>
      <c r="I366" s="44" t="str">
        <f t="shared" si="38"/>
        <v>active</v>
      </c>
      <c r="J366" s="45">
        <f t="shared" si="39"/>
        <v>3087.5</v>
      </c>
      <c r="K366" s="57">
        <f t="shared" si="35"/>
        <v>8738.0479452054788</v>
      </c>
      <c r="L366" s="58">
        <f t="shared" si="40"/>
        <v>0</v>
      </c>
      <c r="M366" s="46">
        <f t="shared" si="41"/>
        <v>8738.0479452054788</v>
      </c>
      <c r="N366" s="53"/>
      <c r="O366" s="47">
        <v>3087.5</v>
      </c>
    </row>
    <row r="367" spans="1:15" ht="20.100000000000001" customHeight="1">
      <c r="A367" s="76" t="s">
        <v>253</v>
      </c>
      <c r="B367" s="39">
        <v>2266</v>
      </c>
      <c r="C367" s="67" t="s">
        <v>526</v>
      </c>
      <c r="D367" s="40" t="s">
        <v>527</v>
      </c>
      <c r="E367" s="43">
        <v>20</v>
      </c>
      <c r="F367" s="62">
        <v>24400</v>
      </c>
      <c r="G367" s="41">
        <f t="shared" si="36"/>
        <v>43862</v>
      </c>
      <c r="H367" s="41">
        <f t="shared" si="37"/>
        <v>7300</v>
      </c>
      <c r="I367" s="44" t="str">
        <f t="shared" si="38"/>
        <v>active</v>
      </c>
      <c r="J367" s="45">
        <f t="shared" si="39"/>
        <v>1220</v>
      </c>
      <c r="K367" s="57">
        <f t="shared" si="35"/>
        <v>2941.3698630136983</v>
      </c>
      <c r="L367" s="58">
        <f t="shared" si="40"/>
        <v>0</v>
      </c>
      <c r="M367" s="46">
        <f t="shared" si="41"/>
        <v>2941.3698630136983</v>
      </c>
      <c r="N367" s="53"/>
      <c r="O367" s="47">
        <v>1220</v>
      </c>
    </row>
    <row r="368" spans="1:15" ht="20.100000000000001" customHeight="1">
      <c r="A368" s="76" t="s">
        <v>253</v>
      </c>
      <c r="B368" s="39">
        <v>2267</v>
      </c>
      <c r="C368" s="67" t="s">
        <v>528</v>
      </c>
      <c r="D368" s="40" t="s">
        <v>529</v>
      </c>
      <c r="E368" s="43">
        <v>20</v>
      </c>
      <c r="F368" s="62">
        <v>19125</v>
      </c>
      <c r="G368" s="41">
        <f t="shared" si="36"/>
        <v>43831</v>
      </c>
      <c r="H368" s="41">
        <f t="shared" si="37"/>
        <v>7300</v>
      </c>
      <c r="I368" s="44" t="str">
        <f t="shared" si="38"/>
        <v>active</v>
      </c>
      <c r="J368" s="45">
        <f t="shared" si="39"/>
        <v>956.25</v>
      </c>
      <c r="K368" s="57">
        <f t="shared" si="35"/>
        <v>2386.6952054794519</v>
      </c>
      <c r="L368" s="58">
        <f t="shared" si="40"/>
        <v>0</v>
      </c>
      <c r="M368" s="46">
        <f t="shared" si="41"/>
        <v>2386.6952054794519</v>
      </c>
      <c r="N368" s="53"/>
      <c r="O368" s="47">
        <v>956.25</v>
      </c>
    </row>
    <row r="369" spans="1:16" ht="20.100000000000001" customHeight="1">
      <c r="A369" s="76" t="s">
        <v>253</v>
      </c>
      <c r="B369" s="39">
        <v>2296</v>
      </c>
      <c r="C369" s="67" t="s">
        <v>530</v>
      </c>
      <c r="D369" s="40" t="s">
        <v>46</v>
      </c>
      <c r="E369" s="43">
        <v>20</v>
      </c>
      <c r="F369" s="62">
        <v>661849.15</v>
      </c>
      <c r="G369" s="41">
        <f t="shared" si="36"/>
        <v>44377</v>
      </c>
      <c r="H369" s="41">
        <f t="shared" si="37"/>
        <v>7300</v>
      </c>
      <c r="I369" s="44" t="str">
        <f t="shared" si="38"/>
        <v>active</v>
      </c>
      <c r="J369" s="45">
        <f t="shared" si="39"/>
        <v>33092.457500000004</v>
      </c>
      <c r="K369" s="57">
        <f t="shared" si="35"/>
        <v>33092.457500000004</v>
      </c>
      <c r="L369" s="58">
        <f t="shared" si="40"/>
        <v>0</v>
      </c>
      <c r="M369" s="46">
        <f t="shared" si="41"/>
        <v>33092.457500000004</v>
      </c>
      <c r="N369" s="53"/>
      <c r="O369" s="47">
        <v>22062</v>
      </c>
      <c r="P369" s="269" t="s">
        <v>622</v>
      </c>
    </row>
    <row r="370" spans="1:16" s="16" customFormat="1" ht="20.100000000000001" customHeight="1">
      <c r="A370" s="77" t="s">
        <v>253</v>
      </c>
      <c r="B370" s="48">
        <v>2300</v>
      </c>
      <c r="C370" s="68" t="s">
        <v>531</v>
      </c>
      <c r="D370" s="49" t="s">
        <v>100</v>
      </c>
      <c r="E370" s="43">
        <v>20</v>
      </c>
      <c r="F370" s="63">
        <v>748923.22</v>
      </c>
      <c r="G370" s="50">
        <f t="shared" si="36"/>
        <v>44469</v>
      </c>
      <c r="H370" s="50">
        <f t="shared" si="37"/>
        <v>7300</v>
      </c>
      <c r="I370" s="51" t="str">
        <f t="shared" si="38"/>
        <v>active</v>
      </c>
      <c r="J370" s="45">
        <f t="shared" si="39"/>
        <v>37446.161</v>
      </c>
      <c r="K370" s="57">
        <f>IF(I370="dep out",F370,(($J$1-G370)/365)*J370)</f>
        <v>28007.676583561646</v>
      </c>
      <c r="L370" s="58">
        <f t="shared" si="40"/>
        <v>0</v>
      </c>
      <c r="M370" s="46">
        <f t="shared" si="41"/>
        <v>28007.676583561646</v>
      </c>
      <c r="N370" s="53"/>
      <c r="O370" s="47">
        <v>24964</v>
      </c>
      <c r="P370" s="270"/>
    </row>
    <row r="371" spans="1:16" ht="20.100000000000001" customHeight="1">
      <c r="A371" s="76" t="s">
        <v>253</v>
      </c>
      <c r="B371" s="39">
        <v>2301</v>
      </c>
      <c r="C371" s="67" t="s">
        <v>532</v>
      </c>
      <c r="D371" s="40" t="s">
        <v>533</v>
      </c>
      <c r="E371" s="43">
        <v>20</v>
      </c>
      <c r="F371" s="62">
        <v>49040.69</v>
      </c>
      <c r="G371" s="41">
        <f t="shared" si="36"/>
        <v>44286</v>
      </c>
      <c r="H371" s="41">
        <f t="shared" si="37"/>
        <v>7300</v>
      </c>
      <c r="I371" s="44" t="str">
        <f t="shared" si="38"/>
        <v>active</v>
      </c>
      <c r="J371" s="45">
        <f t="shared" si="39"/>
        <v>2452.0345000000002</v>
      </c>
      <c r="K371" s="57">
        <f t="shared" ref="K371:K393" si="42">IF(I371="dep out",F371,(($J$1-G371)/365)*J371)</f>
        <v>3063.3636493150689</v>
      </c>
      <c r="L371" s="58">
        <f t="shared" si="40"/>
        <v>0</v>
      </c>
      <c r="M371" s="46">
        <f t="shared" si="41"/>
        <v>3063.3636493150689</v>
      </c>
      <c r="N371" s="53"/>
      <c r="O371" s="47">
        <v>2452.0345000000002</v>
      </c>
    </row>
    <row r="372" spans="1:16" ht="20.100000000000001" customHeight="1">
      <c r="A372" s="76" t="s">
        <v>253</v>
      </c>
      <c r="B372" s="39">
        <v>2302</v>
      </c>
      <c r="C372" s="67" t="s">
        <v>534</v>
      </c>
      <c r="D372" s="40" t="s">
        <v>100</v>
      </c>
      <c r="E372" s="43">
        <v>20</v>
      </c>
      <c r="F372" s="62">
        <v>399089.05</v>
      </c>
      <c r="G372" s="41">
        <f t="shared" si="36"/>
        <v>44469</v>
      </c>
      <c r="H372" s="41">
        <f t="shared" si="37"/>
        <v>7300</v>
      </c>
      <c r="I372" s="44" t="str">
        <f t="shared" si="38"/>
        <v>active</v>
      </c>
      <c r="J372" s="45">
        <f t="shared" si="39"/>
        <v>19954.452499999999</v>
      </c>
      <c r="K372" s="57">
        <f t="shared" si="42"/>
        <v>14924.837075342466</v>
      </c>
      <c r="L372" s="58">
        <f t="shared" si="40"/>
        <v>0</v>
      </c>
      <c r="M372" s="46">
        <f t="shared" si="41"/>
        <v>14924.837075342466</v>
      </c>
      <c r="N372" s="53"/>
      <c r="O372" s="47">
        <v>19954.452499999999</v>
      </c>
    </row>
    <row r="373" spans="1:16" ht="20.100000000000001" customHeight="1">
      <c r="A373" s="76" t="s">
        <v>253</v>
      </c>
      <c r="B373" s="39">
        <v>2322</v>
      </c>
      <c r="C373" s="67" t="s">
        <v>535</v>
      </c>
      <c r="D373" s="40" t="s">
        <v>536</v>
      </c>
      <c r="E373" s="43">
        <v>20</v>
      </c>
      <c r="F373" s="62">
        <v>2625</v>
      </c>
      <c r="G373" s="41">
        <f t="shared" si="36"/>
        <v>44131</v>
      </c>
      <c r="H373" s="41">
        <f t="shared" si="37"/>
        <v>7300</v>
      </c>
      <c r="I373" s="44" t="str">
        <f t="shared" si="38"/>
        <v>active</v>
      </c>
      <c r="J373" s="45">
        <f t="shared" si="39"/>
        <v>131.25</v>
      </c>
      <c r="K373" s="57">
        <f t="shared" si="42"/>
        <v>219.70890410958901</v>
      </c>
      <c r="L373" s="58">
        <f t="shared" si="40"/>
        <v>0</v>
      </c>
      <c r="M373" s="46">
        <f t="shared" si="41"/>
        <v>219.70890410958901</v>
      </c>
      <c r="N373" s="53"/>
      <c r="O373" s="47">
        <v>131.25</v>
      </c>
    </row>
    <row r="374" spans="1:16" ht="20.100000000000001" customHeight="1">
      <c r="A374" s="76" t="s">
        <v>253</v>
      </c>
      <c r="B374" s="39">
        <v>2323</v>
      </c>
      <c r="C374" s="67" t="s">
        <v>537</v>
      </c>
      <c r="D374" s="40" t="s">
        <v>536</v>
      </c>
      <c r="E374" s="43">
        <v>20</v>
      </c>
      <c r="F374" s="62">
        <v>111705</v>
      </c>
      <c r="G374" s="41">
        <f t="shared" si="36"/>
        <v>44131</v>
      </c>
      <c r="H374" s="41">
        <f t="shared" si="37"/>
        <v>7300</v>
      </c>
      <c r="I374" s="44" t="str">
        <f t="shared" si="38"/>
        <v>active</v>
      </c>
      <c r="J374" s="45">
        <f t="shared" si="39"/>
        <v>5585.25</v>
      </c>
      <c r="K374" s="57">
        <f t="shared" si="42"/>
        <v>9349.555479452054</v>
      </c>
      <c r="L374" s="58">
        <f t="shared" si="40"/>
        <v>0</v>
      </c>
      <c r="M374" s="46">
        <f t="shared" si="41"/>
        <v>9349.555479452054</v>
      </c>
      <c r="N374" s="53"/>
      <c r="O374" s="47">
        <v>5585.25</v>
      </c>
    </row>
    <row r="375" spans="1:16" ht="20.100000000000001" customHeight="1">
      <c r="A375" s="76" t="s">
        <v>253</v>
      </c>
      <c r="B375" s="39">
        <v>2324</v>
      </c>
      <c r="C375" s="67" t="s">
        <v>538</v>
      </c>
      <c r="D375" s="40" t="s">
        <v>539</v>
      </c>
      <c r="E375" s="43">
        <v>20</v>
      </c>
      <c r="F375" s="62">
        <v>30020</v>
      </c>
      <c r="G375" s="41">
        <f t="shared" si="36"/>
        <v>44014</v>
      </c>
      <c r="H375" s="41">
        <f t="shared" si="37"/>
        <v>7300</v>
      </c>
      <c r="I375" s="44" t="str">
        <f t="shared" si="38"/>
        <v>active</v>
      </c>
      <c r="J375" s="45">
        <f t="shared" si="39"/>
        <v>1501</v>
      </c>
      <c r="K375" s="57">
        <f t="shared" si="42"/>
        <v>2993.7753424657535</v>
      </c>
      <c r="L375" s="58">
        <f t="shared" si="40"/>
        <v>0</v>
      </c>
      <c r="M375" s="46">
        <f t="shared" si="41"/>
        <v>2993.7753424657535</v>
      </c>
      <c r="N375" s="53"/>
      <c r="O375" s="47">
        <v>1501</v>
      </c>
    </row>
    <row r="376" spans="1:16" ht="20.100000000000001" customHeight="1">
      <c r="A376" s="76" t="s">
        <v>253</v>
      </c>
      <c r="B376" s="39">
        <v>2325</v>
      </c>
      <c r="C376" s="67" t="s">
        <v>540</v>
      </c>
      <c r="D376" s="40" t="s">
        <v>536</v>
      </c>
      <c r="E376" s="43">
        <v>20</v>
      </c>
      <c r="F376" s="62">
        <v>23375</v>
      </c>
      <c r="G376" s="41">
        <f t="shared" si="36"/>
        <v>44131</v>
      </c>
      <c r="H376" s="41">
        <f t="shared" si="37"/>
        <v>7300</v>
      </c>
      <c r="I376" s="44" t="str">
        <f t="shared" si="38"/>
        <v>active</v>
      </c>
      <c r="J376" s="45">
        <f t="shared" si="39"/>
        <v>1168.75</v>
      </c>
      <c r="K376" s="57">
        <f t="shared" si="42"/>
        <v>1956.4554794520548</v>
      </c>
      <c r="L376" s="58">
        <f t="shared" si="40"/>
        <v>0</v>
      </c>
      <c r="M376" s="46">
        <f t="shared" si="41"/>
        <v>1956.4554794520548</v>
      </c>
      <c r="N376" s="53"/>
      <c r="O376" s="47">
        <v>1168.75</v>
      </c>
    </row>
    <row r="377" spans="1:16" ht="20.100000000000001" customHeight="1">
      <c r="A377" s="76" t="s">
        <v>253</v>
      </c>
      <c r="B377" s="39">
        <v>2361</v>
      </c>
      <c r="C377" s="67" t="s">
        <v>541</v>
      </c>
      <c r="D377" s="40" t="s">
        <v>2</v>
      </c>
      <c r="E377" s="43">
        <v>30</v>
      </c>
      <c r="F377" s="62">
        <v>414190.61</v>
      </c>
      <c r="G377" s="41">
        <f t="shared" si="36"/>
        <v>44742</v>
      </c>
      <c r="H377" s="41">
        <f t="shared" si="37"/>
        <v>10950</v>
      </c>
      <c r="I377" s="44" t="str">
        <f t="shared" si="38"/>
        <v>active</v>
      </c>
      <c r="J377" s="45">
        <f t="shared" si="39"/>
        <v>13806.353666666666</v>
      </c>
      <c r="K377" s="57">
        <f t="shared" si="42"/>
        <v>0</v>
      </c>
      <c r="L377" s="58">
        <f t="shared" si="40"/>
        <v>0</v>
      </c>
      <c r="M377" s="46">
        <f t="shared" si="41"/>
        <v>0</v>
      </c>
      <c r="N377" s="53"/>
      <c r="O377" s="47">
        <v>13806.353666666666</v>
      </c>
    </row>
    <row r="378" spans="1:16" ht="20.100000000000001" customHeight="1">
      <c r="A378" s="76" t="s">
        <v>253</v>
      </c>
      <c r="B378" s="39">
        <v>2363</v>
      </c>
      <c r="C378" s="67" t="s">
        <v>542</v>
      </c>
      <c r="D378" s="40" t="s">
        <v>229</v>
      </c>
      <c r="E378" s="43">
        <v>20</v>
      </c>
      <c r="F378" s="62">
        <v>58306.55</v>
      </c>
      <c r="G378" s="41">
        <f t="shared" si="36"/>
        <v>44500</v>
      </c>
      <c r="H378" s="41">
        <f t="shared" si="37"/>
        <v>7300</v>
      </c>
      <c r="I378" s="44" t="str">
        <f t="shared" si="38"/>
        <v>active</v>
      </c>
      <c r="J378" s="45">
        <f t="shared" si="39"/>
        <v>2915.3275000000003</v>
      </c>
      <c r="K378" s="57">
        <f t="shared" si="42"/>
        <v>1932.9020684931511</v>
      </c>
      <c r="L378" s="58">
        <f t="shared" si="40"/>
        <v>0</v>
      </c>
      <c r="M378" s="46">
        <f t="shared" si="41"/>
        <v>1932.9020684931511</v>
      </c>
      <c r="N378" s="53"/>
      <c r="O378" s="47">
        <v>2915.3275000000003</v>
      </c>
    </row>
    <row r="379" spans="1:16" ht="20.100000000000001" customHeight="1">
      <c r="A379" s="76" t="s">
        <v>253</v>
      </c>
      <c r="B379" s="39">
        <v>2373</v>
      </c>
      <c r="C379" s="67" t="s">
        <v>543</v>
      </c>
      <c r="D379" s="40" t="s">
        <v>544</v>
      </c>
      <c r="E379" s="43">
        <v>20</v>
      </c>
      <c r="F379" s="62">
        <v>132600</v>
      </c>
      <c r="G379" s="41">
        <f t="shared" si="36"/>
        <v>44432</v>
      </c>
      <c r="H379" s="41">
        <f t="shared" si="37"/>
        <v>7300</v>
      </c>
      <c r="I379" s="44" t="str">
        <f t="shared" si="38"/>
        <v>active</v>
      </c>
      <c r="J379" s="45">
        <f t="shared" si="39"/>
        <v>6630</v>
      </c>
      <c r="K379" s="57">
        <f t="shared" si="42"/>
        <v>5630.9589041095887</v>
      </c>
      <c r="L379" s="58">
        <f t="shared" si="40"/>
        <v>0</v>
      </c>
      <c r="M379" s="46">
        <f t="shared" si="41"/>
        <v>5630.9589041095887</v>
      </c>
      <c r="N379" s="53"/>
      <c r="O379" s="47">
        <v>6630</v>
      </c>
    </row>
    <row r="380" spans="1:16" ht="20.100000000000001" customHeight="1">
      <c r="A380" s="76" t="s">
        <v>253</v>
      </c>
      <c r="B380" s="39">
        <v>2374</v>
      </c>
      <c r="C380" s="67" t="s">
        <v>545</v>
      </c>
      <c r="D380" s="40" t="s">
        <v>546</v>
      </c>
      <c r="E380" s="43">
        <v>20</v>
      </c>
      <c r="F380" s="62">
        <v>63000</v>
      </c>
      <c r="G380" s="41">
        <f t="shared" si="36"/>
        <v>44539</v>
      </c>
      <c r="H380" s="41">
        <f t="shared" si="37"/>
        <v>7300</v>
      </c>
      <c r="I380" s="44" t="str">
        <f t="shared" si="38"/>
        <v>active</v>
      </c>
      <c r="J380" s="45">
        <f t="shared" si="39"/>
        <v>3150</v>
      </c>
      <c r="K380" s="57">
        <f t="shared" si="42"/>
        <v>1751.9178082191781</v>
      </c>
      <c r="L380" s="58">
        <f t="shared" si="40"/>
        <v>0</v>
      </c>
      <c r="M380" s="46">
        <f t="shared" si="41"/>
        <v>1751.9178082191781</v>
      </c>
      <c r="N380" s="53"/>
      <c r="O380" s="47">
        <v>3150</v>
      </c>
    </row>
    <row r="381" spans="1:16" ht="20.100000000000001" customHeight="1">
      <c r="A381" s="76" t="s">
        <v>253</v>
      </c>
      <c r="B381" s="39">
        <v>2375</v>
      </c>
      <c r="C381" s="67" t="s">
        <v>547</v>
      </c>
      <c r="D381" s="40" t="s">
        <v>100</v>
      </c>
      <c r="E381" s="43">
        <v>20</v>
      </c>
      <c r="F381" s="62">
        <v>50400</v>
      </c>
      <c r="G381" s="41">
        <f t="shared" si="36"/>
        <v>44469</v>
      </c>
      <c r="H381" s="41">
        <f t="shared" si="37"/>
        <v>7300</v>
      </c>
      <c r="I381" s="44" t="str">
        <f t="shared" si="38"/>
        <v>active</v>
      </c>
      <c r="J381" s="45">
        <f t="shared" si="39"/>
        <v>2520</v>
      </c>
      <c r="K381" s="57">
        <f t="shared" si="42"/>
        <v>1884.8219178082193</v>
      </c>
      <c r="L381" s="58">
        <f t="shared" si="40"/>
        <v>0</v>
      </c>
      <c r="M381" s="46">
        <f t="shared" si="41"/>
        <v>1884.8219178082193</v>
      </c>
      <c r="N381" s="53"/>
      <c r="O381" s="47">
        <v>2520</v>
      </c>
    </row>
    <row r="382" spans="1:16" ht="20.100000000000001" customHeight="1">
      <c r="A382" s="76" t="s">
        <v>253</v>
      </c>
      <c r="B382" s="39">
        <v>2376</v>
      </c>
      <c r="C382" s="67" t="s">
        <v>548</v>
      </c>
      <c r="D382" s="40" t="s">
        <v>546</v>
      </c>
      <c r="E382" s="43">
        <v>20</v>
      </c>
      <c r="F382" s="62">
        <v>43400</v>
      </c>
      <c r="G382" s="41">
        <f t="shared" si="36"/>
        <v>44539</v>
      </c>
      <c r="H382" s="41">
        <f t="shared" si="37"/>
        <v>7300</v>
      </c>
      <c r="I382" s="44" t="str">
        <f t="shared" si="38"/>
        <v>active</v>
      </c>
      <c r="J382" s="45">
        <f t="shared" si="39"/>
        <v>2170</v>
      </c>
      <c r="K382" s="57">
        <f t="shared" si="42"/>
        <v>1206.8767123287673</v>
      </c>
      <c r="L382" s="58">
        <f t="shared" si="40"/>
        <v>0</v>
      </c>
      <c r="M382" s="46">
        <f t="shared" si="41"/>
        <v>1206.8767123287673</v>
      </c>
      <c r="N382" s="53"/>
      <c r="O382" s="47">
        <v>2170</v>
      </c>
    </row>
    <row r="383" spans="1:16" ht="20.100000000000001" customHeight="1">
      <c r="A383" s="76" t="s">
        <v>253</v>
      </c>
      <c r="B383" s="39">
        <v>2377</v>
      </c>
      <c r="C383" s="67" t="s">
        <v>549</v>
      </c>
      <c r="D383" s="40" t="s">
        <v>550</v>
      </c>
      <c r="E383" s="43">
        <v>20</v>
      </c>
      <c r="F383" s="62">
        <v>104450</v>
      </c>
      <c r="G383" s="41">
        <f t="shared" si="36"/>
        <v>44475</v>
      </c>
      <c r="H383" s="41">
        <f t="shared" si="37"/>
        <v>7300</v>
      </c>
      <c r="I383" s="44" t="str">
        <f t="shared" si="38"/>
        <v>active</v>
      </c>
      <c r="J383" s="45">
        <f t="shared" si="39"/>
        <v>5222.5</v>
      </c>
      <c r="K383" s="57">
        <f t="shared" si="42"/>
        <v>3820.294520547945</v>
      </c>
      <c r="L383" s="58">
        <f t="shared" si="40"/>
        <v>0</v>
      </c>
      <c r="M383" s="46">
        <f t="shared" si="41"/>
        <v>3820.294520547945</v>
      </c>
      <c r="N383" s="53"/>
      <c r="O383" s="47">
        <v>5222.5</v>
      </c>
    </row>
    <row r="384" spans="1:16" ht="20.100000000000001" customHeight="1">
      <c r="A384" s="76" t="s">
        <v>253</v>
      </c>
      <c r="B384" s="39">
        <v>2378</v>
      </c>
      <c r="C384" s="67" t="s">
        <v>551</v>
      </c>
      <c r="D384" s="40" t="s">
        <v>552</v>
      </c>
      <c r="E384" s="43">
        <v>20</v>
      </c>
      <c r="F384" s="62">
        <v>70000</v>
      </c>
      <c r="G384" s="41">
        <f t="shared" si="36"/>
        <v>44498</v>
      </c>
      <c r="H384" s="41">
        <f t="shared" si="37"/>
        <v>7300</v>
      </c>
      <c r="I384" s="44" t="str">
        <f t="shared" si="38"/>
        <v>active</v>
      </c>
      <c r="J384" s="45">
        <f t="shared" si="39"/>
        <v>3500</v>
      </c>
      <c r="K384" s="57">
        <f t="shared" si="42"/>
        <v>2339.7260273972602</v>
      </c>
      <c r="L384" s="58">
        <f t="shared" si="40"/>
        <v>0</v>
      </c>
      <c r="M384" s="46">
        <f t="shared" si="41"/>
        <v>2339.7260273972602</v>
      </c>
      <c r="N384" s="53"/>
      <c r="O384" s="47">
        <v>3500</v>
      </c>
    </row>
    <row r="385" spans="1:18" ht="20.100000000000001" customHeight="1">
      <c r="A385" s="76" t="s">
        <v>253</v>
      </c>
      <c r="B385" s="39">
        <v>2401</v>
      </c>
      <c r="C385" s="67" t="s">
        <v>553</v>
      </c>
      <c r="D385" s="40" t="s">
        <v>554</v>
      </c>
      <c r="E385" s="43">
        <v>30</v>
      </c>
      <c r="F385" s="62">
        <v>709966.78</v>
      </c>
      <c r="G385" s="41">
        <f t="shared" si="36"/>
        <v>45046</v>
      </c>
      <c r="H385" s="41">
        <f t="shared" si="37"/>
        <v>10950</v>
      </c>
      <c r="I385" s="44" t="str">
        <f t="shared" si="38"/>
        <v>active</v>
      </c>
      <c r="J385" s="45">
        <f>(IF(I385="dep out",0,(F385/E385)))*(1/6)</f>
        <v>3944.2598888888888</v>
      </c>
      <c r="K385" s="57">
        <f t="shared" si="42"/>
        <v>-3285.0822088280061</v>
      </c>
      <c r="L385" s="58">
        <f t="shared" si="40"/>
        <v>0</v>
      </c>
      <c r="M385" s="46">
        <v>0</v>
      </c>
      <c r="N385" s="53"/>
      <c r="O385" s="47">
        <v>3944</v>
      </c>
      <c r="P385" s="269" t="s">
        <v>621</v>
      </c>
    </row>
    <row r="386" spans="1:18" ht="20.100000000000001" customHeight="1">
      <c r="A386" s="76" t="s">
        <v>253</v>
      </c>
      <c r="B386" s="39">
        <v>2402</v>
      </c>
      <c r="C386" s="67" t="s">
        <v>555</v>
      </c>
      <c r="D386" s="40" t="s">
        <v>1</v>
      </c>
      <c r="E386" s="43">
        <v>30</v>
      </c>
      <c r="F386" s="62">
        <v>658421.48</v>
      </c>
      <c r="G386" s="41">
        <f t="shared" si="36"/>
        <v>45107</v>
      </c>
      <c r="H386" s="41">
        <f t="shared" si="37"/>
        <v>10950</v>
      </c>
      <c r="I386" s="44" t="str">
        <f t="shared" si="38"/>
        <v>active</v>
      </c>
      <c r="J386" s="45">
        <v>0</v>
      </c>
      <c r="K386" s="57">
        <f t="shared" si="42"/>
        <v>0</v>
      </c>
      <c r="L386" s="58">
        <f t="shared" si="40"/>
        <v>0</v>
      </c>
      <c r="M386" s="46">
        <f t="shared" si="41"/>
        <v>0</v>
      </c>
      <c r="N386" s="53"/>
      <c r="O386" s="47">
        <v>0</v>
      </c>
      <c r="P386" s="270"/>
    </row>
    <row r="387" spans="1:18" ht="20.100000000000001" customHeight="1">
      <c r="A387" s="76" t="s">
        <v>253</v>
      </c>
      <c r="B387" s="39">
        <v>2403</v>
      </c>
      <c r="C387" s="67" t="s">
        <v>556</v>
      </c>
      <c r="D387" s="40" t="s">
        <v>1</v>
      </c>
      <c r="E387" s="43">
        <v>30</v>
      </c>
      <c r="F387" s="62">
        <v>104000</v>
      </c>
      <c r="G387" s="41">
        <f t="shared" si="36"/>
        <v>45107</v>
      </c>
      <c r="H387" s="41">
        <f t="shared" si="37"/>
        <v>10950</v>
      </c>
      <c r="I387" s="44" t="str">
        <f t="shared" si="38"/>
        <v>active</v>
      </c>
      <c r="J387" s="45">
        <v>0</v>
      </c>
      <c r="K387" s="57">
        <f t="shared" si="42"/>
        <v>0</v>
      </c>
      <c r="L387" s="58">
        <f t="shared" si="40"/>
        <v>0</v>
      </c>
      <c r="M387" s="46">
        <f t="shared" si="41"/>
        <v>0</v>
      </c>
      <c r="N387" s="53"/>
      <c r="O387" s="47">
        <v>0</v>
      </c>
      <c r="P387" s="270"/>
    </row>
    <row r="388" spans="1:18" ht="20.100000000000001" customHeight="1">
      <c r="A388" s="76" t="s">
        <v>253</v>
      </c>
      <c r="B388" s="39">
        <v>2404</v>
      </c>
      <c r="C388" s="67" t="s">
        <v>557</v>
      </c>
      <c r="D388" s="40" t="s">
        <v>1</v>
      </c>
      <c r="E388" s="43">
        <v>30</v>
      </c>
      <c r="F388" s="62">
        <v>66345.02</v>
      </c>
      <c r="G388" s="41">
        <f t="shared" ref="G388:G393" si="43">DATEVALUE(D388)</f>
        <v>45107</v>
      </c>
      <c r="H388" s="41">
        <f t="shared" ref="H388:H393" si="44">E388*365</f>
        <v>10950</v>
      </c>
      <c r="I388" s="44" t="str">
        <f t="shared" ref="I388:I393" si="45">IF((G388+H388)&lt;$J$1,"dep out","active")</f>
        <v>active</v>
      </c>
      <c r="J388" s="45">
        <v>0</v>
      </c>
      <c r="K388" s="57">
        <f t="shared" si="42"/>
        <v>0</v>
      </c>
      <c r="L388" s="58">
        <f t="shared" ref="L388:L393" si="46">IF(E388=0,(-1*F388),0)</f>
        <v>0</v>
      </c>
      <c r="M388" s="46">
        <f t="shared" ref="M388:M393" si="47">K388+L388</f>
        <v>0</v>
      </c>
      <c r="N388" s="53"/>
      <c r="O388" s="47">
        <v>0</v>
      </c>
      <c r="P388" s="270"/>
    </row>
    <row r="389" spans="1:18" ht="20.100000000000001" customHeight="1">
      <c r="A389" s="76" t="s">
        <v>253</v>
      </c>
      <c r="B389" s="39">
        <v>2405</v>
      </c>
      <c r="C389" s="67" t="s">
        <v>558</v>
      </c>
      <c r="D389" s="40" t="s">
        <v>1</v>
      </c>
      <c r="E389" s="43">
        <v>20</v>
      </c>
      <c r="F389" s="62">
        <v>30360.400000000001</v>
      </c>
      <c r="G389" s="41">
        <f t="shared" si="43"/>
        <v>45107</v>
      </c>
      <c r="H389" s="41">
        <f t="shared" si="44"/>
        <v>7300</v>
      </c>
      <c r="I389" s="44" t="str">
        <f t="shared" si="45"/>
        <v>active</v>
      </c>
      <c r="J389" s="45">
        <v>0</v>
      </c>
      <c r="K389" s="57">
        <f t="shared" si="42"/>
        <v>0</v>
      </c>
      <c r="L389" s="58">
        <f t="shared" si="46"/>
        <v>0</v>
      </c>
      <c r="M389" s="46">
        <f t="shared" si="47"/>
        <v>0</v>
      </c>
      <c r="N389" s="53"/>
      <c r="O389" s="47">
        <v>0</v>
      </c>
      <c r="P389" s="270"/>
    </row>
    <row r="390" spans="1:18" ht="20.100000000000001" customHeight="1">
      <c r="A390" s="76" t="s">
        <v>253</v>
      </c>
      <c r="B390" s="39">
        <v>2420</v>
      </c>
      <c r="C390" s="67" t="s">
        <v>559</v>
      </c>
      <c r="D390" s="40" t="s">
        <v>554</v>
      </c>
      <c r="E390" s="43">
        <v>20</v>
      </c>
      <c r="F390" s="62">
        <v>76350</v>
      </c>
      <c r="G390" s="41">
        <f t="shared" si="43"/>
        <v>45046</v>
      </c>
      <c r="H390" s="41">
        <f t="shared" si="44"/>
        <v>7300</v>
      </c>
      <c r="I390" s="44" t="str">
        <f t="shared" si="45"/>
        <v>active</v>
      </c>
      <c r="J390" s="45">
        <f>(IF(I390="dep out",0,(F390/E390)))*(1/6)</f>
        <v>636.25</v>
      </c>
      <c r="K390" s="57">
        <f t="shared" si="42"/>
        <v>-529.91780821917814</v>
      </c>
      <c r="L390" s="58">
        <f t="shared" si="46"/>
        <v>0</v>
      </c>
      <c r="M390" s="46">
        <v>0</v>
      </c>
      <c r="N390" s="53"/>
      <c r="O390" s="47">
        <v>636</v>
      </c>
      <c r="P390" s="270"/>
    </row>
    <row r="391" spans="1:18" ht="20.100000000000001" customHeight="1">
      <c r="A391" s="76" t="s">
        <v>253</v>
      </c>
      <c r="B391" s="39">
        <v>2421</v>
      </c>
      <c r="C391" s="67" t="s">
        <v>560</v>
      </c>
      <c r="D391" s="40" t="s">
        <v>554</v>
      </c>
      <c r="E391" s="43">
        <v>20</v>
      </c>
      <c r="F391" s="62">
        <v>19190</v>
      </c>
      <c r="G391" s="41">
        <f t="shared" si="43"/>
        <v>45046</v>
      </c>
      <c r="H391" s="41">
        <f t="shared" si="44"/>
        <v>7300</v>
      </c>
      <c r="I391" s="44" t="str">
        <f t="shared" si="45"/>
        <v>active</v>
      </c>
      <c r="J391" s="45">
        <f>(IF(I391="dep out",0,(F391/E391)))*(1/6)</f>
        <v>159.91666666666666</v>
      </c>
      <c r="K391" s="57">
        <f t="shared" si="42"/>
        <v>-133.19086757990868</v>
      </c>
      <c r="L391" s="58">
        <f t="shared" si="46"/>
        <v>0</v>
      </c>
      <c r="M391" s="46">
        <v>0</v>
      </c>
      <c r="N391" s="53"/>
      <c r="O391" s="47">
        <v>160</v>
      </c>
      <c r="P391" s="270"/>
    </row>
    <row r="392" spans="1:18" ht="20.100000000000001" customHeight="1">
      <c r="A392" s="76" t="s">
        <v>253</v>
      </c>
      <c r="B392" s="39">
        <v>2422</v>
      </c>
      <c r="C392" s="67" t="s">
        <v>561</v>
      </c>
      <c r="D392" s="40" t="s">
        <v>178</v>
      </c>
      <c r="E392" s="43">
        <v>20</v>
      </c>
      <c r="F392" s="62">
        <v>47880</v>
      </c>
      <c r="G392" s="41">
        <f t="shared" si="43"/>
        <v>44926</v>
      </c>
      <c r="H392" s="41">
        <f t="shared" si="44"/>
        <v>7300</v>
      </c>
      <c r="I392" s="44" t="str">
        <f t="shared" si="45"/>
        <v>active</v>
      </c>
      <c r="J392" s="45">
        <f>(IF(I392="dep out",0,(F392/E392)))*(1/2)</f>
        <v>1197</v>
      </c>
      <c r="K392" s="57">
        <f t="shared" si="42"/>
        <v>-603.41917808219182</v>
      </c>
      <c r="L392" s="58">
        <f t="shared" si="46"/>
        <v>0</v>
      </c>
      <c r="M392" s="46">
        <v>0</v>
      </c>
      <c r="N392" s="53"/>
      <c r="O392" s="47">
        <v>1197</v>
      </c>
      <c r="P392" s="270"/>
    </row>
    <row r="393" spans="1:18" ht="20.100000000000001" customHeight="1">
      <c r="A393" s="76" t="s">
        <v>562</v>
      </c>
      <c r="B393" s="39">
        <v>954</v>
      </c>
      <c r="C393" s="67" t="s">
        <v>563</v>
      </c>
      <c r="D393" s="40" t="s">
        <v>86</v>
      </c>
      <c r="E393" s="43">
        <v>10</v>
      </c>
      <c r="F393" s="62">
        <v>2248</v>
      </c>
      <c r="G393" s="41">
        <f t="shared" si="43"/>
        <v>37257</v>
      </c>
      <c r="H393" s="41">
        <f t="shared" si="44"/>
        <v>3650</v>
      </c>
      <c r="I393" s="44" t="str">
        <f t="shared" si="45"/>
        <v>dep out</v>
      </c>
      <c r="J393" s="45">
        <f t="shared" ref="J393" si="48">IF(I393="dep out",0,(F393/E393))</f>
        <v>0</v>
      </c>
      <c r="K393" s="57">
        <f t="shared" si="42"/>
        <v>2248</v>
      </c>
      <c r="L393" s="58">
        <f t="shared" si="46"/>
        <v>0</v>
      </c>
      <c r="M393" s="46">
        <f t="shared" si="47"/>
        <v>2248</v>
      </c>
      <c r="N393" s="53"/>
      <c r="O393" s="47"/>
    </row>
    <row r="394" spans="1:18" s="176" customFormat="1" ht="20.100000000000001" customHeight="1" thickBot="1">
      <c r="A394" s="171"/>
      <c r="B394" s="172"/>
      <c r="C394" s="169"/>
      <c r="D394" s="169"/>
      <c r="E394" s="169"/>
      <c r="F394" s="169">
        <f>SUM(F3:F393)</f>
        <v>59556812.129999958</v>
      </c>
      <c r="G394" s="169"/>
      <c r="H394" s="169"/>
      <c r="I394" s="169"/>
      <c r="J394" s="173">
        <f>SUM(J3:J393)</f>
        <v>1689054.1865222212</v>
      </c>
      <c r="K394" s="174"/>
      <c r="L394" s="174"/>
      <c r="M394" s="169">
        <f>SUM(M3:M393)</f>
        <v>29675743.591932833</v>
      </c>
      <c r="N394" s="175"/>
      <c r="O394" s="170">
        <f>SUM(O3:O393)</f>
        <v>1663316.4586333323</v>
      </c>
      <c r="Q394" s="268"/>
      <c r="R394" s="268"/>
    </row>
    <row r="395" spans="1:18" s="178" customFormat="1" ht="38.1" customHeight="1" thickTop="1">
      <c r="A395" s="177"/>
      <c r="C395" s="267" t="s">
        <v>620</v>
      </c>
      <c r="D395" s="267"/>
      <c r="E395" s="267"/>
      <c r="F395" s="167">
        <v>59554565</v>
      </c>
      <c r="G395" s="167"/>
      <c r="H395" s="167"/>
      <c r="I395" s="167"/>
      <c r="J395" s="167">
        <v>1668729</v>
      </c>
      <c r="K395" s="167"/>
      <c r="L395" s="167"/>
      <c r="M395" s="167">
        <v>31423700</v>
      </c>
      <c r="N395" s="168"/>
      <c r="O395" s="168"/>
    </row>
    <row r="396" spans="1:18" customFormat="1" ht="90.95" customHeight="1">
      <c r="A396" s="79"/>
      <c r="C396" s="70"/>
      <c r="F396" s="65"/>
      <c r="K396" s="60"/>
      <c r="L396" s="60"/>
    </row>
    <row r="397" spans="1:18">
      <c r="O397" s="32"/>
    </row>
    <row r="398" spans="1:18">
      <c r="O398" s="32"/>
    </row>
    <row r="399" spans="1:18">
      <c r="O399" s="32"/>
    </row>
    <row r="400" spans="1:18">
      <c r="C400" s="71"/>
      <c r="O400" s="32"/>
    </row>
    <row r="401" spans="15:15">
      <c r="O401" s="32"/>
    </row>
    <row r="402" spans="15:15">
      <c r="O402" s="32"/>
    </row>
    <row r="403" spans="15:15">
      <c r="O403" s="32"/>
    </row>
    <row r="404" spans="15:15">
      <c r="O404" s="32"/>
    </row>
    <row r="405" spans="15:15">
      <c r="O405" s="32"/>
    </row>
    <row r="406" spans="15:15">
      <c r="O406" s="32"/>
    </row>
    <row r="407" spans="15:15">
      <c r="O407" s="32"/>
    </row>
    <row r="408" spans="15:15">
      <c r="O408" s="32"/>
    </row>
    <row r="409" spans="15:15">
      <c r="O409" s="32"/>
    </row>
    <row r="410" spans="15:15">
      <c r="O410" s="32"/>
    </row>
    <row r="411" spans="15:15">
      <c r="O411" s="32"/>
    </row>
    <row r="412" spans="15:15">
      <c r="O412" s="32"/>
    </row>
    <row r="413" spans="15:15">
      <c r="O413" s="32"/>
    </row>
    <row r="414" spans="15:15">
      <c r="O414" s="32"/>
    </row>
    <row r="415" spans="15:15">
      <c r="O415" s="32"/>
    </row>
    <row r="416" spans="15:15">
      <c r="O416" s="32"/>
    </row>
    <row r="417" spans="15:15">
      <c r="O417" s="32"/>
    </row>
    <row r="418" spans="15:15">
      <c r="O418" s="32"/>
    </row>
    <row r="419" spans="15:15">
      <c r="O419" s="32"/>
    </row>
    <row r="420" spans="15:15">
      <c r="O420" s="32"/>
    </row>
    <row r="421" spans="15:15">
      <c r="O421" s="32"/>
    </row>
    <row r="422" spans="15:15">
      <c r="O422" s="32"/>
    </row>
    <row r="423" spans="15:15">
      <c r="O423" s="32"/>
    </row>
    <row r="424" spans="15:15">
      <c r="O424" s="32"/>
    </row>
    <row r="425" spans="15:15">
      <c r="O425" s="32"/>
    </row>
    <row r="426" spans="15:15">
      <c r="O426" s="32"/>
    </row>
    <row r="427" spans="15:15">
      <c r="O427" s="32"/>
    </row>
    <row r="428" spans="15:15">
      <c r="O428" s="32"/>
    </row>
    <row r="429" spans="15:15">
      <c r="O429" s="32"/>
    </row>
    <row r="430" spans="15:15">
      <c r="O430" s="32"/>
    </row>
    <row r="431" spans="15:15">
      <c r="O431" s="32"/>
    </row>
    <row r="432" spans="15:15">
      <c r="O432" s="32"/>
    </row>
    <row r="433" spans="15:15">
      <c r="O433" s="32"/>
    </row>
    <row r="434" spans="15:15">
      <c r="O434" s="32"/>
    </row>
    <row r="435" spans="15:15">
      <c r="O435" s="32"/>
    </row>
    <row r="436" spans="15:15">
      <c r="O436" s="32"/>
    </row>
    <row r="437" spans="15:15">
      <c r="O437" s="32"/>
    </row>
    <row r="438" spans="15:15">
      <c r="O438" s="32"/>
    </row>
    <row r="439" spans="15:15">
      <c r="O439" s="32"/>
    </row>
    <row r="440" spans="15:15">
      <c r="O440" s="32"/>
    </row>
    <row r="441" spans="15:15">
      <c r="O441" s="32"/>
    </row>
    <row r="442" spans="15:15">
      <c r="O442" s="32"/>
    </row>
    <row r="443" spans="15:15">
      <c r="O443" s="32"/>
    </row>
    <row r="444" spans="15:15">
      <c r="O444" s="32"/>
    </row>
    <row r="445" spans="15:15">
      <c r="O445" s="32"/>
    </row>
    <row r="446" spans="15:15">
      <c r="O446" s="32"/>
    </row>
    <row r="447" spans="15:15">
      <c r="O447" s="32"/>
    </row>
    <row r="448" spans="15:15">
      <c r="O448" s="32"/>
    </row>
    <row r="449" spans="15:15">
      <c r="O449" s="32"/>
    </row>
    <row r="450" spans="15:15">
      <c r="O450" s="32"/>
    </row>
    <row r="451" spans="15:15">
      <c r="O451" s="32"/>
    </row>
    <row r="452" spans="15:15">
      <c r="O452" s="32"/>
    </row>
    <row r="453" spans="15:15">
      <c r="O453" s="32"/>
    </row>
    <row r="454" spans="15:15">
      <c r="O454" s="32"/>
    </row>
    <row r="455" spans="15:15">
      <c r="O455" s="32"/>
    </row>
    <row r="456" spans="15:15">
      <c r="O456" s="32"/>
    </row>
    <row r="457" spans="15:15">
      <c r="O457" s="32"/>
    </row>
    <row r="458" spans="15:15">
      <c r="O458" s="32"/>
    </row>
    <row r="459" spans="15:15">
      <c r="O459" s="32"/>
    </row>
    <row r="460" spans="15:15">
      <c r="O460" s="32"/>
    </row>
    <row r="461" spans="15:15">
      <c r="O461" s="32"/>
    </row>
    <row r="462" spans="15:15">
      <c r="O462" s="32"/>
    </row>
    <row r="463" spans="15:15">
      <c r="O463" s="32"/>
    </row>
    <row r="464" spans="15:15">
      <c r="O464" s="32"/>
    </row>
    <row r="465" spans="15:15">
      <c r="O465" s="32"/>
    </row>
    <row r="466" spans="15:15">
      <c r="O466" s="32"/>
    </row>
    <row r="467" spans="15:15">
      <c r="O467" s="32"/>
    </row>
    <row r="468" spans="15:15">
      <c r="O468" s="32"/>
    </row>
    <row r="469" spans="15:15">
      <c r="O469" s="32"/>
    </row>
    <row r="470" spans="15:15">
      <c r="O470" s="32"/>
    </row>
    <row r="471" spans="15:15">
      <c r="O471" s="32"/>
    </row>
    <row r="472" spans="15:15">
      <c r="O472" s="32"/>
    </row>
    <row r="473" spans="15:15">
      <c r="O473" s="32"/>
    </row>
    <row r="474" spans="15:15">
      <c r="O474" s="32"/>
    </row>
    <row r="475" spans="15:15">
      <c r="O475" s="32"/>
    </row>
    <row r="476" spans="15:15">
      <c r="O476" s="32"/>
    </row>
    <row r="477" spans="15:15">
      <c r="O477" s="32"/>
    </row>
    <row r="478" spans="15:15">
      <c r="O478" s="32"/>
    </row>
    <row r="479" spans="15:15">
      <c r="O479" s="32"/>
    </row>
    <row r="480" spans="15:15">
      <c r="O480" s="32"/>
    </row>
    <row r="481" spans="15:15">
      <c r="O481" s="32"/>
    </row>
    <row r="482" spans="15:15">
      <c r="O482" s="32"/>
    </row>
    <row r="483" spans="15:15">
      <c r="O483" s="32"/>
    </row>
    <row r="484" spans="15:15">
      <c r="O484" s="32"/>
    </row>
    <row r="485" spans="15:15">
      <c r="O485" s="32"/>
    </row>
    <row r="486" spans="15:15">
      <c r="O486" s="32"/>
    </row>
    <row r="487" spans="15:15">
      <c r="O487" s="32"/>
    </row>
    <row r="488" spans="15:15">
      <c r="O488" s="32"/>
    </row>
    <row r="489" spans="15:15">
      <c r="O489" s="32"/>
    </row>
    <row r="490" spans="15:15">
      <c r="O490" s="32"/>
    </row>
    <row r="491" spans="15:15">
      <c r="O491" s="32"/>
    </row>
    <row r="492" spans="15:15">
      <c r="O492" s="32"/>
    </row>
    <row r="493" spans="15:15">
      <c r="O493" s="32"/>
    </row>
    <row r="494" spans="15:15">
      <c r="O494" s="32"/>
    </row>
    <row r="495" spans="15:15">
      <c r="O495" s="32"/>
    </row>
    <row r="496" spans="15:15">
      <c r="O496" s="32"/>
    </row>
    <row r="497" spans="15:15">
      <c r="O497" s="32"/>
    </row>
    <row r="498" spans="15:15">
      <c r="O498" s="32"/>
    </row>
    <row r="499" spans="15:15">
      <c r="O499" s="32"/>
    </row>
    <row r="500" spans="15:15">
      <c r="O500" s="32"/>
    </row>
    <row r="501" spans="15:15">
      <c r="O501" s="32"/>
    </row>
    <row r="502" spans="15:15">
      <c r="O502" s="32"/>
    </row>
    <row r="503" spans="15:15">
      <c r="O503" s="32"/>
    </row>
    <row r="504" spans="15:15">
      <c r="O504" s="32"/>
    </row>
    <row r="505" spans="15:15">
      <c r="O505" s="32"/>
    </row>
    <row r="506" spans="15:15">
      <c r="O506" s="32"/>
    </row>
    <row r="507" spans="15:15">
      <c r="O507" s="32"/>
    </row>
    <row r="508" spans="15:15">
      <c r="O508" s="32"/>
    </row>
    <row r="509" spans="15:15">
      <c r="O509" s="32"/>
    </row>
    <row r="510" spans="15:15">
      <c r="O510" s="32"/>
    </row>
    <row r="511" spans="15:15">
      <c r="O511" s="32"/>
    </row>
    <row r="512" spans="15:15">
      <c r="O512" s="32"/>
    </row>
    <row r="513" spans="15:15">
      <c r="O513" s="32"/>
    </row>
    <row r="514" spans="15:15">
      <c r="O514" s="32"/>
    </row>
    <row r="515" spans="15:15">
      <c r="O515" s="32"/>
    </row>
    <row r="516" spans="15:15">
      <c r="O516" s="32"/>
    </row>
    <row r="517" spans="15:15">
      <c r="O517" s="32"/>
    </row>
    <row r="518" spans="15:15">
      <c r="O518" s="32"/>
    </row>
    <row r="519" spans="15:15">
      <c r="O519" s="32"/>
    </row>
    <row r="520" spans="15:15">
      <c r="O520" s="32"/>
    </row>
    <row r="521" spans="15:15">
      <c r="O521" s="32"/>
    </row>
    <row r="522" spans="15:15">
      <c r="O522" s="32"/>
    </row>
    <row r="523" spans="15:15">
      <c r="O523" s="32"/>
    </row>
    <row r="524" spans="15:15">
      <c r="O524" s="32"/>
    </row>
    <row r="525" spans="15:15">
      <c r="O525" s="32"/>
    </row>
    <row r="526" spans="15:15">
      <c r="O526" s="32"/>
    </row>
    <row r="527" spans="15:15">
      <c r="O527" s="32"/>
    </row>
    <row r="528" spans="15:15">
      <c r="O528" s="32"/>
    </row>
    <row r="529" spans="15:15">
      <c r="O529" s="32"/>
    </row>
    <row r="530" spans="15:15">
      <c r="O530" s="32"/>
    </row>
    <row r="531" spans="15:15">
      <c r="O531" s="32"/>
    </row>
    <row r="532" spans="15:15">
      <c r="O532" s="32"/>
    </row>
    <row r="533" spans="15:15">
      <c r="O533" s="32"/>
    </row>
    <row r="534" spans="15:15">
      <c r="O534" s="32"/>
    </row>
    <row r="535" spans="15:15">
      <c r="O535" s="32"/>
    </row>
    <row r="536" spans="15:15">
      <c r="O536" s="32"/>
    </row>
    <row r="537" spans="15:15">
      <c r="O537" s="32"/>
    </row>
    <row r="538" spans="15:15">
      <c r="O538" s="32"/>
    </row>
    <row r="539" spans="15:15">
      <c r="O539" s="32"/>
    </row>
    <row r="540" spans="15:15">
      <c r="O540" s="32"/>
    </row>
    <row r="541" spans="15:15">
      <c r="O541" s="32"/>
    </row>
    <row r="542" spans="15:15">
      <c r="O542" s="32"/>
    </row>
    <row r="543" spans="15:15">
      <c r="O543" s="32"/>
    </row>
    <row r="544" spans="15:15">
      <c r="O544" s="32"/>
    </row>
    <row r="545" spans="15:15">
      <c r="O545" s="32"/>
    </row>
    <row r="546" spans="15:15">
      <c r="O546" s="32"/>
    </row>
    <row r="547" spans="15:15">
      <c r="O547" s="32"/>
    </row>
    <row r="548" spans="15:15">
      <c r="O548" s="32"/>
    </row>
    <row r="549" spans="15:15">
      <c r="O549" s="32"/>
    </row>
    <row r="550" spans="15:15">
      <c r="O550" s="32"/>
    </row>
    <row r="551" spans="15:15">
      <c r="O551" s="32"/>
    </row>
    <row r="552" spans="15:15">
      <c r="O552" s="32"/>
    </row>
    <row r="553" spans="15:15">
      <c r="O553" s="32"/>
    </row>
    <row r="554" spans="15:15">
      <c r="O554" s="32"/>
    </row>
    <row r="555" spans="15:15">
      <c r="O555" s="32"/>
    </row>
    <row r="556" spans="15:15">
      <c r="O556" s="32"/>
    </row>
    <row r="557" spans="15:15">
      <c r="O557" s="32"/>
    </row>
    <row r="558" spans="15:15">
      <c r="O558" s="32"/>
    </row>
    <row r="559" spans="15:15">
      <c r="O559" s="32"/>
    </row>
    <row r="560" spans="15:15">
      <c r="O560" s="32"/>
    </row>
    <row r="561" spans="15:15">
      <c r="O561" s="32"/>
    </row>
    <row r="562" spans="15:15">
      <c r="O562" s="32"/>
    </row>
    <row r="563" spans="15:15">
      <c r="O563" s="32"/>
    </row>
    <row r="564" spans="15:15">
      <c r="O564" s="32"/>
    </row>
    <row r="565" spans="15:15">
      <c r="O565" s="32"/>
    </row>
    <row r="566" spans="15:15">
      <c r="O566" s="32"/>
    </row>
    <row r="567" spans="15:15">
      <c r="O567" s="32"/>
    </row>
    <row r="568" spans="15:15">
      <c r="O568" s="32"/>
    </row>
    <row r="569" spans="15:15">
      <c r="O569" s="32"/>
    </row>
    <row r="570" spans="15:15">
      <c r="O570" s="32"/>
    </row>
    <row r="571" spans="15:15">
      <c r="O571" s="32"/>
    </row>
    <row r="572" spans="15:15">
      <c r="O572" s="32"/>
    </row>
    <row r="573" spans="15:15">
      <c r="O573" s="32"/>
    </row>
    <row r="574" spans="15:15">
      <c r="O574" s="32"/>
    </row>
    <row r="575" spans="15:15">
      <c r="O575" s="32"/>
    </row>
    <row r="576" spans="15:15">
      <c r="O576" s="32"/>
    </row>
    <row r="577" spans="15:15">
      <c r="O577" s="32"/>
    </row>
    <row r="578" spans="15:15">
      <c r="O578" s="32"/>
    </row>
    <row r="579" spans="15:15">
      <c r="O579" s="32"/>
    </row>
    <row r="580" spans="15:15">
      <c r="O580" s="32"/>
    </row>
    <row r="581" spans="15:15">
      <c r="O581" s="32"/>
    </row>
    <row r="582" spans="15:15">
      <c r="O582" s="32"/>
    </row>
    <row r="583" spans="15:15">
      <c r="O583" s="32"/>
    </row>
    <row r="584" spans="15:15">
      <c r="O584" s="32"/>
    </row>
    <row r="585" spans="15:15">
      <c r="O585" s="32"/>
    </row>
    <row r="586" spans="15:15">
      <c r="O586" s="32"/>
    </row>
    <row r="587" spans="15:15">
      <c r="O587" s="32"/>
    </row>
    <row r="588" spans="15:15">
      <c r="O588" s="32"/>
    </row>
    <row r="589" spans="15:15">
      <c r="O589" s="32"/>
    </row>
    <row r="590" spans="15:15">
      <c r="O590" s="32"/>
    </row>
    <row r="591" spans="15:15">
      <c r="O591" s="32"/>
    </row>
    <row r="592" spans="15:15">
      <c r="O592" s="32"/>
    </row>
    <row r="593" spans="15:15">
      <c r="O593" s="32"/>
    </row>
    <row r="594" spans="15:15">
      <c r="O594" s="32"/>
    </row>
    <row r="595" spans="15:15">
      <c r="O595" s="32"/>
    </row>
    <row r="596" spans="15:15">
      <c r="O596" s="32"/>
    </row>
    <row r="597" spans="15:15">
      <c r="O597" s="32"/>
    </row>
    <row r="598" spans="15:15">
      <c r="O598" s="32"/>
    </row>
    <row r="599" spans="15:15">
      <c r="O599" s="32"/>
    </row>
    <row r="600" spans="15:15">
      <c r="O600" s="32"/>
    </row>
    <row r="601" spans="15:15">
      <c r="O601" s="32"/>
    </row>
    <row r="602" spans="15:15">
      <c r="O602" s="32"/>
    </row>
    <row r="603" spans="15:15">
      <c r="O603" s="32"/>
    </row>
    <row r="604" spans="15:15">
      <c r="O604" s="32"/>
    </row>
    <row r="605" spans="15:15">
      <c r="O605" s="32"/>
    </row>
    <row r="606" spans="15:15">
      <c r="O606" s="32"/>
    </row>
    <row r="607" spans="15:15">
      <c r="O607" s="32"/>
    </row>
    <row r="608" spans="15:15">
      <c r="O608" s="32"/>
    </row>
    <row r="609" spans="15:15">
      <c r="O609" s="32"/>
    </row>
    <row r="610" spans="15:15">
      <c r="O610" s="32"/>
    </row>
    <row r="611" spans="15:15">
      <c r="O611" s="32"/>
    </row>
    <row r="612" spans="15:15">
      <c r="O612" s="32"/>
    </row>
    <row r="613" spans="15:15">
      <c r="O613" s="32"/>
    </row>
    <row r="614" spans="15:15">
      <c r="O614" s="32"/>
    </row>
    <row r="615" spans="15:15">
      <c r="O615" s="32"/>
    </row>
    <row r="616" spans="15:15">
      <c r="O616" s="32"/>
    </row>
    <row r="617" spans="15:15">
      <c r="O617" s="32"/>
    </row>
    <row r="618" spans="15:15">
      <c r="O618" s="32"/>
    </row>
    <row r="619" spans="15:15">
      <c r="O619" s="32"/>
    </row>
    <row r="620" spans="15:15">
      <c r="O620" s="32"/>
    </row>
    <row r="621" spans="15:15">
      <c r="O621" s="32"/>
    </row>
    <row r="622" spans="15:15">
      <c r="O622" s="32"/>
    </row>
    <row r="623" spans="15:15">
      <c r="O623" s="32"/>
    </row>
    <row r="624" spans="15:15">
      <c r="O624" s="32"/>
    </row>
    <row r="625" spans="15:15">
      <c r="O625" s="32"/>
    </row>
    <row r="626" spans="15:15">
      <c r="O626" s="32"/>
    </row>
    <row r="627" spans="15:15">
      <c r="O627" s="32"/>
    </row>
    <row r="628" spans="15:15">
      <c r="O628" s="32"/>
    </row>
    <row r="629" spans="15:15">
      <c r="O629" s="32"/>
    </row>
    <row r="630" spans="15:15">
      <c r="O630" s="32"/>
    </row>
    <row r="631" spans="15:15">
      <c r="O631" s="32"/>
    </row>
    <row r="632" spans="15:15">
      <c r="O632" s="32"/>
    </row>
    <row r="633" spans="15:15">
      <c r="O633" s="32"/>
    </row>
    <row r="634" spans="15:15">
      <c r="O634" s="32"/>
    </row>
    <row r="635" spans="15:15">
      <c r="O635" s="32"/>
    </row>
    <row r="636" spans="15:15">
      <c r="O636" s="32"/>
    </row>
    <row r="637" spans="15:15">
      <c r="O637" s="32"/>
    </row>
    <row r="638" spans="15:15">
      <c r="O638" s="32"/>
    </row>
    <row r="639" spans="15:15">
      <c r="O639" s="32"/>
    </row>
    <row r="640" spans="15:15">
      <c r="O640" s="32"/>
    </row>
    <row r="641" spans="15:15">
      <c r="O641" s="32"/>
    </row>
    <row r="642" spans="15:15">
      <c r="O642" s="32"/>
    </row>
    <row r="643" spans="15:15">
      <c r="O643" s="32"/>
    </row>
    <row r="644" spans="15:15">
      <c r="O644" s="32"/>
    </row>
    <row r="645" spans="15:15">
      <c r="O645" s="32"/>
    </row>
    <row r="646" spans="15:15">
      <c r="O646" s="32"/>
    </row>
    <row r="647" spans="15:15">
      <c r="O647" s="32"/>
    </row>
    <row r="648" spans="15:15">
      <c r="O648" s="32"/>
    </row>
    <row r="649" spans="15:15">
      <c r="O649" s="32"/>
    </row>
    <row r="650" spans="15:15">
      <c r="O650" s="32"/>
    </row>
    <row r="651" spans="15:15">
      <c r="O651" s="32"/>
    </row>
    <row r="652" spans="15:15">
      <c r="O652" s="32"/>
    </row>
    <row r="653" spans="15:15">
      <c r="O653" s="32"/>
    </row>
    <row r="654" spans="15:15">
      <c r="O654" s="32"/>
    </row>
    <row r="655" spans="15:15">
      <c r="O655" s="32"/>
    </row>
    <row r="656" spans="15:15">
      <c r="O656" s="32"/>
    </row>
    <row r="657" spans="15:15">
      <c r="O657" s="32"/>
    </row>
    <row r="658" spans="15:15">
      <c r="O658" s="32"/>
    </row>
    <row r="659" spans="15:15">
      <c r="O659" s="32"/>
    </row>
    <row r="660" spans="15:15">
      <c r="O660" s="32"/>
    </row>
    <row r="661" spans="15:15">
      <c r="O661" s="32"/>
    </row>
    <row r="662" spans="15:15">
      <c r="O662" s="32"/>
    </row>
    <row r="663" spans="15:15">
      <c r="O663" s="32"/>
    </row>
    <row r="664" spans="15:15">
      <c r="O664" s="32"/>
    </row>
    <row r="665" spans="15:15">
      <c r="O665" s="32"/>
    </row>
    <row r="666" spans="15:15">
      <c r="O666" s="32"/>
    </row>
    <row r="667" spans="15:15">
      <c r="O667" s="32"/>
    </row>
    <row r="668" spans="15:15">
      <c r="O668" s="32"/>
    </row>
    <row r="669" spans="15:15">
      <c r="O669" s="32"/>
    </row>
    <row r="670" spans="15:15">
      <c r="O670" s="32"/>
    </row>
    <row r="671" spans="15:15">
      <c r="O671" s="32"/>
    </row>
    <row r="672" spans="15:15">
      <c r="O672" s="32"/>
    </row>
    <row r="673" spans="15:15">
      <c r="O673" s="32"/>
    </row>
    <row r="674" spans="15:15">
      <c r="O674" s="32"/>
    </row>
    <row r="675" spans="15:15">
      <c r="O675" s="32"/>
    </row>
    <row r="676" spans="15:15">
      <c r="O676" s="32"/>
    </row>
    <row r="677" spans="15:15">
      <c r="O677" s="32"/>
    </row>
    <row r="678" spans="15:15">
      <c r="O678" s="32"/>
    </row>
    <row r="679" spans="15:15">
      <c r="O679" s="32"/>
    </row>
    <row r="680" spans="15:15">
      <c r="O680" s="32"/>
    </row>
    <row r="681" spans="15:15">
      <c r="O681" s="32"/>
    </row>
    <row r="682" spans="15:15">
      <c r="O682" s="32"/>
    </row>
    <row r="683" spans="15:15">
      <c r="O683" s="32"/>
    </row>
    <row r="684" spans="15:15">
      <c r="O684" s="32"/>
    </row>
    <row r="685" spans="15:15">
      <c r="O685" s="32"/>
    </row>
    <row r="686" spans="15:15">
      <c r="O686" s="32"/>
    </row>
    <row r="687" spans="15:15">
      <c r="O687" s="32"/>
    </row>
    <row r="688" spans="15:15">
      <c r="O688" s="32"/>
    </row>
    <row r="689" spans="15:15">
      <c r="O689" s="32"/>
    </row>
    <row r="690" spans="15:15">
      <c r="O690" s="32"/>
    </row>
    <row r="691" spans="15:15">
      <c r="O691" s="32"/>
    </row>
    <row r="692" spans="15:15">
      <c r="O692" s="32"/>
    </row>
    <row r="693" spans="15:15">
      <c r="O693" s="32"/>
    </row>
    <row r="694" spans="15:15">
      <c r="O694" s="32"/>
    </row>
    <row r="695" spans="15:15">
      <c r="O695" s="32"/>
    </row>
    <row r="696" spans="15:15">
      <c r="O696" s="32"/>
    </row>
    <row r="697" spans="15:15">
      <c r="O697" s="32"/>
    </row>
    <row r="698" spans="15:15">
      <c r="O698" s="32"/>
    </row>
    <row r="699" spans="15:15">
      <c r="O699" s="32"/>
    </row>
    <row r="700" spans="15:15">
      <c r="O700" s="32"/>
    </row>
    <row r="701" spans="15:15">
      <c r="O701" s="32"/>
    </row>
    <row r="702" spans="15:15">
      <c r="O702" s="32"/>
    </row>
    <row r="703" spans="15:15">
      <c r="O703" s="32"/>
    </row>
    <row r="704" spans="15:15">
      <c r="O704" s="32"/>
    </row>
    <row r="705" spans="15:15">
      <c r="O705" s="32"/>
    </row>
    <row r="706" spans="15:15">
      <c r="O706" s="32"/>
    </row>
    <row r="707" spans="15:15">
      <c r="O707" s="32"/>
    </row>
    <row r="708" spans="15:15">
      <c r="O708" s="32"/>
    </row>
    <row r="709" spans="15:15">
      <c r="O709" s="32"/>
    </row>
    <row r="710" spans="15:15">
      <c r="O710" s="32"/>
    </row>
    <row r="711" spans="15:15">
      <c r="O711" s="32"/>
    </row>
    <row r="712" spans="15:15">
      <c r="O712" s="32"/>
    </row>
    <row r="713" spans="15:15">
      <c r="O713" s="32"/>
    </row>
    <row r="714" spans="15:15">
      <c r="O714" s="32"/>
    </row>
    <row r="715" spans="15:15">
      <c r="O715" s="32"/>
    </row>
    <row r="716" spans="15:15">
      <c r="O716" s="32"/>
    </row>
    <row r="717" spans="15:15">
      <c r="O717" s="32"/>
    </row>
    <row r="718" spans="15:15">
      <c r="O718" s="32"/>
    </row>
    <row r="719" spans="15:15">
      <c r="O719" s="32"/>
    </row>
    <row r="720" spans="15:15">
      <c r="O720" s="32"/>
    </row>
    <row r="721" spans="15:15">
      <c r="O721" s="32"/>
    </row>
    <row r="722" spans="15:15">
      <c r="O722" s="32"/>
    </row>
    <row r="723" spans="15:15">
      <c r="O723" s="32"/>
    </row>
    <row r="724" spans="15:15">
      <c r="O724" s="32"/>
    </row>
    <row r="725" spans="15:15">
      <c r="O725" s="32"/>
    </row>
    <row r="726" spans="15:15">
      <c r="O726" s="32"/>
    </row>
    <row r="727" spans="15:15">
      <c r="O727" s="32"/>
    </row>
    <row r="728" spans="15:15">
      <c r="O728" s="32"/>
    </row>
    <row r="729" spans="15:15">
      <c r="O729" s="32"/>
    </row>
    <row r="730" spans="15:15">
      <c r="O730" s="32"/>
    </row>
    <row r="731" spans="15:15">
      <c r="O731" s="32"/>
    </row>
    <row r="732" spans="15:15">
      <c r="O732" s="32"/>
    </row>
    <row r="733" spans="15:15">
      <c r="O733" s="32"/>
    </row>
    <row r="734" spans="15:15">
      <c r="O734" s="32"/>
    </row>
    <row r="735" spans="15:15">
      <c r="O735" s="32"/>
    </row>
    <row r="736" spans="15:15">
      <c r="O736" s="32"/>
    </row>
    <row r="737" spans="15:15">
      <c r="O737" s="32"/>
    </row>
    <row r="738" spans="15:15">
      <c r="O738" s="32"/>
    </row>
    <row r="739" spans="15:15">
      <c r="O739" s="32"/>
    </row>
    <row r="740" spans="15:15">
      <c r="O740" s="32"/>
    </row>
    <row r="741" spans="15:15">
      <c r="O741" s="32"/>
    </row>
    <row r="742" spans="15:15">
      <c r="O742" s="32"/>
    </row>
    <row r="743" spans="15:15">
      <c r="O743" s="32"/>
    </row>
    <row r="744" spans="15:15">
      <c r="O744" s="32"/>
    </row>
    <row r="745" spans="15:15">
      <c r="O745" s="32"/>
    </row>
    <row r="746" spans="15:15">
      <c r="O746" s="32"/>
    </row>
    <row r="747" spans="15:15">
      <c r="O747" s="32"/>
    </row>
    <row r="748" spans="15:15">
      <c r="O748" s="32"/>
    </row>
    <row r="749" spans="15:15">
      <c r="O749" s="32"/>
    </row>
    <row r="750" spans="15:15">
      <c r="O750" s="32"/>
    </row>
    <row r="751" spans="15:15">
      <c r="O751" s="32"/>
    </row>
    <row r="752" spans="15:15">
      <c r="O752" s="32"/>
    </row>
    <row r="753" spans="15:15">
      <c r="O753" s="32"/>
    </row>
    <row r="754" spans="15:15">
      <c r="O754" s="32"/>
    </row>
    <row r="755" spans="15:15">
      <c r="O755" s="32"/>
    </row>
    <row r="756" spans="15:15">
      <c r="O756" s="32"/>
    </row>
    <row r="757" spans="15:15">
      <c r="O757" s="32"/>
    </row>
    <row r="758" spans="15:15">
      <c r="O758" s="32"/>
    </row>
    <row r="759" spans="15:15">
      <c r="O759" s="32"/>
    </row>
    <row r="760" spans="15:15">
      <c r="O760" s="32"/>
    </row>
    <row r="761" spans="15:15">
      <c r="O761" s="32"/>
    </row>
    <row r="762" spans="15:15">
      <c r="O762" s="32"/>
    </row>
    <row r="763" spans="15:15">
      <c r="O763" s="32"/>
    </row>
    <row r="764" spans="15:15">
      <c r="O764" s="32"/>
    </row>
    <row r="765" spans="15:15">
      <c r="O765" s="32"/>
    </row>
    <row r="766" spans="15:15">
      <c r="O766" s="32"/>
    </row>
    <row r="767" spans="15:15">
      <c r="O767" s="32"/>
    </row>
    <row r="768" spans="15:15">
      <c r="O768" s="32"/>
    </row>
    <row r="769" spans="15:15">
      <c r="O769" s="32"/>
    </row>
    <row r="770" spans="15:15">
      <c r="O770" s="32"/>
    </row>
    <row r="771" spans="15:15">
      <c r="O771" s="32"/>
    </row>
    <row r="772" spans="15:15">
      <c r="O772" s="32"/>
    </row>
    <row r="773" spans="15:15">
      <c r="O773" s="32"/>
    </row>
    <row r="774" spans="15:15">
      <c r="O774" s="32"/>
    </row>
    <row r="775" spans="15:15">
      <c r="O775" s="32"/>
    </row>
    <row r="776" spans="15:15">
      <c r="O776" s="32"/>
    </row>
    <row r="777" spans="15:15">
      <c r="O777" s="32"/>
    </row>
    <row r="778" spans="15:15">
      <c r="O778" s="32"/>
    </row>
    <row r="779" spans="15:15">
      <c r="O779" s="32"/>
    </row>
    <row r="780" spans="15:15">
      <c r="O780" s="32"/>
    </row>
    <row r="781" spans="15:15">
      <c r="O781" s="32"/>
    </row>
    <row r="782" spans="15:15">
      <c r="O782" s="32"/>
    </row>
    <row r="783" spans="15:15">
      <c r="O783" s="32"/>
    </row>
    <row r="784" spans="15:15">
      <c r="O784" s="32"/>
    </row>
    <row r="785" spans="15:15">
      <c r="O785" s="32"/>
    </row>
    <row r="786" spans="15:15">
      <c r="O786" s="32"/>
    </row>
    <row r="787" spans="15:15">
      <c r="O787" s="32"/>
    </row>
    <row r="788" spans="15:15">
      <c r="O788" s="32"/>
    </row>
    <row r="789" spans="15:15">
      <c r="O789" s="32"/>
    </row>
    <row r="790" spans="15:15">
      <c r="O790" s="32"/>
    </row>
    <row r="791" spans="15:15">
      <c r="O791" s="32"/>
    </row>
    <row r="792" spans="15:15">
      <c r="O792" s="32"/>
    </row>
    <row r="793" spans="15:15">
      <c r="O793" s="32"/>
    </row>
    <row r="794" spans="15:15">
      <c r="O794" s="32"/>
    </row>
    <row r="795" spans="15:15">
      <c r="O795" s="32"/>
    </row>
    <row r="796" spans="15:15">
      <c r="O796" s="32"/>
    </row>
    <row r="797" spans="15:15">
      <c r="O797" s="32"/>
    </row>
    <row r="798" spans="15:15">
      <c r="O798" s="32"/>
    </row>
    <row r="799" spans="15:15">
      <c r="O799" s="32"/>
    </row>
    <row r="800" spans="15:15">
      <c r="O800" s="32"/>
    </row>
    <row r="801" spans="15:15">
      <c r="O801" s="32"/>
    </row>
    <row r="802" spans="15:15">
      <c r="O802" s="32"/>
    </row>
    <row r="803" spans="15:15">
      <c r="O803" s="32"/>
    </row>
    <row r="804" spans="15:15">
      <c r="O804" s="32"/>
    </row>
    <row r="805" spans="15:15">
      <c r="O805" s="32"/>
    </row>
    <row r="806" spans="15:15">
      <c r="O806" s="32"/>
    </row>
    <row r="807" spans="15:15">
      <c r="O807" s="32"/>
    </row>
    <row r="808" spans="15:15">
      <c r="O808" s="32"/>
    </row>
    <row r="809" spans="15:15">
      <c r="O809" s="32"/>
    </row>
    <row r="810" spans="15:15">
      <c r="O810" s="32"/>
    </row>
    <row r="811" spans="15:15">
      <c r="O811" s="32"/>
    </row>
    <row r="812" spans="15:15">
      <c r="O812" s="32"/>
    </row>
    <row r="813" spans="15:15">
      <c r="O813" s="32"/>
    </row>
    <row r="814" spans="15:15">
      <c r="O814" s="32"/>
    </row>
    <row r="815" spans="15:15">
      <c r="O815" s="32"/>
    </row>
    <row r="816" spans="15:15">
      <c r="O816" s="32"/>
    </row>
    <row r="817" spans="15:15">
      <c r="O817" s="32"/>
    </row>
    <row r="818" spans="15:15">
      <c r="O818" s="32"/>
    </row>
    <row r="819" spans="15:15">
      <c r="O819" s="32"/>
    </row>
    <row r="820" spans="15:15">
      <c r="O820" s="32"/>
    </row>
    <row r="821" spans="15:15">
      <c r="O821" s="32"/>
    </row>
    <row r="822" spans="15:15">
      <c r="O822" s="32"/>
    </row>
    <row r="823" spans="15:15">
      <c r="O823" s="32"/>
    </row>
    <row r="824" spans="15:15">
      <c r="O824" s="32"/>
    </row>
    <row r="825" spans="15:15">
      <c r="O825" s="32"/>
    </row>
    <row r="826" spans="15:15">
      <c r="O826" s="32"/>
    </row>
    <row r="827" spans="15:15">
      <c r="O827" s="32"/>
    </row>
    <row r="828" spans="15:15">
      <c r="O828" s="32"/>
    </row>
    <row r="829" spans="15:15">
      <c r="O829" s="32"/>
    </row>
    <row r="830" spans="15:15">
      <c r="O830" s="32"/>
    </row>
    <row r="831" spans="15:15">
      <c r="O831" s="32"/>
    </row>
    <row r="832" spans="15:15">
      <c r="O832" s="32"/>
    </row>
    <row r="833" spans="15:15">
      <c r="O833" s="32"/>
    </row>
    <row r="834" spans="15:15">
      <c r="O834" s="32"/>
    </row>
    <row r="835" spans="15:15">
      <c r="O835" s="32"/>
    </row>
    <row r="836" spans="15:15">
      <c r="O836" s="32"/>
    </row>
    <row r="837" spans="15:15">
      <c r="O837" s="32"/>
    </row>
    <row r="838" spans="15:15">
      <c r="O838" s="32"/>
    </row>
    <row r="839" spans="15:15">
      <c r="O839" s="32"/>
    </row>
    <row r="840" spans="15:15">
      <c r="O840" s="32"/>
    </row>
    <row r="841" spans="15:15">
      <c r="O841" s="32"/>
    </row>
    <row r="842" spans="15:15">
      <c r="O842" s="32"/>
    </row>
    <row r="843" spans="15:15">
      <c r="O843" s="32"/>
    </row>
    <row r="844" spans="15:15">
      <c r="O844" s="32"/>
    </row>
    <row r="845" spans="15:15">
      <c r="O845" s="32"/>
    </row>
    <row r="846" spans="15:15">
      <c r="O846" s="32"/>
    </row>
    <row r="847" spans="15:15">
      <c r="O847" s="32"/>
    </row>
    <row r="848" spans="15:15">
      <c r="O848" s="32"/>
    </row>
    <row r="849" spans="15:15">
      <c r="O849" s="32"/>
    </row>
    <row r="850" spans="15:15">
      <c r="O850" s="32"/>
    </row>
    <row r="851" spans="15:15">
      <c r="O851" s="32"/>
    </row>
    <row r="852" spans="15:15">
      <c r="O852" s="32"/>
    </row>
    <row r="853" spans="15:15">
      <c r="O853" s="32"/>
    </row>
    <row r="854" spans="15:15">
      <c r="O854" s="32"/>
    </row>
    <row r="855" spans="15:15">
      <c r="O855" s="32"/>
    </row>
    <row r="856" spans="15:15">
      <c r="O856" s="32"/>
    </row>
    <row r="857" spans="15:15">
      <c r="O857" s="32"/>
    </row>
    <row r="858" spans="15:15">
      <c r="O858" s="32"/>
    </row>
    <row r="859" spans="15:15">
      <c r="O859" s="32"/>
    </row>
    <row r="860" spans="15:15">
      <c r="O860" s="32"/>
    </row>
    <row r="861" spans="15:15">
      <c r="O861" s="32"/>
    </row>
    <row r="862" spans="15:15">
      <c r="O862" s="32"/>
    </row>
    <row r="863" spans="15:15">
      <c r="O863" s="32"/>
    </row>
    <row r="864" spans="15:15">
      <c r="O864" s="32"/>
    </row>
    <row r="865" spans="15:15">
      <c r="O865" s="32"/>
    </row>
    <row r="866" spans="15:15">
      <c r="O866" s="32"/>
    </row>
    <row r="867" spans="15:15">
      <c r="O867" s="32"/>
    </row>
    <row r="868" spans="15:15">
      <c r="O868" s="32"/>
    </row>
    <row r="869" spans="15:15">
      <c r="O869" s="32"/>
    </row>
    <row r="870" spans="15:15">
      <c r="O870" s="32"/>
    </row>
    <row r="871" spans="15:15">
      <c r="O871" s="32"/>
    </row>
    <row r="872" spans="15:15">
      <c r="O872" s="32"/>
    </row>
    <row r="873" spans="15:15">
      <c r="O873" s="32"/>
    </row>
    <row r="874" spans="15:15">
      <c r="O874" s="32"/>
    </row>
    <row r="875" spans="15:15">
      <c r="O875" s="32"/>
    </row>
    <row r="876" spans="15:15">
      <c r="O876" s="32"/>
    </row>
    <row r="877" spans="15:15">
      <c r="O877" s="32"/>
    </row>
    <row r="878" spans="15:15">
      <c r="O878" s="32"/>
    </row>
    <row r="879" spans="15:15">
      <c r="O879" s="32"/>
    </row>
    <row r="880" spans="15:15">
      <c r="O880" s="32"/>
    </row>
    <row r="881" spans="15:15">
      <c r="O881" s="32"/>
    </row>
    <row r="882" spans="15:15">
      <c r="O882" s="32"/>
    </row>
    <row r="883" spans="15:15">
      <c r="O883" s="32"/>
    </row>
    <row r="884" spans="15:15">
      <c r="O884" s="32"/>
    </row>
    <row r="885" spans="15:15">
      <c r="O885" s="32"/>
    </row>
    <row r="886" spans="15:15">
      <c r="O886" s="32"/>
    </row>
    <row r="887" spans="15:15">
      <c r="O887" s="32"/>
    </row>
    <row r="888" spans="15:15">
      <c r="O888" s="32"/>
    </row>
    <row r="889" spans="15:15">
      <c r="O889" s="32"/>
    </row>
    <row r="890" spans="15:15">
      <c r="O890" s="32"/>
    </row>
    <row r="891" spans="15:15">
      <c r="O891" s="32"/>
    </row>
    <row r="892" spans="15:15">
      <c r="O892" s="32"/>
    </row>
    <row r="893" spans="15:15">
      <c r="O893" s="32"/>
    </row>
    <row r="894" spans="15:15">
      <c r="O894" s="32"/>
    </row>
    <row r="895" spans="15:15">
      <c r="O895" s="32"/>
    </row>
    <row r="896" spans="15:15">
      <c r="O896" s="32"/>
    </row>
    <row r="897" spans="15:15">
      <c r="O897" s="32"/>
    </row>
    <row r="898" spans="15:15">
      <c r="O898" s="32"/>
    </row>
    <row r="899" spans="15:15">
      <c r="O899" s="32"/>
    </row>
    <row r="900" spans="15:15">
      <c r="O900" s="32"/>
    </row>
    <row r="901" spans="15:15">
      <c r="O901" s="32"/>
    </row>
    <row r="902" spans="15:15">
      <c r="O902" s="32"/>
    </row>
    <row r="903" spans="15:15">
      <c r="O903" s="32"/>
    </row>
    <row r="904" spans="15:15">
      <c r="O904" s="32"/>
    </row>
    <row r="905" spans="15:15">
      <c r="O905" s="32"/>
    </row>
    <row r="906" spans="15:15">
      <c r="O906" s="32"/>
    </row>
    <row r="907" spans="15:15">
      <c r="O907" s="32"/>
    </row>
    <row r="908" spans="15:15">
      <c r="O908" s="32"/>
    </row>
    <row r="909" spans="15:15">
      <c r="O909" s="32"/>
    </row>
    <row r="910" spans="15:15">
      <c r="O910" s="32"/>
    </row>
    <row r="911" spans="15:15">
      <c r="O911" s="32"/>
    </row>
    <row r="912" spans="15:15">
      <c r="O912" s="32"/>
    </row>
    <row r="913" spans="15:15">
      <c r="O913" s="32"/>
    </row>
    <row r="914" spans="15:15">
      <c r="O914" s="32"/>
    </row>
    <row r="915" spans="15:15">
      <c r="O915" s="32"/>
    </row>
    <row r="916" spans="15:15">
      <c r="O916" s="32"/>
    </row>
    <row r="917" spans="15:15">
      <c r="O917" s="32"/>
    </row>
    <row r="918" spans="15:15">
      <c r="O918" s="32"/>
    </row>
    <row r="919" spans="15:15">
      <c r="O919" s="32"/>
    </row>
    <row r="920" spans="15:15">
      <c r="O920" s="32"/>
    </row>
    <row r="921" spans="15:15">
      <c r="O921" s="32"/>
    </row>
    <row r="922" spans="15:15">
      <c r="O922" s="32"/>
    </row>
    <row r="923" spans="15:15">
      <c r="O923" s="32"/>
    </row>
    <row r="924" spans="15:15">
      <c r="O924" s="32"/>
    </row>
    <row r="925" spans="15:15">
      <c r="O925" s="32"/>
    </row>
    <row r="926" spans="15:15">
      <c r="O926" s="32"/>
    </row>
    <row r="927" spans="15:15">
      <c r="O927" s="32"/>
    </row>
    <row r="928" spans="15:15">
      <c r="O928" s="32"/>
    </row>
    <row r="929" spans="15:15">
      <c r="O929" s="32"/>
    </row>
    <row r="930" spans="15:15">
      <c r="O930" s="32"/>
    </row>
    <row r="931" spans="15:15">
      <c r="O931" s="32"/>
    </row>
    <row r="932" spans="15:15">
      <c r="O932" s="32"/>
    </row>
    <row r="933" spans="15:15">
      <c r="O933" s="32"/>
    </row>
    <row r="934" spans="15:15">
      <c r="O934" s="32"/>
    </row>
    <row r="935" spans="15:15">
      <c r="O935" s="32"/>
    </row>
    <row r="936" spans="15:15">
      <c r="O936" s="32"/>
    </row>
    <row r="937" spans="15:15">
      <c r="O937" s="32"/>
    </row>
    <row r="938" spans="15:15">
      <c r="O938" s="32"/>
    </row>
    <row r="939" spans="15:15">
      <c r="O939" s="32"/>
    </row>
    <row r="940" spans="15:15">
      <c r="O940" s="32"/>
    </row>
    <row r="941" spans="15:15">
      <c r="O941" s="32"/>
    </row>
    <row r="942" spans="15:15">
      <c r="O942" s="32"/>
    </row>
    <row r="943" spans="15:15">
      <c r="O943" s="32"/>
    </row>
    <row r="944" spans="15:15">
      <c r="O944" s="32"/>
    </row>
    <row r="945" spans="15:15">
      <c r="O945" s="32"/>
    </row>
    <row r="946" spans="15:15">
      <c r="O946" s="32"/>
    </row>
    <row r="947" spans="15:15">
      <c r="O947" s="32"/>
    </row>
    <row r="948" spans="15:15">
      <c r="O948" s="32"/>
    </row>
    <row r="949" spans="15:15">
      <c r="O949" s="32"/>
    </row>
    <row r="950" spans="15:15">
      <c r="O950" s="32"/>
    </row>
    <row r="951" spans="15:15">
      <c r="O951" s="32"/>
    </row>
    <row r="952" spans="15:15">
      <c r="O952" s="32"/>
    </row>
    <row r="953" spans="15:15">
      <c r="O953" s="32"/>
    </row>
    <row r="954" spans="15:15">
      <c r="O954" s="32"/>
    </row>
    <row r="955" spans="15:15">
      <c r="O955" s="32"/>
    </row>
    <row r="956" spans="15:15">
      <c r="O956" s="32"/>
    </row>
    <row r="957" spans="15:15">
      <c r="O957" s="32"/>
    </row>
    <row r="958" spans="15:15">
      <c r="O958" s="32"/>
    </row>
    <row r="959" spans="15:15">
      <c r="O959" s="32"/>
    </row>
    <row r="960" spans="15:15">
      <c r="O960" s="32"/>
    </row>
    <row r="961" spans="15:15">
      <c r="O961" s="32"/>
    </row>
    <row r="962" spans="15:15">
      <c r="O962" s="32"/>
    </row>
    <row r="963" spans="15:15">
      <c r="O963" s="32"/>
    </row>
    <row r="964" spans="15:15">
      <c r="O964" s="32"/>
    </row>
    <row r="965" spans="15:15">
      <c r="O965" s="32"/>
    </row>
    <row r="966" spans="15:15">
      <c r="O966" s="32"/>
    </row>
    <row r="967" spans="15:15">
      <c r="O967" s="32"/>
    </row>
    <row r="968" spans="15:15">
      <c r="O968" s="32"/>
    </row>
    <row r="969" spans="15:15">
      <c r="O969" s="32"/>
    </row>
    <row r="970" spans="15:15">
      <c r="O970" s="32"/>
    </row>
    <row r="971" spans="15:15">
      <c r="O971" s="32"/>
    </row>
    <row r="972" spans="15:15">
      <c r="O972" s="32"/>
    </row>
    <row r="973" spans="15:15">
      <c r="O973" s="32"/>
    </row>
    <row r="974" spans="15:15">
      <c r="O974" s="32"/>
    </row>
    <row r="975" spans="15:15">
      <c r="O975" s="32"/>
    </row>
    <row r="976" spans="15:15">
      <c r="O976" s="32"/>
    </row>
    <row r="977" spans="15:15">
      <c r="O977" s="32"/>
    </row>
    <row r="978" spans="15:15">
      <c r="O978" s="32"/>
    </row>
    <row r="979" spans="15:15">
      <c r="O979" s="32"/>
    </row>
    <row r="980" spans="15:15">
      <c r="O980" s="32"/>
    </row>
    <row r="981" spans="15:15">
      <c r="O981" s="32"/>
    </row>
    <row r="982" spans="15:15">
      <c r="O982" s="32"/>
    </row>
    <row r="983" spans="15:15">
      <c r="O983" s="32"/>
    </row>
    <row r="984" spans="15:15">
      <c r="O984" s="32"/>
    </row>
    <row r="985" spans="15:15">
      <c r="O985" s="32"/>
    </row>
    <row r="986" spans="15:15">
      <c r="O986" s="32"/>
    </row>
    <row r="987" spans="15:15">
      <c r="O987" s="32"/>
    </row>
    <row r="988" spans="15:15">
      <c r="O988" s="32"/>
    </row>
    <row r="989" spans="15:15">
      <c r="O989" s="32"/>
    </row>
    <row r="990" spans="15:15">
      <c r="O990" s="32"/>
    </row>
    <row r="991" spans="15:15">
      <c r="O991" s="32"/>
    </row>
    <row r="992" spans="15:15">
      <c r="O992" s="32"/>
    </row>
    <row r="993" spans="15:15">
      <c r="O993" s="32"/>
    </row>
    <row r="994" spans="15:15">
      <c r="O994" s="32"/>
    </row>
    <row r="995" spans="15:15">
      <c r="O995" s="32"/>
    </row>
    <row r="996" spans="15:15">
      <c r="O996" s="32"/>
    </row>
    <row r="997" spans="15:15">
      <c r="O997" s="32"/>
    </row>
    <row r="998" spans="15:15">
      <c r="O998" s="32"/>
    </row>
    <row r="999" spans="15:15">
      <c r="O999" s="32"/>
    </row>
    <row r="1000" spans="15:15">
      <c r="O1000" s="32"/>
    </row>
    <row r="1001" spans="15:15">
      <c r="O1001" s="32"/>
    </row>
    <row r="1002" spans="15:15">
      <c r="O1002" s="32"/>
    </row>
    <row r="1003" spans="15:15">
      <c r="O1003" s="32"/>
    </row>
    <row r="1004" spans="15:15">
      <c r="O1004" s="32"/>
    </row>
    <row r="1005" spans="15:15">
      <c r="O1005" s="32"/>
    </row>
    <row r="1006" spans="15:15">
      <c r="O1006" s="32"/>
    </row>
    <row r="1007" spans="15:15">
      <c r="O1007" s="32"/>
    </row>
    <row r="1008" spans="15:15">
      <c r="O1008" s="32"/>
    </row>
    <row r="1009" spans="15:15">
      <c r="O1009" s="32"/>
    </row>
    <row r="1010" spans="15:15">
      <c r="O1010" s="32"/>
    </row>
    <row r="1011" spans="15:15">
      <c r="O1011" s="32"/>
    </row>
    <row r="1012" spans="15:15">
      <c r="O1012" s="32"/>
    </row>
    <row r="1013" spans="15:15">
      <c r="O1013" s="32"/>
    </row>
    <row r="1014" spans="15:15">
      <c r="O1014" s="32"/>
    </row>
    <row r="1015" spans="15:15">
      <c r="O1015" s="32"/>
    </row>
    <row r="1016" spans="15:15">
      <c r="O1016" s="32"/>
    </row>
    <row r="1017" spans="15:15">
      <c r="O1017" s="32"/>
    </row>
    <row r="1018" spans="15:15">
      <c r="O1018" s="32"/>
    </row>
    <row r="1019" spans="15:15">
      <c r="O1019" s="32"/>
    </row>
    <row r="1020" spans="15:15">
      <c r="O1020" s="32"/>
    </row>
    <row r="1021" spans="15:15">
      <c r="O1021" s="32"/>
    </row>
    <row r="1022" spans="15:15">
      <c r="O1022" s="32"/>
    </row>
    <row r="1023" spans="15:15">
      <c r="O1023" s="32"/>
    </row>
    <row r="1024" spans="15:15">
      <c r="O1024" s="32"/>
    </row>
    <row r="1025" spans="15:15">
      <c r="O1025" s="32"/>
    </row>
    <row r="1026" spans="15:15">
      <c r="O1026" s="32"/>
    </row>
    <row r="1027" spans="15:15">
      <c r="O1027" s="32"/>
    </row>
    <row r="1028" spans="15:15">
      <c r="O1028" s="32"/>
    </row>
    <row r="1029" spans="15:15">
      <c r="O1029" s="32"/>
    </row>
    <row r="1030" spans="15:15">
      <c r="O1030" s="32"/>
    </row>
    <row r="1031" spans="15:15">
      <c r="O1031" s="32"/>
    </row>
    <row r="1032" spans="15:15">
      <c r="O1032" s="32"/>
    </row>
    <row r="1033" spans="15:15">
      <c r="O1033" s="32"/>
    </row>
    <row r="1034" spans="15:15">
      <c r="O1034" s="32"/>
    </row>
    <row r="1035" spans="15:15">
      <c r="O1035" s="32"/>
    </row>
    <row r="1036" spans="15:15">
      <c r="O1036" s="32"/>
    </row>
    <row r="1037" spans="15:15">
      <c r="O1037" s="32"/>
    </row>
    <row r="1038" spans="15:15">
      <c r="O1038" s="32"/>
    </row>
    <row r="1039" spans="15:15">
      <c r="O1039" s="32"/>
    </row>
    <row r="1040" spans="15:15">
      <c r="O1040" s="32"/>
    </row>
    <row r="1041" spans="15:15">
      <c r="O1041" s="32"/>
    </row>
    <row r="1042" spans="15:15">
      <c r="O1042" s="32"/>
    </row>
    <row r="1043" spans="15:15">
      <c r="O1043" s="32"/>
    </row>
    <row r="1044" spans="15:15">
      <c r="O1044" s="32"/>
    </row>
    <row r="1045" spans="15:15">
      <c r="O1045" s="32"/>
    </row>
    <row r="1046" spans="15:15">
      <c r="O1046" s="32"/>
    </row>
    <row r="1047" spans="15:15">
      <c r="O1047" s="32"/>
    </row>
    <row r="1048" spans="15:15">
      <c r="O1048" s="32"/>
    </row>
    <row r="1049" spans="15:15">
      <c r="O1049" s="32"/>
    </row>
    <row r="1050" spans="15:15">
      <c r="O1050" s="32"/>
    </row>
    <row r="1051" spans="15:15">
      <c r="O1051" s="32"/>
    </row>
    <row r="1052" spans="15:15">
      <c r="O1052" s="32"/>
    </row>
    <row r="1053" spans="15:15">
      <c r="O1053" s="32"/>
    </row>
    <row r="1054" spans="15:15">
      <c r="O1054" s="32"/>
    </row>
    <row r="1055" spans="15:15">
      <c r="O1055" s="32"/>
    </row>
    <row r="1056" spans="15:15">
      <c r="O1056" s="32"/>
    </row>
    <row r="1057" spans="15:15">
      <c r="O1057" s="32"/>
    </row>
    <row r="1058" spans="15:15">
      <c r="O1058" s="32"/>
    </row>
    <row r="1059" spans="15:15">
      <c r="O1059" s="32"/>
    </row>
    <row r="1060" spans="15:15">
      <c r="O1060" s="32"/>
    </row>
    <row r="1061" spans="15:15">
      <c r="O1061" s="32"/>
    </row>
    <row r="1062" spans="15:15">
      <c r="O1062" s="32"/>
    </row>
    <row r="1063" spans="15:15">
      <c r="O1063" s="32"/>
    </row>
    <row r="1064" spans="15:15">
      <c r="O1064" s="32"/>
    </row>
    <row r="1065" spans="15:15">
      <c r="O1065" s="32"/>
    </row>
    <row r="1066" spans="15:15">
      <c r="O1066" s="32"/>
    </row>
    <row r="1067" spans="15:15">
      <c r="O1067" s="32"/>
    </row>
    <row r="1068" spans="15:15">
      <c r="O1068" s="32"/>
    </row>
    <row r="1069" spans="15:15">
      <c r="O1069" s="32"/>
    </row>
    <row r="1070" spans="15:15">
      <c r="O1070" s="32"/>
    </row>
    <row r="1071" spans="15:15">
      <c r="O1071" s="32"/>
    </row>
    <row r="1072" spans="15:15">
      <c r="O1072" s="32"/>
    </row>
    <row r="1073" spans="15:15">
      <c r="O1073" s="32"/>
    </row>
    <row r="1074" spans="15:15">
      <c r="O1074" s="32"/>
    </row>
    <row r="1075" spans="15:15">
      <c r="O1075" s="32"/>
    </row>
    <row r="1076" spans="15:15">
      <c r="O1076" s="32"/>
    </row>
    <row r="1077" spans="15:15">
      <c r="O1077" s="32"/>
    </row>
    <row r="1078" spans="15:15">
      <c r="O1078" s="32"/>
    </row>
    <row r="1079" spans="15:15">
      <c r="O1079" s="32"/>
    </row>
    <row r="1080" spans="15:15">
      <c r="O1080" s="32"/>
    </row>
    <row r="1081" spans="15:15">
      <c r="O1081" s="32"/>
    </row>
    <row r="1082" spans="15:15">
      <c r="O1082" s="32"/>
    </row>
    <row r="1083" spans="15:15">
      <c r="O1083" s="32"/>
    </row>
    <row r="1084" spans="15:15">
      <c r="O1084" s="32"/>
    </row>
    <row r="1085" spans="15:15">
      <c r="O1085" s="32"/>
    </row>
    <row r="1086" spans="15:15">
      <c r="O1086" s="32"/>
    </row>
    <row r="1087" spans="15:15">
      <c r="O1087" s="32"/>
    </row>
    <row r="1088" spans="15:15">
      <c r="O1088" s="32"/>
    </row>
    <row r="1089" spans="15:15">
      <c r="O1089" s="32"/>
    </row>
    <row r="1090" spans="15:15">
      <c r="O1090" s="32"/>
    </row>
    <row r="1091" spans="15:15">
      <c r="O1091" s="32"/>
    </row>
    <row r="1092" spans="15:15">
      <c r="O1092" s="32"/>
    </row>
    <row r="1093" spans="15:15">
      <c r="O1093" s="32"/>
    </row>
    <row r="1094" spans="15:15">
      <c r="O1094" s="32"/>
    </row>
    <row r="1095" spans="15:15">
      <c r="O1095" s="32"/>
    </row>
    <row r="1096" spans="15:15">
      <c r="O1096" s="32"/>
    </row>
    <row r="1097" spans="15:15">
      <c r="O1097" s="32"/>
    </row>
    <row r="1098" spans="15:15">
      <c r="O1098" s="32"/>
    </row>
    <row r="1099" spans="15:15">
      <c r="O1099" s="32"/>
    </row>
    <row r="1100" spans="15:15">
      <c r="O1100" s="32"/>
    </row>
    <row r="1101" spans="15:15">
      <c r="O1101" s="32"/>
    </row>
    <row r="1102" spans="15:15">
      <c r="O1102" s="32"/>
    </row>
    <row r="1103" spans="15:15">
      <c r="O1103" s="32"/>
    </row>
    <row r="1104" spans="15:15">
      <c r="O1104" s="32"/>
    </row>
    <row r="1105" spans="15:15">
      <c r="O1105" s="32"/>
    </row>
    <row r="1106" spans="15:15">
      <c r="O1106" s="32"/>
    </row>
    <row r="1107" spans="15:15">
      <c r="O1107" s="32"/>
    </row>
    <row r="1108" spans="15:15">
      <c r="O1108" s="32"/>
    </row>
    <row r="1109" spans="15:15">
      <c r="O1109" s="32"/>
    </row>
    <row r="1110" spans="15:15">
      <c r="O1110" s="32"/>
    </row>
    <row r="1111" spans="15:15">
      <c r="O1111" s="32"/>
    </row>
    <row r="1112" spans="15:15">
      <c r="O1112" s="32"/>
    </row>
    <row r="1113" spans="15:15">
      <c r="O1113" s="32"/>
    </row>
    <row r="1114" spans="15:15">
      <c r="O1114" s="32"/>
    </row>
    <row r="1115" spans="15:15">
      <c r="O1115" s="32"/>
    </row>
    <row r="1116" spans="15:15">
      <c r="O1116" s="32"/>
    </row>
    <row r="1117" spans="15:15">
      <c r="O1117" s="32"/>
    </row>
    <row r="1118" spans="15:15">
      <c r="O1118" s="32"/>
    </row>
    <row r="1119" spans="15:15">
      <c r="O1119" s="32"/>
    </row>
    <row r="1120" spans="15:15">
      <c r="O1120" s="32"/>
    </row>
    <row r="1121" spans="15:15">
      <c r="O1121" s="32"/>
    </row>
    <row r="1122" spans="15:15">
      <c r="O1122" s="32"/>
    </row>
    <row r="1123" spans="15:15">
      <c r="O1123" s="32"/>
    </row>
    <row r="1124" spans="15:15">
      <c r="O1124" s="32"/>
    </row>
    <row r="1125" spans="15:15">
      <c r="O1125" s="32"/>
    </row>
    <row r="1126" spans="15:15">
      <c r="O1126" s="32"/>
    </row>
    <row r="1127" spans="15:15">
      <c r="O1127" s="32"/>
    </row>
    <row r="1128" spans="15:15">
      <c r="O1128" s="32"/>
    </row>
    <row r="1129" spans="15:15">
      <c r="O1129" s="32"/>
    </row>
    <row r="1130" spans="15:15">
      <c r="O1130" s="32"/>
    </row>
    <row r="1131" spans="15:15">
      <c r="O1131" s="32"/>
    </row>
    <row r="1132" spans="15:15">
      <c r="O1132" s="32"/>
    </row>
    <row r="1133" spans="15:15">
      <c r="O1133" s="32"/>
    </row>
    <row r="1134" spans="15:15">
      <c r="O1134" s="32"/>
    </row>
    <row r="1135" spans="15:15">
      <c r="O1135" s="32"/>
    </row>
    <row r="1136" spans="15:15">
      <c r="O1136" s="32"/>
    </row>
    <row r="1137" spans="15:15">
      <c r="O1137" s="32"/>
    </row>
    <row r="1138" spans="15:15">
      <c r="O1138" s="32"/>
    </row>
    <row r="1139" spans="15:15">
      <c r="O1139" s="32"/>
    </row>
    <row r="1140" spans="15:15">
      <c r="O1140" s="32"/>
    </row>
    <row r="1141" spans="15:15">
      <c r="O1141" s="32"/>
    </row>
    <row r="1142" spans="15:15">
      <c r="O1142" s="32"/>
    </row>
    <row r="1143" spans="15:15">
      <c r="O1143" s="32"/>
    </row>
    <row r="1144" spans="15:15">
      <c r="O1144" s="32"/>
    </row>
    <row r="1145" spans="15:15">
      <c r="O1145" s="32"/>
    </row>
    <row r="1146" spans="15:15">
      <c r="O1146" s="32"/>
    </row>
    <row r="1147" spans="15:15">
      <c r="O1147" s="32"/>
    </row>
    <row r="1148" spans="15:15">
      <c r="O1148" s="32"/>
    </row>
    <row r="1149" spans="15:15">
      <c r="O1149" s="32"/>
    </row>
    <row r="1150" spans="15:15">
      <c r="O1150" s="32"/>
    </row>
    <row r="1151" spans="15:15">
      <c r="O1151" s="32"/>
    </row>
    <row r="1152" spans="15:15">
      <c r="O1152" s="32"/>
    </row>
    <row r="1153" spans="15:15">
      <c r="O1153" s="32"/>
    </row>
    <row r="1154" spans="15:15">
      <c r="O1154" s="32"/>
    </row>
    <row r="1155" spans="15:15">
      <c r="O1155" s="32"/>
    </row>
    <row r="1156" spans="15:15">
      <c r="O1156" s="32"/>
    </row>
    <row r="1157" spans="15:15">
      <c r="O1157" s="32"/>
    </row>
    <row r="1158" spans="15:15">
      <c r="O1158" s="32"/>
    </row>
    <row r="1159" spans="15:15">
      <c r="O1159" s="32"/>
    </row>
    <row r="1160" spans="15:15">
      <c r="O1160" s="32"/>
    </row>
    <row r="1161" spans="15:15">
      <c r="O1161" s="32"/>
    </row>
    <row r="1162" spans="15:15">
      <c r="O1162" s="32"/>
    </row>
    <row r="1163" spans="15:15">
      <c r="O1163" s="32"/>
    </row>
    <row r="1164" spans="15:15">
      <c r="O1164" s="32"/>
    </row>
    <row r="1165" spans="15:15">
      <c r="O1165" s="32"/>
    </row>
    <row r="1166" spans="15:15">
      <c r="O1166" s="32"/>
    </row>
    <row r="1167" spans="15:15">
      <c r="O1167" s="32"/>
    </row>
    <row r="1168" spans="15:15">
      <c r="O1168" s="32"/>
    </row>
    <row r="1169" spans="15:15">
      <c r="O1169" s="32"/>
    </row>
    <row r="1170" spans="15:15">
      <c r="O1170" s="32"/>
    </row>
    <row r="1171" spans="15:15">
      <c r="O1171" s="32"/>
    </row>
    <row r="1172" spans="15:15">
      <c r="O1172" s="32"/>
    </row>
    <row r="1173" spans="15:15">
      <c r="O1173" s="32"/>
    </row>
    <row r="1174" spans="15:15">
      <c r="O1174" s="32"/>
    </row>
    <row r="1175" spans="15:15">
      <c r="O1175" s="32"/>
    </row>
    <row r="1176" spans="15:15">
      <c r="O1176" s="32"/>
    </row>
    <row r="1177" spans="15:15">
      <c r="O1177" s="32"/>
    </row>
    <row r="1178" spans="15:15">
      <c r="O1178" s="32"/>
    </row>
    <row r="1179" spans="15:15">
      <c r="O1179" s="32"/>
    </row>
    <row r="1180" spans="15:15">
      <c r="O1180" s="32"/>
    </row>
    <row r="1181" spans="15:15">
      <c r="O1181" s="32"/>
    </row>
    <row r="1182" spans="15:15">
      <c r="O1182" s="32"/>
    </row>
    <row r="1183" spans="15:15">
      <c r="O1183" s="32"/>
    </row>
    <row r="1184" spans="15:15">
      <c r="O1184" s="32"/>
    </row>
    <row r="1185" spans="15:15">
      <c r="O1185" s="32"/>
    </row>
    <row r="1186" spans="15:15">
      <c r="O1186" s="32"/>
    </row>
    <row r="1187" spans="15:15">
      <c r="O1187" s="32"/>
    </row>
    <row r="1188" spans="15:15">
      <c r="O1188" s="32"/>
    </row>
    <row r="1189" spans="15:15">
      <c r="O1189" s="32"/>
    </row>
    <row r="1190" spans="15:15">
      <c r="O1190" s="32"/>
    </row>
    <row r="1191" spans="15:15">
      <c r="O1191" s="32"/>
    </row>
    <row r="1192" spans="15:15">
      <c r="O1192" s="32"/>
    </row>
    <row r="1193" spans="15:15">
      <c r="O1193" s="32"/>
    </row>
    <row r="1194" spans="15:15">
      <c r="O1194" s="32"/>
    </row>
    <row r="1195" spans="15:15">
      <c r="O1195" s="32"/>
    </row>
    <row r="1196" spans="15:15">
      <c r="O1196" s="32"/>
    </row>
    <row r="1197" spans="15:15">
      <c r="O1197" s="32"/>
    </row>
    <row r="1198" spans="15:15">
      <c r="O1198" s="32"/>
    </row>
    <row r="1199" spans="15:15">
      <c r="O1199" s="32"/>
    </row>
    <row r="1200" spans="15:15">
      <c r="O1200" s="32"/>
    </row>
    <row r="1201" spans="15:15">
      <c r="O1201" s="32"/>
    </row>
    <row r="1202" spans="15:15">
      <c r="O1202" s="32"/>
    </row>
    <row r="1203" spans="15:15">
      <c r="O1203" s="32"/>
    </row>
    <row r="1204" spans="15:15">
      <c r="O1204" s="32"/>
    </row>
    <row r="1205" spans="15:15">
      <c r="O1205" s="32"/>
    </row>
    <row r="1206" spans="15:15">
      <c r="O1206" s="32"/>
    </row>
    <row r="1207" spans="15:15">
      <c r="O1207" s="32"/>
    </row>
    <row r="1208" spans="15:15">
      <c r="O1208" s="32"/>
    </row>
    <row r="1209" spans="15:15">
      <c r="O1209" s="32"/>
    </row>
    <row r="1210" spans="15:15">
      <c r="O1210" s="32"/>
    </row>
    <row r="1211" spans="15:15">
      <c r="O1211" s="32"/>
    </row>
    <row r="1212" spans="15:15">
      <c r="O1212" s="32"/>
    </row>
    <row r="1213" spans="15:15">
      <c r="O1213" s="32"/>
    </row>
    <row r="1214" spans="15:15">
      <c r="O1214" s="32"/>
    </row>
    <row r="1215" spans="15:15">
      <c r="O1215" s="32"/>
    </row>
    <row r="1216" spans="15:15">
      <c r="O1216" s="32"/>
    </row>
    <row r="1217" spans="15:15">
      <c r="O1217" s="32"/>
    </row>
    <row r="1218" spans="15:15">
      <c r="O1218" s="32"/>
    </row>
    <row r="1219" spans="15:15">
      <c r="O1219" s="32"/>
    </row>
    <row r="1220" spans="15:15">
      <c r="O1220" s="32"/>
    </row>
    <row r="1221" spans="15:15">
      <c r="O1221" s="32"/>
    </row>
    <row r="1222" spans="15:15">
      <c r="O1222" s="32"/>
    </row>
    <row r="1223" spans="15:15">
      <c r="O1223" s="32"/>
    </row>
    <row r="1224" spans="15:15">
      <c r="O1224" s="32"/>
    </row>
    <row r="1225" spans="15:15">
      <c r="O1225" s="32"/>
    </row>
    <row r="1226" spans="15:15">
      <c r="O1226" s="32"/>
    </row>
    <row r="1227" spans="15:15">
      <c r="O1227" s="32"/>
    </row>
    <row r="1228" spans="15:15">
      <c r="O1228" s="32"/>
    </row>
    <row r="1229" spans="15:15">
      <c r="O1229" s="32"/>
    </row>
    <row r="1230" spans="15:15">
      <c r="O1230" s="32"/>
    </row>
    <row r="1231" spans="15:15">
      <c r="O1231" s="32"/>
    </row>
    <row r="1232" spans="15:15">
      <c r="O1232" s="32"/>
    </row>
    <row r="1233" spans="15:15">
      <c r="O1233" s="32"/>
    </row>
    <row r="1234" spans="15:15">
      <c r="O1234" s="32"/>
    </row>
    <row r="1235" spans="15:15">
      <c r="O1235" s="32"/>
    </row>
    <row r="1236" spans="15:15">
      <c r="O1236" s="32"/>
    </row>
    <row r="1237" spans="15:15">
      <c r="O1237" s="32"/>
    </row>
    <row r="1238" spans="15:15">
      <c r="O1238" s="32"/>
    </row>
    <row r="1239" spans="15:15">
      <c r="O1239" s="32"/>
    </row>
    <row r="1240" spans="15:15">
      <c r="O1240" s="32"/>
    </row>
    <row r="1241" spans="15:15">
      <c r="O1241" s="32"/>
    </row>
    <row r="1242" spans="15:15">
      <c r="O1242" s="32"/>
    </row>
    <row r="1243" spans="15:15">
      <c r="O1243" s="32"/>
    </row>
    <row r="1244" spans="15:15">
      <c r="O1244" s="32"/>
    </row>
    <row r="1245" spans="15:15">
      <c r="O1245" s="32"/>
    </row>
    <row r="1246" spans="15:15">
      <c r="O1246" s="32"/>
    </row>
    <row r="1247" spans="15:15">
      <c r="O1247" s="32"/>
    </row>
    <row r="1248" spans="15:15">
      <c r="O1248" s="32"/>
    </row>
    <row r="1249" spans="15:15">
      <c r="O1249" s="32"/>
    </row>
    <row r="1250" spans="15:15">
      <c r="O1250" s="32"/>
    </row>
    <row r="1251" spans="15:15">
      <c r="O1251" s="32"/>
    </row>
    <row r="1252" spans="15:15">
      <c r="O1252" s="32"/>
    </row>
    <row r="1253" spans="15:15">
      <c r="O1253" s="32"/>
    </row>
    <row r="1254" spans="15:15">
      <c r="O1254" s="32"/>
    </row>
    <row r="1255" spans="15:15">
      <c r="O1255" s="32"/>
    </row>
    <row r="1256" spans="15:15">
      <c r="O1256" s="32"/>
    </row>
    <row r="1257" spans="15:15">
      <c r="O1257" s="32"/>
    </row>
    <row r="1258" spans="15:15">
      <c r="O1258" s="32"/>
    </row>
    <row r="1259" spans="15:15">
      <c r="O1259" s="32"/>
    </row>
    <row r="1260" spans="15:15">
      <c r="O1260" s="32"/>
    </row>
    <row r="1261" spans="15:15">
      <c r="O1261" s="32"/>
    </row>
    <row r="1262" spans="15:15">
      <c r="O1262" s="32"/>
    </row>
    <row r="1263" spans="15:15">
      <c r="O1263" s="32"/>
    </row>
    <row r="1264" spans="15:15">
      <c r="O1264" s="32"/>
    </row>
    <row r="1265" spans="15:15">
      <c r="O1265" s="32"/>
    </row>
    <row r="1266" spans="15:15">
      <c r="O1266" s="32"/>
    </row>
    <row r="1267" spans="15:15">
      <c r="O1267" s="32"/>
    </row>
    <row r="1268" spans="15:15">
      <c r="O1268" s="32"/>
    </row>
    <row r="1269" spans="15:15">
      <c r="O1269" s="32"/>
    </row>
    <row r="1270" spans="15:15">
      <c r="O1270" s="32"/>
    </row>
    <row r="1271" spans="15:15">
      <c r="O1271" s="32"/>
    </row>
    <row r="1272" spans="15:15">
      <c r="O1272" s="32"/>
    </row>
    <row r="1273" spans="15:15">
      <c r="O1273" s="32"/>
    </row>
    <row r="1274" spans="15:15">
      <c r="O1274" s="32"/>
    </row>
    <row r="1275" spans="15:15">
      <c r="O1275" s="32"/>
    </row>
    <row r="1276" spans="15:15">
      <c r="O1276" s="32"/>
    </row>
    <row r="1277" spans="15:15">
      <c r="O1277" s="32"/>
    </row>
    <row r="1278" spans="15:15">
      <c r="O1278" s="32"/>
    </row>
    <row r="1279" spans="15:15">
      <c r="O1279" s="32"/>
    </row>
    <row r="1280" spans="15:15">
      <c r="O1280" s="32"/>
    </row>
    <row r="1281" spans="15:15">
      <c r="O1281" s="32"/>
    </row>
    <row r="1282" spans="15:15">
      <c r="O1282" s="32"/>
    </row>
    <row r="1283" spans="15:15">
      <c r="O1283" s="32"/>
    </row>
    <row r="1284" spans="15:15">
      <c r="O1284" s="32"/>
    </row>
    <row r="1285" spans="15:15">
      <c r="O1285" s="32"/>
    </row>
    <row r="1286" spans="15:15">
      <c r="O1286" s="32"/>
    </row>
    <row r="1287" spans="15:15">
      <c r="O1287" s="32"/>
    </row>
    <row r="1288" spans="15:15">
      <c r="O1288" s="32"/>
    </row>
    <row r="1289" spans="15:15">
      <c r="O1289" s="32"/>
    </row>
    <row r="1290" spans="15:15">
      <c r="O1290" s="32"/>
    </row>
    <row r="1291" spans="15:15">
      <c r="O1291" s="32"/>
    </row>
    <row r="1292" spans="15:15">
      <c r="O1292" s="32"/>
    </row>
    <row r="1293" spans="15:15">
      <c r="O1293" s="32"/>
    </row>
    <row r="1294" spans="15:15">
      <c r="O1294" s="32"/>
    </row>
    <row r="1295" spans="15:15">
      <c r="O1295" s="32"/>
    </row>
    <row r="1296" spans="15:15">
      <c r="O1296" s="32"/>
    </row>
    <row r="1297" spans="15:15">
      <c r="O1297" s="32"/>
    </row>
    <row r="1298" spans="15:15">
      <c r="O1298" s="32"/>
    </row>
    <row r="1299" spans="15:15">
      <c r="O1299" s="32"/>
    </row>
    <row r="1300" spans="15:15">
      <c r="O1300" s="32"/>
    </row>
    <row r="1301" spans="15:15">
      <c r="O1301" s="32"/>
    </row>
    <row r="1302" spans="15:15">
      <c r="O1302" s="32"/>
    </row>
    <row r="1303" spans="15:15">
      <c r="O1303" s="32"/>
    </row>
    <row r="1304" spans="15:15">
      <c r="O1304" s="32"/>
    </row>
    <row r="1305" spans="15:15">
      <c r="O1305" s="32"/>
    </row>
    <row r="1306" spans="15:15">
      <c r="O1306" s="32"/>
    </row>
    <row r="1307" spans="15:15">
      <c r="O1307" s="32"/>
    </row>
    <row r="1308" spans="15:15">
      <c r="O1308" s="32"/>
    </row>
    <row r="1309" spans="15:15">
      <c r="O1309" s="32"/>
    </row>
    <row r="1310" spans="15:15">
      <c r="O1310" s="32"/>
    </row>
    <row r="1311" spans="15:15">
      <c r="O1311" s="32"/>
    </row>
    <row r="1312" spans="15:15">
      <c r="O1312" s="32"/>
    </row>
    <row r="1313" spans="15:15">
      <c r="O1313" s="32"/>
    </row>
    <row r="1314" spans="15:15">
      <c r="O1314" s="32"/>
    </row>
    <row r="1315" spans="15:15">
      <c r="O1315" s="32"/>
    </row>
    <row r="1316" spans="15:15">
      <c r="O1316" s="32"/>
    </row>
    <row r="1317" spans="15:15">
      <c r="O1317" s="32"/>
    </row>
    <row r="1318" spans="15:15">
      <c r="O1318" s="32"/>
    </row>
    <row r="1319" spans="15:15">
      <c r="O1319" s="32"/>
    </row>
    <row r="1320" spans="15:15">
      <c r="O1320" s="32"/>
    </row>
    <row r="1321" spans="15:15">
      <c r="O1321" s="32"/>
    </row>
    <row r="1322" spans="15:15">
      <c r="O1322" s="32"/>
    </row>
    <row r="1323" spans="15:15">
      <c r="O1323" s="32"/>
    </row>
    <row r="1324" spans="15:15">
      <c r="O1324" s="32"/>
    </row>
    <row r="1325" spans="15:15">
      <c r="O1325" s="32"/>
    </row>
    <row r="1326" spans="15:15">
      <c r="O1326" s="32"/>
    </row>
    <row r="1327" spans="15:15">
      <c r="O1327" s="32"/>
    </row>
    <row r="1328" spans="15:15">
      <c r="O1328" s="32"/>
    </row>
    <row r="1329" spans="15:15">
      <c r="O1329" s="32"/>
    </row>
    <row r="1330" spans="15:15">
      <c r="O1330" s="32"/>
    </row>
    <row r="1331" spans="15:15">
      <c r="O1331" s="32"/>
    </row>
    <row r="1332" spans="15:15">
      <c r="O1332" s="32"/>
    </row>
    <row r="1333" spans="15:15">
      <c r="O1333" s="32"/>
    </row>
    <row r="1334" spans="15:15">
      <c r="O1334" s="32"/>
    </row>
    <row r="1335" spans="15:15">
      <c r="O1335" s="32"/>
    </row>
    <row r="1336" spans="15:15">
      <c r="O1336" s="32"/>
    </row>
    <row r="1337" spans="15:15">
      <c r="O1337" s="32"/>
    </row>
    <row r="1338" spans="15:15">
      <c r="O1338" s="32"/>
    </row>
    <row r="1339" spans="15:15">
      <c r="O1339" s="32"/>
    </row>
    <row r="1340" spans="15:15">
      <c r="O1340" s="32"/>
    </row>
    <row r="1341" spans="15:15">
      <c r="O1341" s="32"/>
    </row>
    <row r="1342" spans="15:15">
      <c r="O1342" s="32"/>
    </row>
    <row r="1343" spans="15:15">
      <c r="O1343" s="32"/>
    </row>
    <row r="1344" spans="15:15">
      <c r="O1344" s="32"/>
    </row>
    <row r="1345" spans="15:15">
      <c r="O1345" s="32"/>
    </row>
    <row r="1346" spans="15:15">
      <c r="O1346" s="32"/>
    </row>
    <row r="1347" spans="15:15">
      <c r="O1347" s="32"/>
    </row>
    <row r="1348" spans="15:15">
      <c r="O1348" s="32"/>
    </row>
    <row r="1349" spans="15:15">
      <c r="O1349" s="32"/>
    </row>
    <row r="1350" spans="15:15">
      <c r="O1350" s="32"/>
    </row>
    <row r="1351" spans="15:15">
      <c r="O1351" s="32"/>
    </row>
    <row r="1352" spans="15:15">
      <c r="O1352" s="32"/>
    </row>
    <row r="1353" spans="15:15">
      <c r="O1353" s="32"/>
    </row>
    <row r="1354" spans="15:15">
      <c r="O1354" s="32"/>
    </row>
    <row r="1355" spans="15:15">
      <c r="O1355" s="32"/>
    </row>
    <row r="1356" spans="15:15">
      <c r="O1356" s="32"/>
    </row>
    <row r="1357" spans="15:15">
      <c r="O1357" s="32"/>
    </row>
    <row r="1358" spans="15:15">
      <c r="O1358" s="32"/>
    </row>
    <row r="1359" spans="15:15">
      <c r="O1359" s="32"/>
    </row>
    <row r="1360" spans="15:15">
      <c r="O1360" s="32"/>
    </row>
    <row r="1361" spans="15:15">
      <c r="O1361" s="32"/>
    </row>
    <row r="1362" spans="15:15">
      <c r="O1362" s="32"/>
    </row>
    <row r="1363" spans="15:15">
      <c r="O1363" s="32"/>
    </row>
    <row r="1364" spans="15:15">
      <c r="O1364" s="32"/>
    </row>
    <row r="1365" spans="15:15">
      <c r="O1365" s="32"/>
    </row>
    <row r="1366" spans="15:15">
      <c r="O1366" s="32"/>
    </row>
    <row r="1367" spans="15:15">
      <c r="O1367" s="32"/>
    </row>
    <row r="1368" spans="15:15">
      <c r="O1368" s="32"/>
    </row>
    <row r="1369" spans="15:15">
      <c r="O1369" s="32"/>
    </row>
    <row r="1370" spans="15:15">
      <c r="O1370" s="32"/>
    </row>
    <row r="1371" spans="15:15">
      <c r="O1371" s="32"/>
    </row>
    <row r="1372" spans="15:15">
      <c r="O1372" s="32"/>
    </row>
    <row r="1373" spans="15:15">
      <c r="O1373" s="32"/>
    </row>
    <row r="1374" spans="15:15">
      <c r="O1374" s="32"/>
    </row>
    <row r="1375" spans="15:15">
      <c r="O1375" s="32"/>
    </row>
    <row r="1376" spans="15:15">
      <c r="O1376" s="32"/>
    </row>
    <row r="1377" spans="15:15">
      <c r="O1377" s="32"/>
    </row>
    <row r="1378" spans="15:15">
      <c r="O1378" s="32"/>
    </row>
    <row r="1379" spans="15:15">
      <c r="O1379" s="32"/>
    </row>
    <row r="1380" spans="15:15">
      <c r="O1380" s="32"/>
    </row>
    <row r="1381" spans="15:15">
      <c r="O1381" s="32"/>
    </row>
    <row r="1382" spans="15:15">
      <c r="O1382" s="32"/>
    </row>
    <row r="1383" spans="15:15">
      <c r="O1383" s="32"/>
    </row>
    <row r="1384" spans="15:15">
      <c r="O1384" s="32"/>
    </row>
    <row r="1385" spans="15:15">
      <c r="O1385" s="32"/>
    </row>
    <row r="1386" spans="15:15">
      <c r="O1386" s="32"/>
    </row>
    <row r="1387" spans="15:15">
      <c r="O1387" s="32"/>
    </row>
    <row r="1388" spans="15:15">
      <c r="O1388" s="32"/>
    </row>
    <row r="1389" spans="15:15">
      <c r="O1389" s="32"/>
    </row>
    <row r="1390" spans="15:15">
      <c r="O1390" s="32"/>
    </row>
    <row r="1391" spans="15:15">
      <c r="O1391" s="32"/>
    </row>
    <row r="1392" spans="15:15">
      <c r="O1392" s="32"/>
    </row>
    <row r="1393" spans="15:15">
      <c r="O1393" s="32"/>
    </row>
    <row r="1394" spans="15:15">
      <c r="O1394" s="32"/>
    </row>
    <row r="1395" spans="15:15">
      <c r="O1395" s="32"/>
    </row>
    <row r="1396" spans="15:15">
      <c r="O1396" s="32"/>
    </row>
    <row r="1397" spans="15:15">
      <c r="O1397" s="32"/>
    </row>
    <row r="1398" spans="15:15">
      <c r="O1398" s="32"/>
    </row>
    <row r="1399" spans="15:15">
      <c r="O1399" s="32"/>
    </row>
    <row r="1400" spans="15:15">
      <c r="O1400" s="32"/>
    </row>
    <row r="1401" spans="15:15">
      <c r="O1401" s="32"/>
    </row>
    <row r="1402" spans="15:15">
      <c r="O1402" s="32"/>
    </row>
    <row r="1403" spans="15:15">
      <c r="O1403" s="32"/>
    </row>
    <row r="1404" spans="15:15">
      <c r="O1404" s="32"/>
    </row>
    <row r="1405" spans="15:15">
      <c r="O1405" s="32"/>
    </row>
    <row r="1406" spans="15:15">
      <c r="O1406" s="32"/>
    </row>
    <row r="1407" spans="15:15">
      <c r="O1407" s="32"/>
    </row>
    <row r="1408" spans="15:15">
      <c r="O1408" s="32"/>
    </row>
    <row r="1409" spans="15:15">
      <c r="O1409" s="32"/>
    </row>
    <row r="1410" spans="15:15">
      <c r="O1410" s="32"/>
    </row>
    <row r="1411" spans="15:15">
      <c r="O1411" s="32"/>
    </row>
    <row r="1412" spans="15:15">
      <c r="O1412" s="32"/>
    </row>
    <row r="1413" spans="15:15">
      <c r="O1413" s="32"/>
    </row>
    <row r="1414" spans="15:15">
      <c r="O1414" s="32"/>
    </row>
    <row r="1415" spans="15:15">
      <c r="O1415" s="32"/>
    </row>
    <row r="1416" spans="15:15">
      <c r="O1416" s="32"/>
    </row>
    <row r="1417" spans="15:15">
      <c r="O1417" s="32"/>
    </row>
    <row r="1418" spans="15:15">
      <c r="O1418" s="32"/>
    </row>
    <row r="1419" spans="15:15">
      <c r="O1419" s="32"/>
    </row>
    <row r="1420" spans="15:15">
      <c r="O1420" s="32"/>
    </row>
    <row r="1421" spans="15:15">
      <c r="O1421" s="32"/>
    </row>
    <row r="1422" spans="15:15">
      <c r="O1422" s="32"/>
    </row>
    <row r="1423" spans="15:15">
      <c r="O1423" s="32"/>
    </row>
    <row r="1424" spans="15:15">
      <c r="O1424" s="32"/>
    </row>
    <row r="1425" spans="15:15">
      <c r="O1425" s="32"/>
    </row>
    <row r="1426" spans="15:15">
      <c r="O1426" s="32"/>
    </row>
    <row r="1427" spans="15:15">
      <c r="O1427" s="32"/>
    </row>
    <row r="1428" spans="15:15">
      <c r="O1428" s="32"/>
    </row>
    <row r="1429" spans="15:15">
      <c r="O1429" s="32"/>
    </row>
    <row r="1430" spans="15:15">
      <c r="O1430" s="32"/>
    </row>
    <row r="1431" spans="15:15">
      <c r="O1431" s="32"/>
    </row>
    <row r="1432" spans="15:15">
      <c r="O1432" s="32"/>
    </row>
    <row r="1433" spans="15:15">
      <c r="O1433" s="32"/>
    </row>
    <row r="1434" spans="15:15">
      <c r="O1434" s="32"/>
    </row>
    <row r="1435" spans="15:15">
      <c r="O1435" s="32"/>
    </row>
    <row r="1436" spans="15:15">
      <c r="O1436" s="32"/>
    </row>
    <row r="1437" spans="15:15">
      <c r="O1437" s="32"/>
    </row>
    <row r="1438" spans="15:15">
      <c r="O1438" s="32"/>
    </row>
    <row r="1439" spans="15:15">
      <c r="O1439" s="32"/>
    </row>
    <row r="1440" spans="15:15">
      <c r="O1440" s="32"/>
    </row>
    <row r="1441" spans="15:15">
      <c r="O1441" s="32"/>
    </row>
    <row r="1442" spans="15:15">
      <c r="O1442" s="32"/>
    </row>
    <row r="1443" spans="15:15">
      <c r="O1443" s="32"/>
    </row>
    <row r="1444" spans="15:15">
      <c r="O1444" s="32"/>
    </row>
    <row r="1445" spans="15:15">
      <c r="O1445" s="32"/>
    </row>
    <row r="1446" spans="15:15">
      <c r="O1446" s="32"/>
    </row>
    <row r="1447" spans="15:15">
      <c r="O1447" s="32"/>
    </row>
    <row r="1448" spans="15:15">
      <c r="O1448" s="32"/>
    </row>
    <row r="1449" spans="15:15">
      <c r="O1449" s="32"/>
    </row>
    <row r="1450" spans="15:15">
      <c r="O1450" s="32"/>
    </row>
    <row r="1451" spans="15:15">
      <c r="O1451" s="32"/>
    </row>
    <row r="1452" spans="15:15">
      <c r="O1452" s="32"/>
    </row>
    <row r="1453" spans="15:15">
      <c r="O1453" s="32"/>
    </row>
    <row r="1454" spans="15:15">
      <c r="O1454" s="32"/>
    </row>
    <row r="1455" spans="15:15">
      <c r="O1455" s="32"/>
    </row>
    <row r="1456" spans="15:15">
      <c r="O1456" s="32"/>
    </row>
    <row r="1457" spans="15:15">
      <c r="O1457" s="32"/>
    </row>
    <row r="1458" spans="15:15">
      <c r="O1458" s="32"/>
    </row>
    <row r="1459" spans="15:15">
      <c r="O1459" s="32"/>
    </row>
    <row r="1460" spans="15:15">
      <c r="O1460" s="32"/>
    </row>
    <row r="1461" spans="15:15">
      <c r="O1461" s="32"/>
    </row>
    <row r="1462" spans="15:15">
      <c r="O1462" s="32"/>
    </row>
    <row r="1463" spans="15:15">
      <c r="O1463" s="32"/>
    </row>
    <row r="1464" spans="15:15">
      <c r="O1464" s="32"/>
    </row>
    <row r="1465" spans="15:15">
      <c r="O1465" s="32"/>
    </row>
    <row r="1466" spans="15:15">
      <c r="O1466" s="32"/>
    </row>
    <row r="1467" spans="15:15">
      <c r="O1467" s="32"/>
    </row>
    <row r="1468" spans="15:15">
      <c r="O1468" s="32"/>
    </row>
    <row r="1469" spans="15:15">
      <c r="O1469" s="32"/>
    </row>
    <row r="1470" spans="15:15">
      <c r="O1470" s="32"/>
    </row>
    <row r="1471" spans="15:15">
      <c r="O1471" s="32"/>
    </row>
    <row r="1472" spans="15:15">
      <c r="O1472" s="32"/>
    </row>
    <row r="1473" spans="15:15">
      <c r="O1473" s="32"/>
    </row>
    <row r="1474" spans="15:15">
      <c r="O1474" s="32"/>
    </row>
    <row r="1475" spans="15:15">
      <c r="O1475" s="32"/>
    </row>
    <row r="1476" spans="15:15">
      <c r="O1476" s="32"/>
    </row>
    <row r="1477" spans="15:15">
      <c r="O1477" s="32"/>
    </row>
    <row r="1478" spans="15:15">
      <c r="O1478" s="32"/>
    </row>
    <row r="1479" spans="15:15">
      <c r="O1479" s="32"/>
    </row>
    <row r="1480" spans="15:15">
      <c r="O1480" s="32"/>
    </row>
    <row r="1481" spans="15:15">
      <c r="O1481" s="32"/>
    </row>
    <row r="1482" spans="15:15">
      <c r="O1482" s="32"/>
    </row>
    <row r="1483" spans="15:15">
      <c r="O1483" s="32"/>
    </row>
    <row r="1484" spans="15:15">
      <c r="O1484" s="32"/>
    </row>
    <row r="1485" spans="15:15">
      <c r="O1485" s="32"/>
    </row>
    <row r="1486" spans="15:15">
      <c r="O1486" s="32"/>
    </row>
    <row r="1487" spans="15:15">
      <c r="O1487" s="32"/>
    </row>
    <row r="1488" spans="15:15">
      <c r="O1488" s="32"/>
    </row>
    <row r="1489" spans="15:15">
      <c r="O1489" s="32"/>
    </row>
    <row r="1490" spans="15:15">
      <c r="O1490" s="32"/>
    </row>
    <row r="1491" spans="15:15">
      <c r="O1491" s="32"/>
    </row>
    <row r="1492" spans="15:15">
      <c r="O1492" s="32"/>
    </row>
    <row r="1493" spans="15:15">
      <c r="O1493" s="32"/>
    </row>
    <row r="1494" spans="15:15">
      <c r="O1494" s="32"/>
    </row>
    <row r="1495" spans="15:15">
      <c r="O1495" s="32"/>
    </row>
    <row r="1496" spans="15:15">
      <c r="O1496" s="32"/>
    </row>
    <row r="1497" spans="15:15">
      <c r="O1497" s="32"/>
    </row>
    <row r="1498" spans="15:15">
      <c r="O1498" s="32"/>
    </row>
    <row r="1499" spans="15:15">
      <c r="O1499" s="32"/>
    </row>
    <row r="1500" spans="15:15">
      <c r="O1500" s="32"/>
    </row>
    <row r="1501" spans="15:15">
      <c r="O1501" s="32"/>
    </row>
    <row r="1502" spans="15:15">
      <c r="O1502" s="32"/>
    </row>
    <row r="1503" spans="15:15">
      <c r="O1503" s="32"/>
    </row>
    <row r="1504" spans="15:15">
      <c r="O1504" s="32"/>
    </row>
    <row r="1505" spans="15:15">
      <c r="O1505" s="32"/>
    </row>
    <row r="1506" spans="15:15">
      <c r="O1506" s="32"/>
    </row>
    <row r="1507" spans="15:15">
      <c r="O1507" s="32"/>
    </row>
    <row r="1508" spans="15:15">
      <c r="O1508" s="32"/>
    </row>
    <row r="1509" spans="15:15">
      <c r="O1509" s="32"/>
    </row>
    <row r="1510" spans="15:15">
      <c r="O1510" s="32"/>
    </row>
    <row r="1511" spans="15:15">
      <c r="O1511" s="32"/>
    </row>
    <row r="1512" spans="15:15">
      <c r="O1512" s="32"/>
    </row>
    <row r="1513" spans="15:15">
      <c r="O1513" s="32"/>
    </row>
    <row r="1514" spans="15:15">
      <c r="O1514" s="32"/>
    </row>
    <row r="1515" spans="15:15">
      <c r="O1515" s="32"/>
    </row>
    <row r="1516" spans="15:15">
      <c r="O1516" s="32"/>
    </row>
    <row r="1517" spans="15:15">
      <c r="O1517" s="32"/>
    </row>
    <row r="1518" spans="15:15">
      <c r="O1518" s="32"/>
    </row>
    <row r="1519" spans="15:15">
      <c r="O1519" s="32"/>
    </row>
    <row r="1520" spans="15:15">
      <c r="O1520" s="32"/>
    </row>
    <row r="1521" spans="15:15">
      <c r="O1521" s="32"/>
    </row>
    <row r="1522" spans="15:15">
      <c r="O1522" s="32"/>
    </row>
    <row r="1523" spans="15:15">
      <c r="O1523" s="32"/>
    </row>
    <row r="1524" spans="15:15">
      <c r="O1524" s="32"/>
    </row>
    <row r="1525" spans="15:15">
      <c r="O1525" s="32"/>
    </row>
    <row r="1526" spans="15:15">
      <c r="O1526" s="32"/>
    </row>
    <row r="1527" spans="15:15">
      <c r="O1527" s="32"/>
    </row>
    <row r="1528" spans="15:15">
      <c r="O1528" s="32"/>
    </row>
    <row r="1529" spans="15:15">
      <c r="O1529" s="32"/>
    </row>
    <row r="1530" spans="15:15">
      <c r="O1530" s="32"/>
    </row>
    <row r="1531" spans="15:15">
      <c r="O1531" s="32"/>
    </row>
    <row r="1532" spans="15:15">
      <c r="O1532" s="32"/>
    </row>
    <row r="1533" spans="15:15">
      <c r="O1533" s="32"/>
    </row>
    <row r="1534" spans="15:15">
      <c r="O1534" s="32"/>
    </row>
    <row r="1535" spans="15:15">
      <c r="O1535" s="32"/>
    </row>
    <row r="1536" spans="15:15">
      <c r="O1536" s="32"/>
    </row>
    <row r="1537" spans="15:15">
      <c r="O1537" s="32"/>
    </row>
    <row r="1538" spans="15:15">
      <c r="O1538" s="32"/>
    </row>
    <row r="1539" spans="15:15">
      <c r="O1539" s="32"/>
    </row>
    <row r="1540" spans="15:15">
      <c r="O1540" s="32"/>
    </row>
    <row r="1541" spans="15:15">
      <c r="O1541" s="32"/>
    </row>
    <row r="1542" spans="15:15">
      <c r="O1542" s="32"/>
    </row>
    <row r="1543" spans="15:15">
      <c r="O1543" s="32"/>
    </row>
    <row r="1544" spans="15:15">
      <c r="O1544" s="32"/>
    </row>
    <row r="1545" spans="15:15">
      <c r="O1545" s="32"/>
    </row>
    <row r="1546" spans="15:15">
      <c r="O1546" s="32"/>
    </row>
    <row r="1547" spans="15:15">
      <c r="O1547" s="32"/>
    </row>
    <row r="1548" spans="15:15">
      <c r="O1548" s="32"/>
    </row>
    <row r="1549" spans="15:15">
      <c r="O1549" s="32"/>
    </row>
    <row r="1550" spans="15:15">
      <c r="O1550" s="32"/>
    </row>
    <row r="1551" spans="15:15">
      <c r="O1551" s="32"/>
    </row>
    <row r="1552" spans="15:15">
      <c r="O1552" s="32"/>
    </row>
    <row r="1553" spans="15:15">
      <c r="O1553" s="32"/>
    </row>
    <row r="1554" spans="15:15">
      <c r="O1554" s="32"/>
    </row>
    <row r="1555" spans="15:15">
      <c r="O1555" s="32"/>
    </row>
    <row r="1556" spans="15:15">
      <c r="O1556" s="32"/>
    </row>
    <row r="1557" spans="15:15">
      <c r="O1557" s="32"/>
    </row>
    <row r="1558" spans="15:15">
      <c r="O1558" s="32"/>
    </row>
    <row r="1559" spans="15:15">
      <c r="O1559" s="32"/>
    </row>
    <row r="1560" spans="15:15">
      <c r="O1560" s="32"/>
    </row>
    <row r="1561" spans="15:15">
      <c r="O1561" s="32"/>
    </row>
    <row r="1562" spans="15:15">
      <c r="O1562" s="32"/>
    </row>
    <row r="1563" spans="15:15">
      <c r="O1563" s="32"/>
    </row>
    <row r="1564" spans="15:15">
      <c r="O1564" s="32"/>
    </row>
    <row r="1565" spans="15:15">
      <c r="O1565" s="32"/>
    </row>
    <row r="1566" spans="15:15">
      <c r="O1566" s="32"/>
    </row>
    <row r="1567" spans="15:15">
      <c r="O1567" s="32"/>
    </row>
    <row r="1568" spans="15:15">
      <c r="O1568" s="32"/>
    </row>
    <row r="1569" spans="15:15">
      <c r="O1569" s="32"/>
    </row>
    <row r="1570" spans="15:15">
      <c r="O1570" s="32"/>
    </row>
    <row r="1571" spans="15:15">
      <c r="O1571" s="32"/>
    </row>
    <row r="1572" spans="15:15">
      <c r="O1572" s="32"/>
    </row>
    <row r="1573" spans="15:15">
      <c r="O1573" s="32"/>
    </row>
    <row r="1574" spans="15:15">
      <c r="O1574" s="32"/>
    </row>
    <row r="1575" spans="15:15">
      <c r="O1575" s="32"/>
    </row>
    <row r="1576" spans="15:15">
      <c r="O1576" s="32"/>
    </row>
    <row r="1577" spans="15:15">
      <c r="O1577" s="32"/>
    </row>
    <row r="1578" spans="15:15">
      <c r="O1578" s="32"/>
    </row>
    <row r="1579" spans="15:15">
      <c r="O1579" s="32"/>
    </row>
    <row r="1580" spans="15:15">
      <c r="O1580" s="32"/>
    </row>
    <row r="1581" spans="15:15">
      <c r="O1581" s="32"/>
    </row>
    <row r="1582" spans="15:15">
      <c r="O1582" s="32"/>
    </row>
    <row r="1583" spans="15:15">
      <c r="O1583" s="32"/>
    </row>
    <row r="1584" spans="15:15">
      <c r="O1584" s="32"/>
    </row>
    <row r="1585" spans="15:15">
      <c r="O1585" s="32"/>
    </row>
    <row r="1586" spans="15:15">
      <c r="O1586" s="32"/>
    </row>
    <row r="1587" spans="15:15">
      <c r="O1587" s="32"/>
    </row>
    <row r="1588" spans="15:15">
      <c r="O1588" s="32"/>
    </row>
    <row r="1589" spans="15:15">
      <c r="O1589" s="32"/>
    </row>
    <row r="1590" spans="15:15">
      <c r="O1590" s="32"/>
    </row>
    <row r="1591" spans="15:15">
      <c r="O1591" s="32"/>
    </row>
    <row r="1592" spans="15:15">
      <c r="O1592" s="32"/>
    </row>
    <row r="1593" spans="15:15">
      <c r="O1593" s="32"/>
    </row>
    <row r="1594" spans="15:15">
      <c r="O1594" s="32"/>
    </row>
    <row r="1595" spans="15:15">
      <c r="O1595" s="32"/>
    </row>
    <row r="1596" spans="15:15">
      <c r="O1596" s="32"/>
    </row>
    <row r="1597" spans="15:15">
      <c r="O1597" s="32"/>
    </row>
    <row r="1598" spans="15:15">
      <c r="O1598" s="32"/>
    </row>
    <row r="1599" spans="15:15">
      <c r="O1599" s="32"/>
    </row>
    <row r="1600" spans="15:15">
      <c r="O1600" s="32"/>
    </row>
    <row r="1601" spans="15:15">
      <c r="O1601" s="32"/>
    </row>
    <row r="1602" spans="15:15">
      <c r="O1602" s="32"/>
    </row>
    <row r="1603" spans="15:15">
      <c r="O1603" s="32"/>
    </row>
    <row r="1604" spans="15:15">
      <c r="O1604" s="32"/>
    </row>
    <row r="1605" spans="15:15">
      <c r="O1605" s="32"/>
    </row>
    <row r="1606" spans="15:15">
      <c r="O1606" s="32"/>
    </row>
    <row r="1607" spans="15:15">
      <c r="O1607" s="32"/>
    </row>
    <row r="1608" spans="15:15">
      <c r="O1608" s="32"/>
    </row>
    <row r="1609" spans="15:15">
      <c r="O1609" s="32"/>
    </row>
    <row r="1610" spans="15:15">
      <c r="O1610" s="32"/>
    </row>
    <row r="1611" spans="15:15">
      <c r="O1611" s="32"/>
    </row>
    <row r="1612" spans="15:15">
      <c r="O1612" s="32"/>
    </row>
    <row r="1613" spans="15:15">
      <c r="O1613" s="32"/>
    </row>
    <row r="1614" spans="15:15">
      <c r="O1614" s="32"/>
    </row>
    <row r="1615" spans="15:15">
      <c r="O1615" s="32"/>
    </row>
    <row r="1616" spans="15:15">
      <c r="O1616" s="32"/>
    </row>
    <row r="1617" spans="15:15">
      <c r="O1617" s="32"/>
    </row>
    <row r="1618" spans="15:15">
      <c r="O1618" s="32"/>
    </row>
    <row r="1619" spans="15:15">
      <c r="O1619" s="32"/>
    </row>
    <row r="1620" spans="15:15">
      <c r="O1620" s="32"/>
    </row>
    <row r="1621" spans="15:15">
      <c r="O1621" s="32"/>
    </row>
    <row r="1622" spans="15:15">
      <c r="O1622" s="32"/>
    </row>
    <row r="1623" spans="15:15">
      <c r="O1623" s="32"/>
    </row>
    <row r="1624" spans="15:15">
      <c r="O1624" s="32"/>
    </row>
    <row r="1625" spans="15:15">
      <c r="O1625" s="32"/>
    </row>
    <row r="1626" spans="15:15">
      <c r="O1626" s="32"/>
    </row>
    <row r="1627" spans="15:15">
      <c r="O1627" s="32"/>
    </row>
    <row r="1628" spans="15:15">
      <c r="O1628" s="32"/>
    </row>
    <row r="1629" spans="15:15">
      <c r="O1629" s="32"/>
    </row>
    <row r="1630" spans="15:15">
      <c r="O1630" s="32"/>
    </row>
    <row r="1631" spans="15:15">
      <c r="O1631" s="32"/>
    </row>
    <row r="1632" spans="15:15">
      <c r="O1632" s="32"/>
    </row>
    <row r="1633" spans="15:15">
      <c r="O1633" s="32"/>
    </row>
    <row r="1634" spans="15:15">
      <c r="O1634" s="32"/>
    </row>
    <row r="1635" spans="15:15">
      <c r="O1635" s="32"/>
    </row>
    <row r="1636" spans="15:15">
      <c r="O1636" s="32"/>
    </row>
    <row r="1637" spans="15:15">
      <c r="O1637" s="32"/>
    </row>
    <row r="1638" spans="15:15">
      <c r="O1638" s="32"/>
    </row>
    <row r="1639" spans="15:15">
      <c r="O1639" s="32"/>
    </row>
    <row r="1640" spans="15:15">
      <c r="O1640" s="32"/>
    </row>
    <row r="1641" spans="15:15">
      <c r="O1641" s="32"/>
    </row>
    <row r="1642" spans="15:15">
      <c r="O1642" s="32"/>
    </row>
    <row r="1643" spans="15:15">
      <c r="O1643" s="32"/>
    </row>
    <row r="1644" spans="15:15">
      <c r="O1644" s="32"/>
    </row>
    <row r="1645" spans="15:15">
      <c r="O1645" s="32"/>
    </row>
    <row r="1646" spans="15:15">
      <c r="O1646" s="32"/>
    </row>
    <row r="1647" spans="15:15">
      <c r="O1647" s="32"/>
    </row>
    <row r="1648" spans="15:15">
      <c r="O1648" s="32"/>
    </row>
    <row r="1649" spans="15:15">
      <c r="O1649" s="32"/>
    </row>
    <row r="1650" spans="15:15">
      <c r="O1650" s="32"/>
    </row>
    <row r="1651" spans="15:15">
      <c r="O1651" s="32"/>
    </row>
    <row r="1652" spans="15:15">
      <c r="O1652" s="32"/>
    </row>
    <row r="1653" spans="15:15">
      <c r="O1653" s="32"/>
    </row>
    <row r="1654" spans="15:15">
      <c r="O1654" s="32"/>
    </row>
    <row r="1655" spans="15:15">
      <c r="O1655" s="32"/>
    </row>
    <row r="1656" spans="15:15">
      <c r="O1656" s="32"/>
    </row>
    <row r="1657" spans="15:15">
      <c r="O1657" s="32"/>
    </row>
    <row r="1658" spans="15:15">
      <c r="O1658" s="32"/>
    </row>
    <row r="1659" spans="15:15">
      <c r="O1659" s="32"/>
    </row>
    <row r="1660" spans="15:15">
      <c r="O1660" s="32"/>
    </row>
    <row r="1661" spans="15:15">
      <c r="O1661" s="32"/>
    </row>
    <row r="1662" spans="15:15">
      <c r="O1662" s="32"/>
    </row>
    <row r="1663" spans="15:15">
      <c r="O1663" s="32"/>
    </row>
    <row r="1664" spans="15:15">
      <c r="O1664" s="32"/>
    </row>
    <row r="1665" spans="15:15">
      <c r="O1665" s="32"/>
    </row>
    <row r="1666" spans="15:15">
      <c r="O1666" s="32"/>
    </row>
    <row r="1667" spans="15:15">
      <c r="O1667" s="32"/>
    </row>
    <row r="1668" spans="15:15">
      <c r="O1668" s="32"/>
    </row>
    <row r="1669" spans="15:15">
      <c r="O1669" s="32"/>
    </row>
    <row r="1670" spans="15:15">
      <c r="O1670" s="32"/>
    </row>
    <row r="1671" spans="15:15">
      <c r="O1671" s="32"/>
    </row>
    <row r="1672" spans="15:15">
      <c r="O1672" s="32"/>
    </row>
    <row r="1673" spans="15:15">
      <c r="O1673" s="32"/>
    </row>
    <row r="1674" spans="15:15">
      <c r="O1674" s="32"/>
    </row>
    <row r="1675" spans="15:15">
      <c r="O1675" s="32"/>
    </row>
    <row r="1676" spans="15:15">
      <c r="O1676" s="32"/>
    </row>
    <row r="1677" spans="15:15">
      <c r="O1677" s="32"/>
    </row>
    <row r="1678" spans="15:15">
      <c r="O1678" s="32"/>
    </row>
    <row r="1679" spans="15:15">
      <c r="O1679" s="32"/>
    </row>
    <row r="1680" spans="15:15">
      <c r="O1680" s="32"/>
    </row>
    <row r="1681" spans="15:15">
      <c r="O1681" s="32"/>
    </row>
    <row r="1682" spans="15:15">
      <c r="O1682" s="32"/>
    </row>
    <row r="1683" spans="15:15">
      <c r="O1683" s="32"/>
    </row>
    <row r="1684" spans="15:15">
      <c r="O1684" s="32"/>
    </row>
    <row r="1685" spans="15:15">
      <c r="O1685" s="32"/>
    </row>
    <row r="1686" spans="15:15">
      <c r="O1686" s="32"/>
    </row>
    <row r="1687" spans="15:15">
      <c r="O1687" s="32"/>
    </row>
    <row r="1688" spans="15:15">
      <c r="O1688" s="32"/>
    </row>
    <row r="1689" spans="15:15">
      <c r="O1689" s="32"/>
    </row>
    <row r="1690" spans="15:15">
      <c r="O1690" s="32"/>
    </row>
    <row r="1691" spans="15:15">
      <c r="O1691" s="32"/>
    </row>
    <row r="1692" spans="15:15">
      <c r="O1692" s="32"/>
    </row>
    <row r="1693" spans="15:15">
      <c r="O1693" s="32"/>
    </row>
    <row r="1694" spans="15:15">
      <c r="O1694" s="32"/>
    </row>
    <row r="1695" spans="15:15">
      <c r="O1695" s="32"/>
    </row>
    <row r="1696" spans="15:15">
      <c r="O1696" s="32"/>
    </row>
    <row r="1697" spans="15:15">
      <c r="O1697" s="32"/>
    </row>
    <row r="1698" spans="15:15">
      <c r="O1698" s="32"/>
    </row>
    <row r="1699" spans="15:15">
      <c r="O1699" s="32"/>
    </row>
    <row r="1700" spans="15:15">
      <c r="O1700" s="32"/>
    </row>
    <row r="1701" spans="15:15">
      <c r="O1701" s="32"/>
    </row>
    <row r="1702" spans="15:15">
      <c r="O1702" s="32"/>
    </row>
    <row r="1703" spans="15:15">
      <c r="O1703" s="32"/>
    </row>
    <row r="1704" spans="15:15">
      <c r="O1704" s="32"/>
    </row>
    <row r="1705" spans="15:15">
      <c r="O1705" s="32"/>
    </row>
    <row r="1706" spans="15:15">
      <c r="O1706" s="32"/>
    </row>
    <row r="1707" spans="15:15">
      <c r="O1707" s="32"/>
    </row>
    <row r="1708" spans="15:15">
      <c r="O1708" s="32"/>
    </row>
    <row r="1709" spans="15:15">
      <c r="O1709" s="32"/>
    </row>
    <row r="1710" spans="15:15">
      <c r="O1710" s="32"/>
    </row>
    <row r="1711" spans="15:15">
      <c r="O1711" s="32"/>
    </row>
    <row r="1712" spans="15:15">
      <c r="O1712" s="32"/>
    </row>
    <row r="1713" spans="15:15">
      <c r="O1713" s="32"/>
    </row>
    <row r="1714" spans="15:15">
      <c r="O1714" s="32"/>
    </row>
    <row r="1715" spans="15:15">
      <c r="O1715" s="32"/>
    </row>
    <row r="1716" spans="15:15">
      <c r="O1716" s="32"/>
    </row>
    <row r="1717" spans="15:15">
      <c r="O1717" s="32"/>
    </row>
    <row r="1718" spans="15:15">
      <c r="O1718" s="32"/>
    </row>
    <row r="1719" spans="15:15">
      <c r="O1719" s="32"/>
    </row>
    <row r="1720" spans="15:15">
      <c r="O1720" s="32"/>
    </row>
    <row r="1721" spans="15:15">
      <c r="O1721" s="32"/>
    </row>
    <row r="1722" spans="15:15">
      <c r="O1722" s="32"/>
    </row>
    <row r="1723" spans="15:15">
      <c r="O1723" s="32"/>
    </row>
    <row r="1724" spans="15:15">
      <c r="O1724" s="32"/>
    </row>
    <row r="1725" spans="15:15">
      <c r="O1725" s="32"/>
    </row>
    <row r="1726" spans="15:15">
      <c r="O1726" s="32"/>
    </row>
    <row r="1727" spans="15:15">
      <c r="O1727" s="32"/>
    </row>
    <row r="1728" spans="15:15">
      <c r="O1728" s="32"/>
    </row>
    <row r="1729" spans="15:15">
      <c r="O1729" s="32"/>
    </row>
    <row r="1730" spans="15:15">
      <c r="O1730" s="32"/>
    </row>
    <row r="1731" spans="15:15">
      <c r="O1731" s="32"/>
    </row>
    <row r="1732" spans="15:15">
      <c r="O1732" s="32"/>
    </row>
    <row r="1733" spans="15:15">
      <c r="O1733" s="32"/>
    </row>
    <row r="1734" spans="15:15">
      <c r="O1734" s="32"/>
    </row>
    <row r="1735" spans="15:15">
      <c r="O1735" s="32"/>
    </row>
    <row r="1736" spans="15:15">
      <c r="O1736" s="32"/>
    </row>
    <row r="1737" spans="15:15">
      <c r="O1737" s="32"/>
    </row>
    <row r="1738" spans="15:15">
      <c r="O1738" s="32"/>
    </row>
    <row r="1739" spans="15:15">
      <c r="O1739" s="32"/>
    </row>
    <row r="1740" spans="15:15">
      <c r="O1740" s="32"/>
    </row>
    <row r="1741" spans="15:15">
      <c r="O1741" s="32"/>
    </row>
    <row r="1742" spans="15:15">
      <c r="O1742" s="32"/>
    </row>
    <row r="1743" spans="15:15">
      <c r="O1743" s="32"/>
    </row>
    <row r="1744" spans="15:15">
      <c r="O1744" s="32"/>
    </row>
    <row r="1745" spans="15:15">
      <c r="O1745" s="32"/>
    </row>
    <row r="1746" spans="15:15">
      <c r="O1746" s="32"/>
    </row>
    <row r="1747" spans="15:15">
      <c r="O1747" s="32"/>
    </row>
    <row r="1748" spans="15:15">
      <c r="O1748" s="32"/>
    </row>
    <row r="1749" spans="15:15">
      <c r="O1749" s="32"/>
    </row>
    <row r="1750" spans="15:15">
      <c r="O1750" s="32"/>
    </row>
    <row r="1751" spans="15:15">
      <c r="O1751" s="32"/>
    </row>
    <row r="1752" spans="15:15">
      <c r="O1752" s="32"/>
    </row>
    <row r="1753" spans="15:15">
      <c r="O1753" s="32"/>
    </row>
    <row r="1754" spans="15:15">
      <c r="O1754" s="32"/>
    </row>
    <row r="1755" spans="15:15">
      <c r="O1755" s="32"/>
    </row>
    <row r="1756" spans="15:15">
      <c r="O1756" s="32"/>
    </row>
    <row r="1757" spans="15:15">
      <c r="O1757" s="32"/>
    </row>
    <row r="1758" spans="15:15">
      <c r="O1758" s="32"/>
    </row>
    <row r="1759" spans="15:15">
      <c r="O1759" s="32"/>
    </row>
    <row r="1760" spans="15:15">
      <c r="O1760" s="32"/>
    </row>
    <row r="1761" spans="15:15">
      <c r="O1761" s="32"/>
    </row>
    <row r="1762" spans="15:15">
      <c r="O1762" s="32"/>
    </row>
    <row r="1763" spans="15:15">
      <c r="O1763" s="32"/>
    </row>
    <row r="1764" spans="15:15">
      <c r="O1764" s="32"/>
    </row>
    <row r="1765" spans="15:15">
      <c r="O1765" s="32"/>
    </row>
    <row r="1766" spans="15:15">
      <c r="O1766" s="32"/>
    </row>
    <row r="1767" spans="15:15">
      <c r="O1767" s="32"/>
    </row>
    <row r="1768" spans="15:15">
      <c r="O1768" s="32"/>
    </row>
    <row r="1769" spans="15:15">
      <c r="O1769" s="32"/>
    </row>
    <row r="1770" spans="15:15">
      <c r="O1770" s="32"/>
    </row>
    <row r="1771" spans="15:15">
      <c r="O1771" s="32"/>
    </row>
    <row r="1772" spans="15:15">
      <c r="O1772" s="32"/>
    </row>
    <row r="1773" spans="15:15">
      <c r="O1773" s="32"/>
    </row>
    <row r="1774" spans="15:15">
      <c r="O1774" s="32"/>
    </row>
    <row r="1775" spans="15:15">
      <c r="O1775" s="32"/>
    </row>
    <row r="1776" spans="15:15">
      <c r="O1776" s="32"/>
    </row>
    <row r="1777" spans="15:15">
      <c r="O1777" s="32"/>
    </row>
    <row r="1778" spans="15:15">
      <c r="O1778" s="32"/>
    </row>
    <row r="1779" spans="15:15">
      <c r="O1779" s="32"/>
    </row>
    <row r="1780" spans="15:15">
      <c r="O1780" s="32"/>
    </row>
    <row r="1781" spans="15:15">
      <c r="O1781" s="32"/>
    </row>
    <row r="1782" spans="15:15">
      <c r="O1782" s="32"/>
    </row>
    <row r="1783" spans="15:15">
      <c r="O1783" s="32"/>
    </row>
    <row r="1784" spans="15:15">
      <c r="O1784" s="32"/>
    </row>
    <row r="1785" spans="15:15">
      <c r="O1785" s="32"/>
    </row>
    <row r="1786" spans="15:15">
      <c r="O1786" s="32"/>
    </row>
    <row r="1787" spans="15:15">
      <c r="O1787" s="32"/>
    </row>
    <row r="1788" spans="15:15">
      <c r="O1788" s="32"/>
    </row>
    <row r="1789" spans="15:15">
      <c r="O1789" s="32"/>
    </row>
    <row r="1790" spans="15:15">
      <c r="O1790" s="32"/>
    </row>
    <row r="1791" spans="15:15">
      <c r="O1791" s="32"/>
    </row>
    <row r="1792" spans="15:15">
      <c r="O1792" s="32"/>
    </row>
    <row r="1793" spans="15:15">
      <c r="O1793" s="32"/>
    </row>
    <row r="1794" spans="15:15">
      <c r="O1794" s="32"/>
    </row>
    <row r="1795" spans="15:15">
      <c r="O1795" s="32"/>
    </row>
    <row r="1796" spans="15:15">
      <c r="O1796" s="32"/>
    </row>
    <row r="1797" spans="15:15">
      <c r="O1797" s="32"/>
    </row>
    <row r="1798" spans="15:15">
      <c r="O1798" s="32"/>
    </row>
    <row r="1799" spans="15:15">
      <c r="O1799" s="32"/>
    </row>
    <row r="1800" spans="15:15">
      <c r="O1800" s="32"/>
    </row>
    <row r="1801" spans="15:15">
      <c r="O1801" s="32"/>
    </row>
    <row r="1802" spans="15:15">
      <c r="O1802" s="32"/>
    </row>
    <row r="1803" spans="15:15">
      <c r="O1803" s="32"/>
    </row>
    <row r="1804" spans="15:15">
      <c r="O1804" s="32"/>
    </row>
    <row r="1805" spans="15:15">
      <c r="O1805" s="32"/>
    </row>
    <row r="1806" spans="15:15">
      <c r="O1806" s="32"/>
    </row>
    <row r="1807" spans="15:15">
      <c r="O1807" s="32"/>
    </row>
    <row r="1808" spans="15:15">
      <c r="O1808" s="32"/>
    </row>
    <row r="1809" spans="15:15">
      <c r="O1809" s="32"/>
    </row>
    <row r="1810" spans="15:15">
      <c r="O1810" s="32"/>
    </row>
    <row r="1811" spans="15:15">
      <c r="O1811" s="32"/>
    </row>
    <row r="1812" spans="15:15">
      <c r="O1812" s="32"/>
    </row>
    <row r="1813" spans="15:15">
      <c r="O1813" s="32"/>
    </row>
    <row r="1814" spans="15:15">
      <c r="O1814" s="32"/>
    </row>
    <row r="1815" spans="15:15">
      <c r="O1815" s="32"/>
    </row>
    <row r="1816" spans="15:15">
      <c r="O1816" s="32"/>
    </row>
    <row r="1817" spans="15:15">
      <c r="O1817" s="32"/>
    </row>
    <row r="1818" spans="15:15">
      <c r="O1818" s="32"/>
    </row>
    <row r="1819" spans="15:15">
      <c r="O1819" s="32"/>
    </row>
    <row r="1820" spans="15:15">
      <c r="O1820" s="32"/>
    </row>
    <row r="1821" spans="15:15">
      <c r="O1821" s="32"/>
    </row>
    <row r="1822" spans="15:15">
      <c r="O1822" s="32"/>
    </row>
    <row r="1823" spans="15:15">
      <c r="O1823" s="32"/>
    </row>
    <row r="1824" spans="15:15">
      <c r="O1824" s="32"/>
    </row>
    <row r="1825" spans="15:15">
      <c r="O1825" s="32"/>
    </row>
    <row r="1826" spans="15:15">
      <c r="O1826" s="32"/>
    </row>
    <row r="1827" spans="15:15">
      <c r="O1827" s="32"/>
    </row>
    <row r="1828" spans="15:15">
      <c r="O1828" s="32"/>
    </row>
    <row r="1829" spans="15:15">
      <c r="O1829" s="32"/>
    </row>
    <row r="1830" spans="15:15">
      <c r="O1830" s="32"/>
    </row>
    <row r="1831" spans="15:15">
      <c r="O1831" s="32"/>
    </row>
    <row r="1832" spans="15:15">
      <c r="O1832" s="32"/>
    </row>
    <row r="1833" spans="15:15">
      <c r="O1833" s="32"/>
    </row>
    <row r="1834" spans="15:15">
      <c r="O1834" s="32"/>
    </row>
    <row r="1835" spans="15:15">
      <c r="O1835" s="32"/>
    </row>
    <row r="1836" spans="15:15">
      <c r="O1836" s="32"/>
    </row>
    <row r="1837" spans="15:15">
      <c r="O1837" s="32"/>
    </row>
    <row r="1838" spans="15:15">
      <c r="O1838" s="32"/>
    </row>
    <row r="1839" spans="15:15">
      <c r="O1839" s="32"/>
    </row>
    <row r="1840" spans="15:15">
      <c r="O1840" s="32"/>
    </row>
    <row r="1841" spans="15:15">
      <c r="O1841" s="32"/>
    </row>
    <row r="1842" spans="15:15">
      <c r="O1842" s="32"/>
    </row>
    <row r="1843" spans="15:15">
      <c r="O1843" s="32"/>
    </row>
    <row r="1844" spans="15:15">
      <c r="O1844" s="32"/>
    </row>
    <row r="1845" spans="15:15">
      <c r="O1845" s="32"/>
    </row>
    <row r="1846" spans="15:15">
      <c r="O1846" s="32"/>
    </row>
    <row r="1847" spans="15:15">
      <c r="O1847" s="32"/>
    </row>
    <row r="1848" spans="15:15">
      <c r="O1848" s="32"/>
    </row>
    <row r="1849" spans="15:15">
      <c r="O1849" s="32"/>
    </row>
    <row r="1850" spans="15:15">
      <c r="O1850" s="32"/>
    </row>
    <row r="1851" spans="15:15">
      <c r="O1851" s="32"/>
    </row>
    <row r="1852" spans="15:15">
      <c r="O1852" s="32"/>
    </row>
    <row r="1853" spans="15:15">
      <c r="O1853" s="32"/>
    </row>
    <row r="1854" spans="15:15">
      <c r="O1854" s="32"/>
    </row>
    <row r="1855" spans="15:15">
      <c r="O1855" s="32"/>
    </row>
    <row r="1856" spans="15:15">
      <c r="O1856" s="32"/>
    </row>
    <row r="1857" spans="15:15">
      <c r="O1857" s="32"/>
    </row>
    <row r="1858" spans="15:15">
      <c r="O1858" s="32"/>
    </row>
    <row r="1859" spans="15:15">
      <c r="O1859" s="32"/>
    </row>
    <row r="1860" spans="15:15">
      <c r="O1860" s="32"/>
    </row>
    <row r="1861" spans="15:15">
      <c r="O1861" s="32"/>
    </row>
    <row r="1862" spans="15:15">
      <c r="O1862" s="32"/>
    </row>
    <row r="1863" spans="15:15">
      <c r="O1863" s="32"/>
    </row>
    <row r="1864" spans="15:15">
      <c r="O1864" s="32"/>
    </row>
    <row r="1865" spans="15:15">
      <c r="O1865" s="32"/>
    </row>
    <row r="1866" spans="15:15">
      <c r="O1866" s="32"/>
    </row>
    <row r="1867" spans="15:15">
      <c r="O1867" s="32"/>
    </row>
    <row r="1868" spans="15:15">
      <c r="O1868" s="32"/>
    </row>
    <row r="1869" spans="15:15">
      <c r="O1869" s="32"/>
    </row>
    <row r="1870" spans="15:15">
      <c r="O1870" s="32"/>
    </row>
    <row r="1871" spans="15:15">
      <c r="O1871" s="32"/>
    </row>
    <row r="1872" spans="15:15">
      <c r="O1872" s="32"/>
    </row>
    <row r="1873" spans="15:15">
      <c r="O1873" s="32"/>
    </row>
    <row r="1874" spans="15:15">
      <c r="O1874" s="32"/>
    </row>
    <row r="1875" spans="15:15">
      <c r="O1875" s="32"/>
    </row>
    <row r="1876" spans="15:15">
      <c r="O1876" s="32"/>
    </row>
    <row r="1877" spans="15:15">
      <c r="O1877" s="32"/>
    </row>
    <row r="1878" spans="15:15">
      <c r="O1878" s="32"/>
    </row>
    <row r="1879" spans="15:15">
      <c r="O1879" s="32"/>
    </row>
    <row r="1880" spans="15:15">
      <c r="O1880" s="32"/>
    </row>
    <row r="1881" spans="15:15">
      <c r="O1881" s="32"/>
    </row>
    <row r="1882" spans="15:15">
      <c r="O1882" s="32"/>
    </row>
    <row r="1883" spans="15:15">
      <c r="O1883" s="32"/>
    </row>
    <row r="1884" spans="15:15">
      <c r="O1884" s="32"/>
    </row>
    <row r="1885" spans="15:15">
      <c r="O1885" s="32"/>
    </row>
    <row r="1886" spans="15:15">
      <c r="O1886" s="32"/>
    </row>
    <row r="1887" spans="15:15">
      <c r="O1887" s="32"/>
    </row>
    <row r="1888" spans="15:15">
      <c r="O1888" s="32"/>
    </row>
    <row r="1889" spans="15:15">
      <c r="O1889" s="32"/>
    </row>
    <row r="1890" spans="15:15">
      <c r="O1890" s="32"/>
    </row>
    <row r="1891" spans="15:15">
      <c r="O1891" s="32"/>
    </row>
    <row r="1892" spans="15:15">
      <c r="O1892" s="32"/>
    </row>
    <row r="1893" spans="15:15">
      <c r="O1893" s="32"/>
    </row>
    <row r="1894" spans="15:15">
      <c r="O1894" s="32"/>
    </row>
    <row r="1895" spans="15:15">
      <c r="O1895" s="32"/>
    </row>
    <row r="1896" spans="15:15">
      <c r="O1896" s="32"/>
    </row>
    <row r="1897" spans="15:15">
      <c r="O1897" s="32"/>
    </row>
    <row r="1898" spans="15:15">
      <c r="O1898" s="32"/>
    </row>
    <row r="1899" spans="15:15">
      <c r="O1899" s="32"/>
    </row>
    <row r="1900" spans="15:15">
      <c r="O1900" s="32"/>
    </row>
    <row r="1901" spans="15:15">
      <c r="O1901" s="32"/>
    </row>
    <row r="1902" spans="15:15">
      <c r="O1902" s="32"/>
    </row>
    <row r="1903" spans="15:15">
      <c r="O1903" s="32"/>
    </row>
    <row r="1904" spans="15:15">
      <c r="O1904" s="32"/>
    </row>
    <row r="1905" spans="15:15">
      <c r="O1905" s="32"/>
    </row>
    <row r="1906" spans="15:15">
      <c r="O1906" s="32"/>
    </row>
    <row r="1907" spans="15:15">
      <c r="O1907" s="32"/>
    </row>
    <row r="1908" spans="15:15">
      <c r="O1908" s="32"/>
    </row>
    <row r="1909" spans="15:15">
      <c r="O1909" s="32"/>
    </row>
    <row r="1910" spans="15:15">
      <c r="O1910" s="32"/>
    </row>
    <row r="1911" spans="15:15">
      <c r="O1911" s="32"/>
    </row>
    <row r="1912" spans="15:15">
      <c r="O1912" s="32"/>
    </row>
    <row r="1913" spans="15:15">
      <c r="O1913" s="32"/>
    </row>
    <row r="1914" spans="15:15">
      <c r="O1914" s="32"/>
    </row>
    <row r="1915" spans="15:15">
      <c r="O1915" s="32"/>
    </row>
    <row r="1916" spans="15:15">
      <c r="O1916" s="32"/>
    </row>
    <row r="1917" spans="15:15">
      <c r="O1917" s="32"/>
    </row>
    <row r="1918" spans="15:15">
      <c r="O1918" s="32"/>
    </row>
    <row r="1919" spans="15:15">
      <c r="O1919" s="32"/>
    </row>
    <row r="1920" spans="15:15">
      <c r="O1920" s="32"/>
    </row>
    <row r="1921" spans="15:15">
      <c r="O1921" s="32"/>
    </row>
    <row r="1922" spans="15:15">
      <c r="O1922" s="32"/>
    </row>
    <row r="1923" spans="15:15">
      <c r="O1923" s="32"/>
    </row>
    <row r="1924" spans="15:15">
      <c r="O1924" s="32"/>
    </row>
    <row r="1925" spans="15:15">
      <c r="O1925" s="32"/>
    </row>
    <row r="1926" spans="15:15">
      <c r="O1926" s="32"/>
    </row>
    <row r="1927" spans="15:15">
      <c r="O1927" s="32"/>
    </row>
    <row r="1928" spans="15:15">
      <c r="O1928" s="32"/>
    </row>
    <row r="1929" spans="15:15">
      <c r="O1929" s="32"/>
    </row>
    <row r="1930" spans="15:15">
      <c r="O1930" s="32"/>
    </row>
    <row r="1931" spans="15:15">
      <c r="O1931" s="32"/>
    </row>
    <row r="1932" spans="15:15">
      <c r="O1932" s="32"/>
    </row>
    <row r="1933" spans="15:15">
      <c r="O1933" s="32"/>
    </row>
    <row r="1934" spans="15:15">
      <c r="O1934" s="32"/>
    </row>
    <row r="1935" spans="15:15">
      <c r="O1935" s="32"/>
    </row>
    <row r="1936" spans="15:15">
      <c r="O1936" s="32"/>
    </row>
    <row r="1937" spans="15:15">
      <c r="O1937" s="32"/>
    </row>
    <row r="1938" spans="15:15">
      <c r="O1938" s="32"/>
    </row>
    <row r="1939" spans="15:15">
      <c r="O1939" s="32"/>
    </row>
    <row r="1940" spans="15:15">
      <c r="O1940" s="32"/>
    </row>
    <row r="1941" spans="15:15">
      <c r="O1941" s="32"/>
    </row>
    <row r="1942" spans="15:15">
      <c r="O1942" s="32"/>
    </row>
    <row r="1943" spans="15:15">
      <c r="O1943" s="32"/>
    </row>
    <row r="1944" spans="15:15">
      <c r="O1944" s="32"/>
    </row>
    <row r="1945" spans="15:15">
      <c r="O1945" s="32"/>
    </row>
    <row r="1946" spans="15:15">
      <c r="O1946" s="32"/>
    </row>
    <row r="1947" spans="15:15">
      <c r="O1947" s="32"/>
    </row>
    <row r="1948" spans="15:15">
      <c r="O1948" s="32"/>
    </row>
    <row r="1949" spans="15:15">
      <c r="O1949" s="32"/>
    </row>
    <row r="1950" spans="15:15">
      <c r="O1950" s="32"/>
    </row>
    <row r="1951" spans="15:15">
      <c r="O1951" s="32"/>
    </row>
    <row r="1952" spans="15:15">
      <c r="O1952" s="32"/>
    </row>
    <row r="1953" spans="15:15">
      <c r="O1953" s="32"/>
    </row>
    <row r="1954" spans="15:15">
      <c r="O1954" s="32"/>
    </row>
    <row r="1955" spans="15:15">
      <c r="O1955" s="32"/>
    </row>
    <row r="1956" spans="15:15">
      <c r="O1956" s="32"/>
    </row>
    <row r="1957" spans="15:15">
      <c r="O1957" s="32"/>
    </row>
    <row r="1958" spans="15:15">
      <c r="O1958" s="32"/>
    </row>
    <row r="1959" spans="15:15">
      <c r="O1959" s="32"/>
    </row>
    <row r="1960" spans="15:15">
      <c r="O1960" s="32"/>
    </row>
    <row r="1961" spans="15:15">
      <c r="O1961" s="32"/>
    </row>
    <row r="1962" spans="15:15">
      <c r="O1962" s="32"/>
    </row>
    <row r="1963" spans="15:15">
      <c r="O1963" s="32"/>
    </row>
    <row r="1964" spans="15:15">
      <c r="O1964" s="32"/>
    </row>
    <row r="1965" spans="15:15">
      <c r="O1965" s="32"/>
    </row>
    <row r="1966" spans="15:15">
      <c r="O1966" s="32"/>
    </row>
    <row r="1967" spans="15:15">
      <c r="O1967" s="32"/>
    </row>
    <row r="1968" spans="15:15">
      <c r="O1968" s="32"/>
    </row>
    <row r="1969" spans="15:15">
      <c r="O1969" s="32"/>
    </row>
    <row r="1970" spans="15:15">
      <c r="O1970" s="32"/>
    </row>
    <row r="1971" spans="15:15">
      <c r="O1971" s="32"/>
    </row>
    <row r="1972" spans="15:15">
      <c r="O1972" s="32"/>
    </row>
    <row r="1973" spans="15:15">
      <c r="O1973" s="32"/>
    </row>
    <row r="1974" spans="15:15">
      <c r="O1974" s="32"/>
    </row>
    <row r="1975" spans="15:15">
      <c r="O1975" s="32"/>
    </row>
    <row r="1976" spans="15:15">
      <c r="O1976" s="32"/>
    </row>
    <row r="1977" spans="15:15">
      <c r="O1977" s="32"/>
    </row>
    <row r="1978" spans="15:15">
      <c r="O1978" s="32"/>
    </row>
    <row r="1979" spans="15:15">
      <c r="O1979" s="32"/>
    </row>
    <row r="1980" spans="15:15">
      <c r="O1980" s="32"/>
    </row>
    <row r="1981" spans="15:15">
      <c r="O1981" s="32"/>
    </row>
    <row r="1982" spans="15:15">
      <c r="O1982" s="32"/>
    </row>
    <row r="1983" spans="15:15">
      <c r="O1983" s="32"/>
    </row>
    <row r="1984" spans="15:15">
      <c r="O1984" s="32"/>
    </row>
    <row r="1985" spans="15:15">
      <c r="O1985" s="32"/>
    </row>
    <row r="1986" spans="15:15">
      <c r="O1986" s="32"/>
    </row>
    <row r="1987" spans="15:15">
      <c r="O1987" s="32"/>
    </row>
    <row r="1988" spans="15:15">
      <c r="O1988" s="32"/>
    </row>
    <row r="1989" spans="15:15">
      <c r="O1989" s="32"/>
    </row>
    <row r="1990" spans="15:15">
      <c r="O1990" s="32"/>
    </row>
    <row r="1991" spans="15:15">
      <c r="O1991" s="32"/>
    </row>
    <row r="1992" spans="15:15">
      <c r="O1992" s="32"/>
    </row>
    <row r="1993" spans="15:15">
      <c r="O1993" s="32"/>
    </row>
    <row r="1994" spans="15:15">
      <c r="O1994" s="32"/>
    </row>
    <row r="1995" spans="15:15">
      <c r="O1995" s="32"/>
    </row>
    <row r="1996" spans="15:15">
      <c r="O1996" s="32"/>
    </row>
    <row r="1997" spans="15:15">
      <c r="O1997" s="32"/>
    </row>
    <row r="1998" spans="15:15">
      <c r="O1998" s="32"/>
    </row>
    <row r="1999" spans="15:15">
      <c r="O1999" s="32"/>
    </row>
    <row r="2000" spans="15:15">
      <c r="O2000" s="32"/>
    </row>
    <row r="2001" spans="15:15">
      <c r="O2001" s="32"/>
    </row>
    <row r="2002" spans="15:15">
      <c r="O2002" s="32"/>
    </row>
    <row r="2003" spans="15:15">
      <c r="O2003" s="32"/>
    </row>
    <row r="2004" spans="15:15">
      <c r="O2004" s="32"/>
    </row>
    <row r="2005" spans="15:15">
      <c r="O2005" s="32"/>
    </row>
    <row r="2006" spans="15:15">
      <c r="O2006" s="32"/>
    </row>
    <row r="2007" spans="15:15">
      <c r="O2007" s="32"/>
    </row>
    <row r="2008" spans="15:15">
      <c r="O2008" s="32"/>
    </row>
    <row r="2009" spans="15:15">
      <c r="O2009" s="32"/>
    </row>
    <row r="2010" spans="15:15">
      <c r="O2010" s="32"/>
    </row>
    <row r="2011" spans="15:15">
      <c r="O2011" s="32"/>
    </row>
    <row r="2012" spans="15:15">
      <c r="O2012" s="32"/>
    </row>
    <row r="2013" spans="15:15">
      <c r="O2013" s="32"/>
    </row>
    <row r="2014" spans="15:15">
      <c r="O2014" s="32"/>
    </row>
    <row r="2015" spans="15:15">
      <c r="O2015" s="32"/>
    </row>
    <row r="2016" spans="15:15">
      <c r="O2016" s="32"/>
    </row>
    <row r="2017" spans="15:15">
      <c r="O2017" s="32"/>
    </row>
    <row r="2018" spans="15:15">
      <c r="O2018" s="32"/>
    </row>
    <row r="2019" spans="15:15">
      <c r="O2019" s="32"/>
    </row>
    <row r="2020" spans="15:15">
      <c r="O2020" s="32"/>
    </row>
    <row r="2021" spans="15:15">
      <c r="O2021" s="32"/>
    </row>
    <row r="2022" spans="15:15">
      <c r="O2022" s="32"/>
    </row>
    <row r="2023" spans="15:15">
      <c r="O2023" s="32"/>
    </row>
    <row r="2024" spans="15:15">
      <c r="O2024" s="32"/>
    </row>
    <row r="2025" spans="15:15">
      <c r="O2025" s="32"/>
    </row>
    <row r="2026" spans="15:15">
      <c r="O2026" s="32"/>
    </row>
    <row r="2027" spans="15:15">
      <c r="O2027" s="32"/>
    </row>
    <row r="2028" spans="15:15">
      <c r="O2028" s="32"/>
    </row>
    <row r="2029" spans="15:15">
      <c r="O2029" s="32"/>
    </row>
    <row r="2030" spans="15:15">
      <c r="O2030" s="32"/>
    </row>
    <row r="2031" spans="15:15">
      <c r="O2031" s="32"/>
    </row>
    <row r="2032" spans="15:15">
      <c r="O2032" s="32"/>
    </row>
    <row r="2033" spans="15:15">
      <c r="O2033" s="32"/>
    </row>
    <row r="2034" spans="15:15">
      <c r="O2034" s="32"/>
    </row>
    <row r="2035" spans="15:15">
      <c r="O2035" s="32"/>
    </row>
    <row r="2036" spans="15:15">
      <c r="O2036" s="32"/>
    </row>
    <row r="2037" spans="15:15">
      <c r="O2037" s="32"/>
    </row>
    <row r="2038" spans="15:15">
      <c r="O2038" s="32"/>
    </row>
    <row r="2039" spans="15:15">
      <c r="O2039" s="32"/>
    </row>
    <row r="2040" spans="15:15">
      <c r="O2040" s="32"/>
    </row>
    <row r="2041" spans="15:15">
      <c r="O2041" s="32"/>
    </row>
    <row r="2042" spans="15:15">
      <c r="O2042" s="32"/>
    </row>
    <row r="2043" spans="15:15">
      <c r="O2043" s="32"/>
    </row>
    <row r="2044" spans="15:15">
      <c r="O2044" s="32"/>
    </row>
    <row r="2045" spans="15:15">
      <c r="O2045" s="32"/>
    </row>
    <row r="2046" spans="15:15">
      <c r="O2046" s="32"/>
    </row>
    <row r="2047" spans="15:15">
      <c r="O2047" s="32"/>
    </row>
    <row r="2048" spans="15:15">
      <c r="O2048" s="32"/>
    </row>
    <row r="2049" spans="15:15">
      <c r="O2049" s="32"/>
    </row>
    <row r="2050" spans="15:15">
      <c r="O2050" s="32"/>
    </row>
    <row r="2051" spans="15:15">
      <c r="O2051" s="32"/>
    </row>
    <row r="2052" spans="15:15">
      <c r="O2052" s="32"/>
    </row>
    <row r="2053" spans="15:15">
      <c r="O2053" s="32"/>
    </row>
    <row r="2054" spans="15:15">
      <c r="O2054" s="32"/>
    </row>
    <row r="2055" spans="15:15">
      <c r="O2055" s="32"/>
    </row>
    <row r="2056" spans="15:15">
      <c r="O2056" s="32"/>
    </row>
    <row r="2057" spans="15:15">
      <c r="O2057" s="32"/>
    </row>
    <row r="2058" spans="15:15">
      <c r="O2058" s="32"/>
    </row>
    <row r="2059" spans="15:15">
      <c r="O2059" s="32"/>
    </row>
    <row r="2060" spans="15:15">
      <c r="O2060" s="32"/>
    </row>
    <row r="2061" spans="15:15">
      <c r="O2061" s="32"/>
    </row>
    <row r="2062" spans="15:15">
      <c r="O2062" s="32"/>
    </row>
    <row r="2063" spans="15:15">
      <c r="O2063" s="32"/>
    </row>
    <row r="2064" spans="15:15">
      <c r="O2064" s="32"/>
    </row>
    <row r="2065" spans="15:15">
      <c r="O2065" s="32"/>
    </row>
    <row r="2066" spans="15:15">
      <c r="O2066" s="32"/>
    </row>
    <row r="2067" spans="15:15">
      <c r="O2067" s="32"/>
    </row>
    <row r="2068" spans="15:15">
      <c r="O2068" s="32"/>
    </row>
    <row r="2069" spans="15:15">
      <c r="O2069" s="32"/>
    </row>
    <row r="2070" spans="15:15">
      <c r="O2070" s="32"/>
    </row>
    <row r="2071" spans="15:15">
      <c r="O2071" s="32"/>
    </row>
    <row r="2072" spans="15:15">
      <c r="O2072" s="32"/>
    </row>
    <row r="2073" spans="15:15">
      <c r="O2073" s="32"/>
    </row>
    <row r="2074" spans="15:15">
      <c r="O2074" s="32"/>
    </row>
    <row r="2075" spans="15:15">
      <c r="O2075" s="32"/>
    </row>
    <row r="2076" spans="15:15">
      <c r="O2076" s="32"/>
    </row>
    <row r="2077" spans="15:15">
      <c r="O2077" s="32"/>
    </row>
    <row r="2078" spans="15:15">
      <c r="O2078" s="32"/>
    </row>
    <row r="2079" spans="15:15">
      <c r="O2079" s="32"/>
    </row>
    <row r="2080" spans="15:15">
      <c r="O2080" s="32"/>
    </row>
    <row r="2081" spans="15:15">
      <c r="O2081" s="32"/>
    </row>
    <row r="2082" spans="15:15">
      <c r="O2082" s="32"/>
    </row>
    <row r="2083" spans="15:15">
      <c r="O2083" s="32"/>
    </row>
    <row r="2084" spans="15:15">
      <c r="O2084" s="32"/>
    </row>
    <row r="2085" spans="15:15">
      <c r="O2085" s="32"/>
    </row>
    <row r="2086" spans="15:15">
      <c r="O2086" s="32"/>
    </row>
    <row r="2087" spans="15:15">
      <c r="O2087" s="32"/>
    </row>
    <row r="2088" spans="15:15">
      <c r="O2088" s="32"/>
    </row>
    <row r="2089" spans="15:15">
      <c r="O2089" s="32"/>
    </row>
    <row r="2090" spans="15:15">
      <c r="O2090" s="32"/>
    </row>
    <row r="2091" spans="15:15">
      <c r="O2091" s="32"/>
    </row>
    <row r="2092" spans="15:15">
      <c r="O2092" s="32"/>
    </row>
    <row r="2093" spans="15:15">
      <c r="O2093" s="32"/>
    </row>
    <row r="2094" spans="15:15">
      <c r="O2094" s="32"/>
    </row>
    <row r="2095" spans="15:15">
      <c r="O2095" s="32"/>
    </row>
    <row r="2096" spans="15:15">
      <c r="O2096" s="32"/>
    </row>
    <row r="2097" spans="15:15">
      <c r="O2097" s="32"/>
    </row>
    <row r="2098" spans="15:15">
      <c r="O2098" s="32"/>
    </row>
    <row r="2099" spans="15:15">
      <c r="O2099" s="32"/>
    </row>
    <row r="2100" spans="15:15">
      <c r="O2100" s="32"/>
    </row>
    <row r="2101" spans="15:15">
      <c r="O2101" s="32"/>
    </row>
    <row r="2102" spans="15:15">
      <c r="O2102" s="32"/>
    </row>
    <row r="2103" spans="15:15">
      <c r="O2103" s="32"/>
    </row>
    <row r="2104" spans="15:15">
      <c r="O2104" s="32"/>
    </row>
    <row r="2105" spans="15:15">
      <c r="O2105" s="32"/>
    </row>
    <row r="2106" spans="15:15">
      <c r="O2106" s="32"/>
    </row>
    <row r="2107" spans="15:15">
      <c r="O2107" s="32"/>
    </row>
    <row r="2108" spans="15:15">
      <c r="O2108" s="32"/>
    </row>
    <row r="2109" spans="15:15">
      <c r="O2109" s="32"/>
    </row>
    <row r="2110" spans="15:15">
      <c r="O2110" s="32"/>
    </row>
    <row r="2111" spans="15:15">
      <c r="O2111" s="32"/>
    </row>
    <row r="2112" spans="15:15">
      <c r="O2112" s="32"/>
    </row>
    <row r="2113" spans="15:15">
      <c r="O2113" s="32"/>
    </row>
    <row r="2114" spans="15:15">
      <c r="O2114" s="32"/>
    </row>
    <row r="2115" spans="15:15">
      <c r="O2115" s="32"/>
    </row>
    <row r="2116" spans="15:15">
      <c r="O2116" s="32"/>
    </row>
    <row r="2117" spans="15:15">
      <c r="O2117" s="32"/>
    </row>
    <row r="2118" spans="15:15">
      <c r="O2118" s="32"/>
    </row>
    <row r="2119" spans="15:15">
      <c r="O2119" s="32"/>
    </row>
    <row r="2120" spans="15:15">
      <c r="O2120" s="32"/>
    </row>
    <row r="2121" spans="15:15">
      <c r="O2121" s="32"/>
    </row>
    <row r="2122" spans="15:15">
      <c r="O2122" s="32"/>
    </row>
    <row r="2123" spans="15:15">
      <c r="O2123" s="32"/>
    </row>
    <row r="2124" spans="15:15">
      <c r="O2124" s="32"/>
    </row>
    <row r="2125" spans="15:15">
      <c r="O2125" s="32"/>
    </row>
    <row r="2126" spans="15:15">
      <c r="O2126" s="32"/>
    </row>
    <row r="2127" spans="15:15">
      <c r="O2127" s="32"/>
    </row>
    <row r="2128" spans="15:15">
      <c r="O2128" s="32"/>
    </row>
    <row r="2129" spans="15:15">
      <c r="O2129" s="32"/>
    </row>
    <row r="2130" spans="15:15">
      <c r="O2130" s="32"/>
    </row>
    <row r="2131" spans="15:15">
      <c r="O2131" s="32"/>
    </row>
    <row r="2132" spans="15:15">
      <c r="O2132" s="32"/>
    </row>
    <row r="2133" spans="15:15">
      <c r="O2133" s="32"/>
    </row>
    <row r="2134" spans="15:15">
      <c r="O2134" s="32"/>
    </row>
    <row r="2135" spans="15:15">
      <c r="O2135" s="32"/>
    </row>
    <row r="2136" spans="15:15">
      <c r="O2136" s="32"/>
    </row>
    <row r="2137" spans="15:15">
      <c r="O2137" s="32"/>
    </row>
    <row r="2138" spans="15:15">
      <c r="O2138" s="32"/>
    </row>
    <row r="2139" spans="15:15">
      <c r="O2139" s="32"/>
    </row>
    <row r="2140" spans="15:15">
      <c r="O2140" s="32"/>
    </row>
    <row r="2141" spans="15:15">
      <c r="O2141" s="32"/>
    </row>
    <row r="2142" spans="15:15">
      <c r="O2142" s="32"/>
    </row>
    <row r="2143" spans="15:15">
      <c r="O2143" s="32"/>
    </row>
    <row r="2144" spans="15:15">
      <c r="O2144" s="32"/>
    </row>
    <row r="2145" spans="15:15">
      <c r="O2145" s="32"/>
    </row>
    <row r="2146" spans="15:15">
      <c r="O2146" s="32"/>
    </row>
    <row r="2147" spans="15:15">
      <c r="O2147" s="32"/>
    </row>
    <row r="2148" spans="15:15">
      <c r="O2148" s="32"/>
    </row>
    <row r="2149" spans="15:15">
      <c r="O2149" s="32"/>
    </row>
    <row r="2150" spans="15:15">
      <c r="O2150" s="32"/>
    </row>
    <row r="2151" spans="15:15">
      <c r="O2151" s="32"/>
    </row>
    <row r="2152" spans="15:15">
      <c r="O2152" s="32"/>
    </row>
    <row r="2153" spans="15:15">
      <c r="O2153" s="32"/>
    </row>
    <row r="2154" spans="15:15">
      <c r="O2154" s="32"/>
    </row>
    <row r="2155" spans="15:15">
      <c r="O2155" s="32"/>
    </row>
    <row r="2156" spans="15:15">
      <c r="O2156" s="32"/>
    </row>
    <row r="2157" spans="15:15">
      <c r="O2157" s="32"/>
    </row>
    <row r="2158" spans="15:15">
      <c r="O2158" s="32"/>
    </row>
    <row r="2159" spans="15:15">
      <c r="O2159" s="32"/>
    </row>
    <row r="2160" spans="15:15">
      <c r="O2160" s="32"/>
    </row>
    <row r="2161" spans="15:15">
      <c r="O2161" s="32"/>
    </row>
    <row r="2162" spans="15:15">
      <c r="O2162" s="32"/>
    </row>
    <row r="2163" spans="15:15">
      <c r="O2163" s="32"/>
    </row>
    <row r="2164" spans="15:15">
      <c r="O2164" s="32"/>
    </row>
    <row r="2165" spans="15:15">
      <c r="O2165" s="32"/>
    </row>
    <row r="2166" spans="15:15">
      <c r="O2166" s="32"/>
    </row>
    <row r="2167" spans="15:15">
      <c r="O2167" s="32"/>
    </row>
    <row r="2168" spans="15:15">
      <c r="O2168" s="32"/>
    </row>
    <row r="2169" spans="15:15">
      <c r="O2169" s="32"/>
    </row>
    <row r="2170" spans="15:15">
      <c r="O2170" s="32"/>
    </row>
    <row r="2171" spans="15:15">
      <c r="O2171" s="32"/>
    </row>
    <row r="2172" spans="15:15">
      <c r="O2172" s="32"/>
    </row>
    <row r="2173" spans="15:15">
      <c r="O2173" s="32"/>
    </row>
    <row r="2174" spans="15:15">
      <c r="O2174" s="32"/>
    </row>
    <row r="2175" spans="15:15">
      <c r="O2175" s="32"/>
    </row>
    <row r="2176" spans="15:15">
      <c r="O2176" s="32"/>
    </row>
    <row r="2177" spans="15:15">
      <c r="O2177" s="32"/>
    </row>
    <row r="2178" spans="15:15">
      <c r="O2178" s="32"/>
    </row>
    <row r="2179" spans="15:15">
      <c r="O2179" s="32"/>
    </row>
    <row r="2180" spans="15:15">
      <c r="O2180" s="32"/>
    </row>
    <row r="2181" spans="15:15">
      <c r="O2181" s="32"/>
    </row>
    <row r="2182" spans="15:15">
      <c r="O2182" s="32"/>
    </row>
    <row r="2183" spans="15:15">
      <c r="O2183" s="32"/>
    </row>
    <row r="2184" spans="15:15">
      <c r="O2184" s="32"/>
    </row>
    <row r="2185" spans="15:15">
      <c r="O2185" s="32"/>
    </row>
    <row r="2186" spans="15:15">
      <c r="O2186" s="32"/>
    </row>
    <row r="2187" spans="15:15">
      <c r="O2187" s="32"/>
    </row>
    <row r="2188" spans="15:15">
      <c r="O2188" s="32"/>
    </row>
    <row r="2189" spans="15:15">
      <c r="O2189" s="32"/>
    </row>
    <row r="2190" spans="15:15">
      <c r="O2190" s="32"/>
    </row>
    <row r="2191" spans="15:15">
      <c r="O2191" s="32"/>
    </row>
    <row r="2192" spans="15:15">
      <c r="O2192" s="32"/>
    </row>
    <row r="2193" spans="15:15">
      <c r="O2193" s="32"/>
    </row>
    <row r="2194" spans="15:15">
      <c r="O2194" s="32"/>
    </row>
    <row r="2195" spans="15:15">
      <c r="O2195" s="32"/>
    </row>
    <row r="2196" spans="15:15">
      <c r="O2196" s="32"/>
    </row>
    <row r="2197" spans="15:15">
      <c r="O2197" s="32"/>
    </row>
    <row r="2198" spans="15:15">
      <c r="O2198" s="32"/>
    </row>
    <row r="2199" spans="15:15">
      <c r="O2199" s="32"/>
    </row>
    <row r="2200" spans="15:15">
      <c r="O2200" s="32"/>
    </row>
    <row r="2201" spans="15:15">
      <c r="O2201" s="32"/>
    </row>
    <row r="2202" spans="15:15">
      <c r="O2202" s="32"/>
    </row>
    <row r="2203" spans="15:15">
      <c r="O2203" s="32"/>
    </row>
    <row r="2204" spans="15:15">
      <c r="O2204" s="32"/>
    </row>
    <row r="2205" spans="15:15">
      <c r="O2205" s="32"/>
    </row>
    <row r="2206" spans="15:15">
      <c r="O2206" s="32"/>
    </row>
    <row r="2207" spans="15:15">
      <c r="O2207" s="32"/>
    </row>
    <row r="2208" spans="15:15">
      <c r="O2208" s="32"/>
    </row>
    <row r="2209" spans="15:15">
      <c r="O2209" s="32"/>
    </row>
    <row r="2210" spans="15:15">
      <c r="O2210" s="32"/>
    </row>
    <row r="2211" spans="15:15">
      <c r="O2211" s="32"/>
    </row>
    <row r="2212" spans="15:15">
      <c r="O2212" s="32"/>
    </row>
    <row r="2213" spans="15:15">
      <c r="O2213" s="32"/>
    </row>
    <row r="2214" spans="15:15">
      <c r="O2214" s="32"/>
    </row>
    <row r="2215" spans="15:15">
      <c r="O2215" s="32"/>
    </row>
    <row r="2216" spans="15:15">
      <c r="O2216" s="32"/>
    </row>
    <row r="2217" spans="15:15">
      <c r="O2217" s="32"/>
    </row>
    <row r="2218" spans="15:15">
      <c r="O2218" s="32"/>
    </row>
    <row r="2219" spans="15:15">
      <c r="O2219" s="32"/>
    </row>
    <row r="2220" spans="15:15">
      <c r="O2220" s="32"/>
    </row>
    <row r="2221" spans="15:15">
      <c r="O2221" s="32"/>
    </row>
    <row r="2222" spans="15:15">
      <c r="O2222" s="32"/>
    </row>
    <row r="2223" spans="15:15">
      <c r="O2223" s="32"/>
    </row>
    <row r="2224" spans="15:15">
      <c r="O2224" s="32"/>
    </row>
    <row r="2225" spans="15:15">
      <c r="O2225" s="32"/>
    </row>
    <row r="2226" spans="15:15">
      <c r="O2226" s="32"/>
    </row>
    <row r="2227" spans="15:15">
      <c r="O2227" s="32"/>
    </row>
    <row r="2228" spans="15:15">
      <c r="O2228" s="32"/>
    </row>
    <row r="2229" spans="15:15">
      <c r="O2229" s="32"/>
    </row>
    <row r="2230" spans="15:15">
      <c r="O2230" s="32"/>
    </row>
    <row r="2231" spans="15:15">
      <c r="O2231" s="32"/>
    </row>
    <row r="2232" spans="15:15">
      <c r="O2232" s="32"/>
    </row>
    <row r="2233" spans="15:15">
      <c r="O2233" s="32"/>
    </row>
    <row r="2234" spans="15:15">
      <c r="O2234" s="32"/>
    </row>
    <row r="2235" spans="15:15">
      <c r="O2235" s="32"/>
    </row>
    <row r="2236" spans="15:15">
      <c r="O2236" s="32"/>
    </row>
    <row r="2237" spans="15:15">
      <c r="O2237" s="32"/>
    </row>
    <row r="2238" spans="15:15">
      <c r="O2238" s="32"/>
    </row>
    <row r="2239" spans="15:15">
      <c r="O2239" s="32"/>
    </row>
    <row r="2240" spans="15:15">
      <c r="O2240" s="32"/>
    </row>
    <row r="2241" spans="15:15">
      <c r="O2241" s="32"/>
    </row>
    <row r="2242" spans="15:15">
      <c r="O2242" s="32"/>
    </row>
    <row r="2243" spans="15:15">
      <c r="O2243" s="32"/>
    </row>
    <row r="2244" spans="15:15">
      <c r="O2244" s="32"/>
    </row>
    <row r="2245" spans="15:15">
      <c r="O2245" s="32"/>
    </row>
    <row r="2246" spans="15:15">
      <c r="O2246" s="32"/>
    </row>
    <row r="2247" spans="15:15">
      <c r="O2247" s="32"/>
    </row>
    <row r="2248" spans="15:15">
      <c r="O2248" s="32"/>
    </row>
    <row r="2249" spans="15:15">
      <c r="O2249" s="32"/>
    </row>
    <row r="2250" spans="15:15">
      <c r="O2250" s="32"/>
    </row>
    <row r="2251" spans="15:15">
      <c r="O2251" s="32"/>
    </row>
    <row r="2252" spans="15:15">
      <c r="O2252" s="32"/>
    </row>
    <row r="2253" spans="15:15">
      <c r="O2253" s="32"/>
    </row>
    <row r="2254" spans="15:15">
      <c r="O2254" s="32"/>
    </row>
    <row r="2255" spans="15:15">
      <c r="O2255" s="32"/>
    </row>
    <row r="2256" spans="15:15">
      <c r="O2256" s="32"/>
    </row>
    <row r="2257" spans="15:15">
      <c r="O2257" s="32"/>
    </row>
    <row r="2258" spans="15:15">
      <c r="O2258" s="32"/>
    </row>
    <row r="2259" spans="15:15">
      <c r="O2259" s="32"/>
    </row>
    <row r="2260" spans="15:15">
      <c r="O2260" s="32"/>
    </row>
    <row r="2261" spans="15:15">
      <c r="O2261" s="32"/>
    </row>
    <row r="2262" spans="15:15">
      <c r="O2262" s="32"/>
    </row>
    <row r="2263" spans="15:15">
      <c r="O2263" s="32"/>
    </row>
    <row r="2264" spans="15:15">
      <c r="O2264" s="32"/>
    </row>
    <row r="2265" spans="15:15">
      <c r="O2265" s="32"/>
    </row>
    <row r="2266" spans="15:15">
      <c r="O2266" s="32"/>
    </row>
    <row r="2267" spans="15:15">
      <c r="O2267" s="32"/>
    </row>
    <row r="2268" spans="15:15">
      <c r="O2268" s="32"/>
    </row>
    <row r="2269" spans="15:15">
      <c r="O2269" s="32"/>
    </row>
    <row r="2270" spans="15:15">
      <c r="O2270" s="32"/>
    </row>
    <row r="2271" spans="15:15">
      <c r="O2271" s="32"/>
    </row>
    <row r="2272" spans="15:15">
      <c r="O2272" s="32"/>
    </row>
    <row r="2273" spans="15:15">
      <c r="O2273" s="32"/>
    </row>
    <row r="2274" spans="15:15">
      <c r="O2274" s="32"/>
    </row>
    <row r="2275" spans="15:15">
      <c r="O2275" s="32"/>
    </row>
    <row r="2276" spans="15:15">
      <c r="O2276" s="32"/>
    </row>
    <row r="2277" spans="15:15">
      <c r="O2277" s="32"/>
    </row>
    <row r="2278" spans="15:15">
      <c r="O2278" s="32"/>
    </row>
    <row r="2279" spans="15:15">
      <c r="O2279" s="32"/>
    </row>
    <row r="2280" spans="15:15">
      <c r="O2280" s="32"/>
    </row>
    <row r="2281" spans="15:15">
      <c r="O2281" s="32"/>
    </row>
    <row r="2282" spans="15:15">
      <c r="O2282" s="32"/>
    </row>
    <row r="2283" spans="15:15">
      <c r="O2283" s="32"/>
    </row>
    <row r="2284" spans="15:15">
      <c r="O2284" s="32"/>
    </row>
    <row r="2285" spans="15:15">
      <c r="O2285" s="32"/>
    </row>
    <row r="2286" spans="15:15">
      <c r="O2286" s="32"/>
    </row>
    <row r="2287" spans="15:15">
      <c r="O2287" s="32"/>
    </row>
    <row r="2288" spans="15:15">
      <c r="O2288" s="32"/>
    </row>
    <row r="2289" spans="15:15">
      <c r="O2289" s="32"/>
    </row>
    <row r="2290" spans="15:15">
      <c r="O2290" s="32"/>
    </row>
    <row r="2291" spans="15:15">
      <c r="O2291" s="32"/>
    </row>
    <row r="2292" spans="15:15">
      <c r="O2292" s="32"/>
    </row>
    <row r="2293" spans="15:15">
      <c r="O2293" s="32"/>
    </row>
    <row r="2294" spans="15:15">
      <c r="O2294" s="32"/>
    </row>
    <row r="2295" spans="15:15">
      <c r="O2295" s="32"/>
    </row>
    <row r="2296" spans="15:15">
      <c r="O2296" s="32"/>
    </row>
    <row r="2297" spans="15:15">
      <c r="O2297" s="32"/>
    </row>
    <row r="2298" spans="15:15">
      <c r="O2298" s="32"/>
    </row>
    <row r="2299" spans="15:15">
      <c r="O2299" s="32"/>
    </row>
    <row r="2300" spans="15:15">
      <c r="O2300" s="32"/>
    </row>
    <row r="2301" spans="15:15">
      <c r="O2301" s="32"/>
    </row>
    <row r="2302" spans="15:15">
      <c r="O2302" s="32"/>
    </row>
    <row r="2303" spans="15:15">
      <c r="O2303" s="32"/>
    </row>
    <row r="2304" spans="15:15">
      <c r="O2304" s="32"/>
    </row>
    <row r="2305" spans="15:15">
      <c r="O2305" s="32"/>
    </row>
    <row r="2306" spans="15:15">
      <c r="O2306" s="32"/>
    </row>
    <row r="2307" spans="15:15">
      <c r="O2307" s="32"/>
    </row>
    <row r="2308" spans="15:15">
      <c r="O2308" s="32"/>
    </row>
    <row r="2309" spans="15:15">
      <c r="O2309" s="32"/>
    </row>
    <row r="2310" spans="15:15">
      <c r="O2310" s="32"/>
    </row>
    <row r="2311" spans="15:15">
      <c r="O2311" s="32"/>
    </row>
    <row r="2312" spans="15:15">
      <c r="O2312" s="32"/>
    </row>
    <row r="2313" spans="15:15">
      <c r="O2313" s="32"/>
    </row>
    <row r="2314" spans="15:15">
      <c r="O2314" s="32"/>
    </row>
    <row r="2315" spans="15:15">
      <c r="O2315" s="32"/>
    </row>
    <row r="2316" spans="15:15">
      <c r="O2316" s="32"/>
    </row>
    <row r="2317" spans="15:15">
      <c r="O2317" s="32"/>
    </row>
    <row r="2318" spans="15:15">
      <c r="O2318" s="32"/>
    </row>
    <row r="2319" spans="15:15">
      <c r="O2319" s="32"/>
    </row>
    <row r="2320" spans="15:15">
      <c r="O2320" s="32"/>
    </row>
    <row r="2321" spans="15:15">
      <c r="O2321" s="32"/>
    </row>
    <row r="2322" spans="15:15">
      <c r="O2322" s="32"/>
    </row>
    <row r="2323" spans="15:15">
      <c r="O2323" s="32"/>
    </row>
    <row r="2324" spans="15:15">
      <c r="O2324" s="32"/>
    </row>
    <row r="2325" spans="15:15">
      <c r="O2325" s="32"/>
    </row>
    <row r="2326" spans="15:15">
      <c r="O2326" s="32"/>
    </row>
    <row r="2327" spans="15:15">
      <c r="O2327" s="32"/>
    </row>
    <row r="2328" spans="15:15">
      <c r="O2328" s="32"/>
    </row>
    <row r="2329" spans="15:15">
      <c r="O2329" s="32"/>
    </row>
    <row r="2330" spans="15:15">
      <c r="O2330" s="32"/>
    </row>
    <row r="2331" spans="15:15">
      <c r="O2331" s="32"/>
    </row>
    <row r="2332" spans="15:15">
      <c r="O2332" s="32"/>
    </row>
    <row r="2333" spans="15:15">
      <c r="O2333" s="32"/>
    </row>
    <row r="2334" spans="15:15">
      <c r="O2334" s="32"/>
    </row>
    <row r="2335" spans="15:15">
      <c r="O2335" s="32"/>
    </row>
    <row r="2336" spans="15:15">
      <c r="O2336" s="32"/>
    </row>
    <row r="2337" spans="15:15">
      <c r="O2337" s="32"/>
    </row>
    <row r="2338" spans="15:15">
      <c r="O2338" s="32"/>
    </row>
    <row r="2339" spans="15:15">
      <c r="O2339" s="32"/>
    </row>
    <row r="2340" spans="15:15">
      <c r="O2340" s="32"/>
    </row>
    <row r="2341" spans="15:15">
      <c r="O2341" s="32"/>
    </row>
    <row r="2342" spans="15:15">
      <c r="O2342" s="32"/>
    </row>
    <row r="2343" spans="15:15">
      <c r="O2343" s="32"/>
    </row>
    <row r="2344" spans="15:15">
      <c r="O2344" s="32"/>
    </row>
    <row r="2345" spans="15:15">
      <c r="O2345" s="32"/>
    </row>
    <row r="2346" spans="15:15">
      <c r="O2346" s="32"/>
    </row>
    <row r="2347" spans="15:15">
      <c r="O2347" s="32"/>
    </row>
    <row r="2348" spans="15:15">
      <c r="O2348" s="32"/>
    </row>
    <row r="2349" spans="15:15">
      <c r="O2349" s="32"/>
    </row>
    <row r="2350" spans="15:15">
      <c r="O2350" s="32"/>
    </row>
    <row r="2351" spans="15:15">
      <c r="O2351" s="32"/>
    </row>
    <row r="2352" spans="15:15">
      <c r="O2352" s="32"/>
    </row>
    <row r="2353" spans="15:15">
      <c r="O2353" s="32"/>
    </row>
    <row r="2354" spans="15:15">
      <c r="O2354" s="32"/>
    </row>
    <row r="2355" spans="15:15">
      <c r="O2355" s="32"/>
    </row>
    <row r="2356" spans="15:15">
      <c r="O2356" s="32"/>
    </row>
    <row r="2357" spans="15:15">
      <c r="O2357" s="32"/>
    </row>
    <row r="2358" spans="15:15">
      <c r="O2358" s="32"/>
    </row>
    <row r="2359" spans="15:15">
      <c r="O2359" s="32"/>
    </row>
    <row r="2360" spans="15:15">
      <c r="O2360" s="32"/>
    </row>
    <row r="2361" spans="15:15">
      <c r="O2361" s="32"/>
    </row>
    <row r="2362" spans="15:15">
      <c r="O2362" s="32"/>
    </row>
    <row r="2363" spans="15:15">
      <c r="O2363" s="32"/>
    </row>
    <row r="2364" spans="15:15">
      <c r="O2364" s="32"/>
    </row>
    <row r="2365" spans="15:15">
      <c r="O2365" s="32"/>
    </row>
    <row r="2366" spans="15:15">
      <c r="O2366" s="32"/>
    </row>
    <row r="2367" spans="15:15">
      <c r="O2367" s="32"/>
    </row>
    <row r="2368" spans="15:15">
      <c r="O2368" s="32"/>
    </row>
    <row r="2369" spans="15:15">
      <c r="O2369" s="32"/>
    </row>
    <row r="2370" spans="15:15">
      <c r="O2370" s="32"/>
    </row>
    <row r="2371" spans="15:15">
      <c r="O2371" s="32"/>
    </row>
    <row r="2372" spans="15:15">
      <c r="O2372" s="32"/>
    </row>
    <row r="2373" spans="15:15">
      <c r="O2373" s="32"/>
    </row>
    <row r="2374" spans="15:15">
      <c r="O2374" s="32"/>
    </row>
    <row r="2375" spans="15:15">
      <c r="O2375" s="32"/>
    </row>
    <row r="2376" spans="15:15">
      <c r="O2376" s="32"/>
    </row>
    <row r="2377" spans="15:15">
      <c r="O2377" s="32"/>
    </row>
    <row r="2378" spans="15:15">
      <c r="O2378" s="32"/>
    </row>
    <row r="2379" spans="15:15">
      <c r="O2379" s="32"/>
    </row>
    <row r="2380" spans="15:15">
      <c r="O2380" s="32"/>
    </row>
    <row r="2381" spans="15:15">
      <c r="O2381" s="32"/>
    </row>
    <row r="2382" spans="15:15">
      <c r="O2382" s="32"/>
    </row>
    <row r="2383" spans="15:15">
      <c r="O2383" s="32"/>
    </row>
    <row r="2384" spans="15:15">
      <c r="O2384" s="32"/>
    </row>
    <row r="2385" spans="15:15">
      <c r="O2385" s="32"/>
    </row>
    <row r="2386" spans="15:15">
      <c r="O2386" s="32"/>
    </row>
    <row r="2387" spans="15:15">
      <c r="O2387" s="32"/>
    </row>
    <row r="2388" spans="15:15">
      <c r="O2388" s="32"/>
    </row>
    <row r="2389" spans="15:15">
      <c r="O2389" s="32"/>
    </row>
    <row r="2390" spans="15:15">
      <c r="O2390" s="32"/>
    </row>
    <row r="2391" spans="15:15">
      <c r="O2391" s="32"/>
    </row>
    <row r="2392" spans="15:15">
      <c r="O2392" s="32"/>
    </row>
    <row r="2393" spans="15:15">
      <c r="O2393" s="32"/>
    </row>
    <row r="2394" spans="15:15">
      <c r="O2394" s="32"/>
    </row>
    <row r="2395" spans="15:15">
      <c r="O2395" s="32"/>
    </row>
    <row r="2396" spans="15:15">
      <c r="O2396" s="32"/>
    </row>
    <row r="2397" spans="15:15">
      <c r="O2397" s="32"/>
    </row>
    <row r="2398" spans="15:15">
      <c r="O2398" s="32"/>
    </row>
    <row r="2399" spans="15:15">
      <c r="O2399" s="32"/>
    </row>
    <row r="2400" spans="15:15">
      <c r="O2400" s="32"/>
    </row>
    <row r="2401" spans="15:15">
      <c r="O2401" s="32"/>
    </row>
    <row r="2402" spans="15:15">
      <c r="O2402" s="32"/>
    </row>
    <row r="2403" spans="15:15">
      <c r="O2403" s="32"/>
    </row>
    <row r="2404" spans="15:15">
      <c r="O2404" s="32"/>
    </row>
    <row r="2405" spans="15:15">
      <c r="O2405" s="32"/>
    </row>
    <row r="2406" spans="15:15">
      <c r="O2406" s="32"/>
    </row>
    <row r="2407" spans="15:15">
      <c r="O2407" s="32"/>
    </row>
    <row r="2408" spans="15:15">
      <c r="O2408" s="32"/>
    </row>
    <row r="2409" spans="15:15">
      <c r="O2409" s="32"/>
    </row>
    <row r="2410" spans="15:15">
      <c r="O2410" s="32"/>
    </row>
    <row r="2411" spans="15:15">
      <c r="O2411" s="32"/>
    </row>
    <row r="2412" spans="15:15">
      <c r="O2412" s="32"/>
    </row>
    <row r="2413" spans="15:15">
      <c r="O2413" s="32"/>
    </row>
    <row r="2414" spans="15:15">
      <c r="O2414" s="32"/>
    </row>
    <row r="2415" spans="15:15">
      <c r="O2415" s="32"/>
    </row>
    <row r="2416" spans="15:15">
      <c r="O2416" s="32"/>
    </row>
    <row r="2417" spans="15:15">
      <c r="O2417" s="32"/>
    </row>
    <row r="2418" spans="15:15">
      <c r="O2418" s="32"/>
    </row>
    <row r="2419" spans="15:15">
      <c r="O2419" s="32"/>
    </row>
    <row r="2420" spans="15:15">
      <c r="O2420" s="32"/>
    </row>
    <row r="2421" spans="15:15">
      <c r="O2421" s="32"/>
    </row>
    <row r="2422" spans="15:15">
      <c r="O2422" s="32"/>
    </row>
    <row r="2423" spans="15:15">
      <c r="O2423" s="32"/>
    </row>
    <row r="2424" spans="15:15">
      <c r="O2424" s="32"/>
    </row>
    <row r="2425" spans="15:15">
      <c r="O2425" s="32"/>
    </row>
    <row r="2426" spans="15:15">
      <c r="O2426" s="32"/>
    </row>
    <row r="2427" spans="15:15">
      <c r="O2427" s="32"/>
    </row>
    <row r="2428" spans="15:15">
      <c r="O2428" s="32"/>
    </row>
    <row r="2429" spans="15:15">
      <c r="O2429" s="32"/>
    </row>
    <row r="2430" spans="15:15">
      <c r="O2430" s="32"/>
    </row>
    <row r="2431" spans="15:15">
      <c r="O2431" s="32"/>
    </row>
    <row r="2432" spans="15:15">
      <c r="O2432" s="32"/>
    </row>
    <row r="2433" spans="15:15">
      <c r="O2433" s="32"/>
    </row>
    <row r="2434" spans="15:15">
      <c r="O2434" s="32"/>
    </row>
    <row r="2435" spans="15:15">
      <c r="O2435" s="32"/>
    </row>
    <row r="2436" spans="15:15">
      <c r="O2436" s="32"/>
    </row>
    <row r="2437" spans="15:15">
      <c r="O2437" s="32"/>
    </row>
    <row r="2438" spans="15:15">
      <c r="O2438" s="32"/>
    </row>
    <row r="2439" spans="15:15">
      <c r="O2439" s="32"/>
    </row>
    <row r="2440" spans="15:15">
      <c r="O2440" s="32"/>
    </row>
    <row r="2441" spans="15:15">
      <c r="O2441" s="32"/>
    </row>
    <row r="2442" spans="15:15">
      <c r="O2442" s="32"/>
    </row>
    <row r="2443" spans="15:15">
      <c r="O2443" s="32"/>
    </row>
    <row r="2444" spans="15:15">
      <c r="O2444" s="32"/>
    </row>
    <row r="2445" spans="15:15">
      <c r="O2445" s="32"/>
    </row>
    <row r="2446" spans="15:15">
      <c r="O2446" s="32"/>
    </row>
    <row r="2447" spans="15:15">
      <c r="O2447" s="32"/>
    </row>
    <row r="2448" spans="15:15">
      <c r="O2448" s="32"/>
    </row>
    <row r="2449" spans="15:15">
      <c r="O2449" s="32"/>
    </row>
    <row r="2450" spans="15:15">
      <c r="O2450" s="32"/>
    </row>
    <row r="2451" spans="15:15">
      <c r="O2451" s="32"/>
    </row>
    <row r="2452" spans="15:15">
      <c r="O2452" s="32"/>
    </row>
    <row r="2453" spans="15:15">
      <c r="O2453" s="32"/>
    </row>
    <row r="2454" spans="15:15">
      <c r="O2454" s="32"/>
    </row>
    <row r="2455" spans="15:15">
      <c r="O2455" s="32"/>
    </row>
    <row r="2456" spans="15:15">
      <c r="O2456" s="32"/>
    </row>
    <row r="2457" spans="15:15">
      <c r="O2457" s="32"/>
    </row>
    <row r="2458" spans="15:15">
      <c r="O2458" s="32"/>
    </row>
    <row r="2459" spans="15:15">
      <c r="O2459" s="32"/>
    </row>
    <row r="2460" spans="15:15">
      <c r="O2460" s="32"/>
    </row>
    <row r="2461" spans="15:15">
      <c r="O2461" s="32"/>
    </row>
    <row r="2462" spans="15:15">
      <c r="O2462" s="32"/>
    </row>
    <row r="2463" spans="15:15">
      <c r="O2463" s="32"/>
    </row>
    <row r="2464" spans="15:15">
      <c r="O2464" s="32"/>
    </row>
    <row r="2465" spans="15:15">
      <c r="O2465" s="32"/>
    </row>
    <row r="2466" spans="15:15">
      <c r="O2466" s="32"/>
    </row>
    <row r="2467" spans="15:15">
      <c r="O2467" s="32"/>
    </row>
    <row r="2468" spans="15:15">
      <c r="O2468" s="32"/>
    </row>
    <row r="2469" spans="15:15">
      <c r="O2469" s="32"/>
    </row>
    <row r="2470" spans="15:15">
      <c r="O2470" s="32"/>
    </row>
    <row r="2471" spans="15:15">
      <c r="O2471" s="32"/>
    </row>
    <row r="2472" spans="15:15">
      <c r="O2472" s="32"/>
    </row>
    <row r="2473" spans="15:15">
      <c r="O2473" s="32"/>
    </row>
    <row r="2474" spans="15:15">
      <c r="O2474" s="32"/>
    </row>
    <row r="2475" spans="15:15">
      <c r="O2475" s="32"/>
    </row>
    <row r="2476" spans="15:15">
      <c r="O2476" s="32"/>
    </row>
    <row r="2477" spans="15:15">
      <c r="O2477" s="32"/>
    </row>
    <row r="2478" spans="15:15">
      <c r="O2478" s="32"/>
    </row>
    <row r="2479" spans="15:15">
      <c r="O2479" s="32"/>
    </row>
    <row r="2480" spans="15:15">
      <c r="O2480" s="32"/>
    </row>
    <row r="2481" spans="15:15">
      <c r="O2481" s="32"/>
    </row>
    <row r="2482" spans="15:15">
      <c r="O2482" s="32"/>
    </row>
    <row r="2483" spans="15:15">
      <c r="O2483" s="32"/>
    </row>
    <row r="2484" spans="15:15">
      <c r="O2484" s="32"/>
    </row>
    <row r="2485" spans="15:15">
      <c r="O2485" s="32"/>
    </row>
    <row r="2486" spans="15:15">
      <c r="O2486" s="32"/>
    </row>
    <row r="2487" spans="15:15">
      <c r="O2487" s="32"/>
    </row>
    <row r="2488" spans="15:15">
      <c r="O2488" s="32"/>
    </row>
    <row r="2489" spans="15:15">
      <c r="O2489" s="32"/>
    </row>
    <row r="2490" spans="15:15">
      <c r="O2490" s="32"/>
    </row>
    <row r="2491" spans="15:15">
      <c r="O2491" s="32"/>
    </row>
    <row r="2492" spans="15:15">
      <c r="O2492" s="32"/>
    </row>
    <row r="2493" spans="15:15">
      <c r="O2493" s="32"/>
    </row>
    <row r="2494" spans="15:15">
      <c r="O2494" s="32"/>
    </row>
    <row r="2495" spans="15:15">
      <c r="O2495" s="32"/>
    </row>
    <row r="2496" spans="15:15">
      <c r="O2496" s="32"/>
    </row>
    <row r="2497" spans="15:15">
      <c r="O2497" s="32"/>
    </row>
    <row r="2498" spans="15:15">
      <c r="O2498" s="32"/>
    </row>
    <row r="2499" spans="15:15">
      <c r="O2499" s="32"/>
    </row>
    <row r="2500" spans="15:15">
      <c r="O2500" s="32"/>
    </row>
    <row r="2501" spans="15:15">
      <c r="O2501" s="32"/>
    </row>
    <row r="2502" spans="15:15">
      <c r="O2502" s="32"/>
    </row>
    <row r="2503" spans="15:15">
      <c r="O2503" s="32"/>
    </row>
    <row r="2504" spans="15:15">
      <c r="O2504" s="32"/>
    </row>
    <row r="2505" spans="15:15">
      <c r="O2505" s="32"/>
    </row>
    <row r="2506" spans="15:15">
      <c r="O2506" s="32"/>
    </row>
    <row r="2507" spans="15:15">
      <c r="O2507" s="32"/>
    </row>
    <row r="2508" spans="15:15">
      <c r="O2508" s="32"/>
    </row>
    <row r="2509" spans="15:15">
      <c r="O2509" s="32"/>
    </row>
    <row r="2510" spans="15:15">
      <c r="O2510" s="32"/>
    </row>
    <row r="2511" spans="15:15">
      <c r="O2511" s="32"/>
    </row>
    <row r="2512" spans="15:15">
      <c r="O2512" s="32"/>
    </row>
    <row r="2513" spans="15:15">
      <c r="O2513" s="32"/>
    </row>
    <row r="2514" spans="15:15">
      <c r="O2514" s="32"/>
    </row>
    <row r="2515" spans="15:15">
      <c r="O2515" s="32"/>
    </row>
    <row r="2516" spans="15:15">
      <c r="O2516" s="32"/>
    </row>
    <row r="2517" spans="15:15">
      <c r="O2517" s="32"/>
    </row>
    <row r="2518" spans="15:15">
      <c r="O2518" s="32"/>
    </row>
    <row r="2519" spans="15:15">
      <c r="O2519" s="32"/>
    </row>
    <row r="2520" spans="15:15">
      <c r="O2520" s="32"/>
    </row>
    <row r="2521" spans="15:15">
      <c r="O2521" s="32"/>
    </row>
    <row r="2522" spans="15:15">
      <c r="O2522" s="32"/>
    </row>
    <row r="2523" spans="15:15">
      <c r="O2523" s="32"/>
    </row>
    <row r="2524" spans="15:15">
      <c r="O2524" s="32"/>
    </row>
    <row r="2525" spans="15:15">
      <c r="O2525" s="32"/>
    </row>
    <row r="2526" spans="15:15">
      <c r="O2526" s="32"/>
    </row>
    <row r="2527" spans="15:15">
      <c r="O2527" s="32"/>
    </row>
    <row r="2528" spans="15:15">
      <c r="O2528" s="32"/>
    </row>
    <row r="2529" spans="15:15">
      <c r="O2529" s="32"/>
    </row>
    <row r="2530" spans="15:15">
      <c r="O2530" s="32"/>
    </row>
    <row r="2531" spans="15:15">
      <c r="O2531" s="32"/>
    </row>
    <row r="2532" spans="15:15">
      <c r="O2532" s="32"/>
    </row>
    <row r="2533" spans="15:15">
      <c r="O2533" s="32"/>
    </row>
    <row r="2534" spans="15:15">
      <c r="O2534" s="32"/>
    </row>
    <row r="2535" spans="15:15">
      <c r="O2535" s="32"/>
    </row>
    <row r="2536" spans="15:15">
      <c r="O2536" s="32"/>
    </row>
    <row r="2537" spans="15:15">
      <c r="O2537" s="32"/>
    </row>
    <row r="2538" spans="15:15">
      <c r="O2538" s="32"/>
    </row>
    <row r="2539" spans="15:15">
      <c r="O2539" s="32"/>
    </row>
    <row r="2540" spans="15:15">
      <c r="O2540" s="32"/>
    </row>
    <row r="2541" spans="15:15">
      <c r="O2541" s="32"/>
    </row>
    <row r="2542" spans="15:15">
      <c r="O2542" s="32"/>
    </row>
    <row r="2543" spans="15:15">
      <c r="O2543" s="32"/>
    </row>
    <row r="2544" spans="15:15">
      <c r="O2544" s="32"/>
    </row>
    <row r="2545" spans="15:15">
      <c r="O2545" s="32"/>
    </row>
    <row r="2546" spans="15:15">
      <c r="O2546" s="32"/>
    </row>
    <row r="2547" spans="15:15">
      <c r="O2547" s="32"/>
    </row>
    <row r="2548" spans="15:15">
      <c r="O2548" s="32"/>
    </row>
    <row r="2549" spans="15:15">
      <c r="O2549" s="32"/>
    </row>
    <row r="2550" spans="15:15">
      <c r="O2550" s="32"/>
    </row>
    <row r="2551" spans="15:15">
      <c r="O2551" s="32"/>
    </row>
    <row r="2552" spans="15:15">
      <c r="O2552" s="32"/>
    </row>
    <row r="2553" spans="15:15">
      <c r="O2553" s="32"/>
    </row>
    <row r="2554" spans="15:15">
      <c r="O2554" s="32"/>
    </row>
    <row r="2555" spans="15:15">
      <c r="O2555" s="32"/>
    </row>
    <row r="2556" spans="15:15">
      <c r="O2556" s="32"/>
    </row>
    <row r="2557" spans="15:15">
      <c r="O2557" s="32"/>
    </row>
    <row r="2558" spans="15:15">
      <c r="O2558" s="32"/>
    </row>
    <row r="2559" spans="15:15">
      <c r="O2559" s="32"/>
    </row>
    <row r="2560" spans="15:15">
      <c r="O2560" s="32"/>
    </row>
    <row r="2561" spans="15:15">
      <c r="O2561" s="32"/>
    </row>
    <row r="2562" spans="15:15">
      <c r="O2562" s="32"/>
    </row>
    <row r="2563" spans="15:15">
      <c r="O2563" s="32"/>
    </row>
    <row r="2564" spans="15:15">
      <c r="O2564" s="32"/>
    </row>
    <row r="2565" spans="15:15">
      <c r="O2565" s="32"/>
    </row>
    <row r="2566" spans="15:15">
      <c r="O2566" s="32"/>
    </row>
    <row r="2567" spans="15:15">
      <c r="O2567" s="32"/>
    </row>
    <row r="2568" spans="15:15">
      <c r="O2568" s="32"/>
    </row>
    <row r="2569" spans="15:15">
      <c r="O2569" s="32"/>
    </row>
    <row r="2570" spans="15:15">
      <c r="O2570" s="32"/>
    </row>
    <row r="2571" spans="15:15">
      <c r="O2571" s="32"/>
    </row>
    <row r="2572" spans="15:15">
      <c r="O2572" s="32"/>
    </row>
    <row r="2573" spans="15:15">
      <c r="O2573" s="32"/>
    </row>
    <row r="2574" spans="15:15">
      <c r="O2574" s="32"/>
    </row>
    <row r="2575" spans="15:15">
      <c r="O2575" s="32"/>
    </row>
    <row r="2576" spans="15:15">
      <c r="O2576" s="32"/>
    </row>
    <row r="2577" spans="15:15">
      <c r="O2577" s="32"/>
    </row>
    <row r="2578" spans="15:15">
      <c r="O2578" s="32"/>
    </row>
    <row r="2579" spans="15:15">
      <c r="O2579" s="32"/>
    </row>
    <row r="2580" spans="15:15">
      <c r="O2580" s="32"/>
    </row>
    <row r="2581" spans="15:15">
      <c r="O2581" s="32"/>
    </row>
    <row r="2582" spans="15:15">
      <c r="O2582" s="32"/>
    </row>
    <row r="2583" spans="15:15">
      <c r="O2583" s="32"/>
    </row>
    <row r="2584" spans="15:15">
      <c r="O2584" s="32"/>
    </row>
    <row r="2585" spans="15:15">
      <c r="O2585" s="32"/>
    </row>
    <row r="2586" spans="15:15">
      <c r="O2586" s="32"/>
    </row>
    <row r="2587" spans="15:15">
      <c r="O2587" s="32"/>
    </row>
    <row r="2588" spans="15:15">
      <c r="O2588" s="32"/>
    </row>
    <row r="2589" spans="15:15">
      <c r="O2589" s="32"/>
    </row>
    <row r="2590" spans="15:15">
      <c r="O2590" s="32"/>
    </row>
    <row r="2591" spans="15:15">
      <c r="O2591" s="32"/>
    </row>
    <row r="2592" spans="15:15">
      <c r="O2592" s="32"/>
    </row>
    <row r="2593" spans="15:15">
      <c r="O2593" s="32"/>
    </row>
    <row r="2594" spans="15:15">
      <c r="O2594" s="32"/>
    </row>
    <row r="2595" spans="15:15">
      <c r="O2595" s="32"/>
    </row>
    <row r="2596" spans="15:15">
      <c r="O2596" s="32"/>
    </row>
    <row r="2597" spans="15:15">
      <c r="O2597" s="32"/>
    </row>
    <row r="2598" spans="15:15">
      <c r="O2598" s="32"/>
    </row>
    <row r="2599" spans="15:15">
      <c r="O2599" s="32"/>
    </row>
    <row r="2600" spans="15:15">
      <c r="O2600" s="32"/>
    </row>
    <row r="2601" spans="15:15">
      <c r="O2601" s="32"/>
    </row>
    <row r="2602" spans="15:15">
      <c r="O2602" s="32"/>
    </row>
    <row r="2603" spans="15:15">
      <c r="O2603" s="32"/>
    </row>
    <row r="2604" spans="15:15">
      <c r="O2604" s="32"/>
    </row>
    <row r="2605" spans="15:15">
      <c r="O2605" s="32"/>
    </row>
    <row r="2606" spans="15:15">
      <c r="O2606" s="32"/>
    </row>
    <row r="2607" spans="15:15">
      <c r="O2607" s="32"/>
    </row>
    <row r="2608" spans="15:15">
      <c r="O2608" s="32"/>
    </row>
    <row r="2609" spans="15:15">
      <c r="O2609" s="32"/>
    </row>
    <row r="2610" spans="15:15">
      <c r="O2610" s="32"/>
    </row>
    <row r="2611" spans="15:15">
      <c r="O2611" s="32"/>
    </row>
    <row r="2612" spans="15:15">
      <c r="O2612" s="32"/>
    </row>
    <row r="2613" spans="15:15">
      <c r="O2613" s="32"/>
    </row>
    <row r="2614" spans="15:15">
      <c r="O2614" s="32"/>
    </row>
    <row r="2615" spans="15:15">
      <c r="O2615" s="32"/>
    </row>
    <row r="2616" spans="15:15">
      <c r="O2616" s="32"/>
    </row>
    <row r="2617" spans="15:15">
      <c r="O2617" s="32"/>
    </row>
    <row r="2618" spans="15:15">
      <c r="O2618" s="32"/>
    </row>
    <row r="2619" spans="15:15">
      <c r="O2619" s="32"/>
    </row>
    <row r="2620" spans="15:15">
      <c r="O2620" s="32"/>
    </row>
    <row r="2621" spans="15:15">
      <c r="O2621" s="32"/>
    </row>
    <row r="2622" spans="15:15">
      <c r="O2622" s="32"/>
    </row>
    <row r="2623" spans="15:15">
      <c r="O2623" s="32"/>
    </row>
    <row r="2624" spans="15:15">
      <c r="O2624" s="32"/>
    </row>
    <row r="2625" spans="15:15">
      <c r="O2625" s="32"/>
    </row>
    <row r="2626" spans="15:15">
      <c r="O2626" s="32"/>
    </row>
    <row r="2627" spans="15:15">
      <c r="O2627" s="32"/>
    </row>
    <row r="2628" spans="15:15">
      <c r="O2628" s="32"/>
    </row>
    <row r="2629" spans="15:15">
      <c r="O2629" s="32"/>
    </row>
    <row r="2630" spans="15:15">
      <c r="O2630" s="32"/>
    </row>
    <row r="2631" spans="15:15">
      <c r="O2631" s="32"/>
    </row>
    <row r="2632" spans="15:15">
      <c r="O2632" s="32"/>
    </row>
    <row r="2633" spans="15:15">
      <c r="O2633" s="32"/>
    </row>
    <row r="2634" spans="15:15">
      <c r="O2634" s="32"/>
    </row>
    <row r="2635" spans="15:15">
      <c r="O2635" s="32"/>
    </row>
    <row r="2636" spans="15:15">
      <c r="O2636" s="32"/>
    </row>
    <row r="2637" spans="15:15">
      <c r="O2637" s="32"/>
    </row>
    <row r="2638" spans="15:15">
      <c r="O2638" s="32"/>
    </row>
    <row r="2639" spans="15:15">
      <c r="O2639" s="32"/>
    </row>
    <row r="2640" spans="15:15">
      <c r="O2640" s="32"/>
    </row>
    <row r="2641" spans="15:15">
      <c r="O2641" s="32"/>
    </row>
    <row r="2642" spans="15:15">
      <c r="O2642" s="32"/>
    </row>
    <row r="2643" spans="15:15">
      <c r="O2643" s="32"/>
    </row>
    <row r="2644" spans="15:15">
      <c r="O2644" s="32"/>
    </row>
    <row r="2645" spans="15:15">
      <c r="O2645" s="32"/>
    </row>
    <row r="2646" spans="15:15">
      <c r="O2646" s="32"/>
    </row>
    <row r="2647" spans="15:15">
      <c r="O2647" s="32"/>
    </row>
    <row r="2648" spans="15:15">
      <c r="O2648" s="32"/>
    </row>
    <row r="2649" spans="15:15">
      <c r="O2649" s="32"/>
    </row>
    <row r="2650" spans="15:15">
      <c r="O2650" s="32"/>
    </row>
    <row r="2651" spans="15:15">
      <c r="O2651" s="32"/>
    </row>
    <row r="2652" spans="15:15">
      <c r="O2652" s="32"/>
    </row>
    <row r="2653" spans="15:15">
      <c r="O2653" s="32"/>
    </row>
    <row r="2654" spans="15:15">
      <c r="O2654" s="32"/>
    </row>
    <row r="2655" spans="15:15">
      <c r="O2655" s="32"/>
    </row>
    <row r="2656" spans="15:15">
      <c r="O2656" s="32"/>
    </row>
    <row r="2657" spans="15:15">
      <c r="O2657" s="32"/>
    </row>
    <row r="2658" spans="15:15">
      <c r="O2658" s="32"/>
    </row>
    <row r="2659" spans="15:15">
      <c r="O2659" s="32"/>
    </row>
    <row r="2660" spans="15:15">
      <c r="O2660" s="32"/>
    </row>
    <row r="2661" spans="15:15">
      <c r="O2661" s="32"/>
    </row>
    <row r="2662" spans="15:15">
      <c r="O2662" s="32"/>
    </row>
    <row r="2663" spans="15:15">
      <c r="O2663" s="32"/>
    </row>
    <row r="2664" spans="15:15">
      <c r="O2664" s="32"/>
    </row>
    <row r="2665" spans="15:15">
      <c r="O2665" s="32"/>
    </row>
    <row r="2666" spans="15:15">
      <c r="O2666" s="32"/>
    </row>
    <row r="2667" spans="15:15">
      <c r="O2667" s="32"/>
    </row>
    <row r="2668" spans="15:15">
      <c r="O2668" s="32"/>
    </row>
    <row r="2669" spans="15:15">
      <c r="O2669" s="32"/>
    </row>
    <row r="2670" spans="15:15">
      <c r="O2670" s="32"/>
    </row>
    <row r="2671" spans="15:15">
      <c r="O2671" s="32"/>
    </row>
    <row r="2672" spans="15:15">
      <c r="O2672" s="32"/>
    </row>
    <row r="2673" spans="15:15">
      <c r="O2673" s="32"/>
    </row>
    <row r="2674" spans="15:15">
      <c r="O2674" s="32"/>
    </row>
    <row r="2675" spans="15:15">
      <c r="O2675" s="32"/>
    </row>
    <row r="2676" spans="15:15">
      <c r="O2676" s="32"/>
    </row>
    <row r="2677" spans="15:15">
      <c r="O2677" s="32"/>
    </row>
    <row r="2678" spans="15:15">
      <c r="O2678" s="32"/>
    </row>
    <row r="2679" spans="15:15">
      <c r="O2679" s="32"/>
    </row>
    <row r="2680" spans="15:15">
      <c r="O2680" s="32"/>
    </row>
    <row r="2681" spans="15:15">
      <c r="O2681" s="32"/>
    </row>
    <row r="2682" spans="15:15">
      <c r="O2682" s="32"/>
    </row>
    <row r="2683" spans="15:15">
      <c r="O2683" s="32"/>
    </row>
    <row r="2684" spans="15:15">
      <c r="O2684" s="32"/>
    </row>
    <row r="2685" spans="15:15">
      <c r="O2685" s="32"/>
    </row>
    <row r="2686" spans="15:15">
      <c r="O2686" s="32"/>
    </row>
    <row r="2687" spans="15:15">
      <c r="O2687" s="32"/>
    </row>
    <row r="2688" spans="15:15">
      <c r="O2688" s="32"/>
    </row>
    <row r="2689" spans="15:15">
      <c r="O2689" s="32"/>
    </row>
    <row r="2690" spans="15:15">
      <c r="O2690" s="32"/>
    </row>
    <row r="2691" spans="15:15">
      <c r="O2691" s="32"/>
    </row>
    <row r="2692" spans="15:15">
      <c r="O2692" s="32"/>
    </row>
    <row r="2693" spans="15:15">
      <c r="O2693" s="32"/>
    </row>
    <row r="2694" spans="15:15">
      <c r="O2694" s="32"/>
    </row>
    <row r="2695" spans="15:15">
      <c r="O2695" s="32"/>
    </row>
    <row r="2696" spans="15:15">
      <c r="O2696" s="32"/>
    </row>
    <row r="2697" spans="15:15">
      <c r="O2697" s="32"/>
    </row>
    <row r="2698" spans="15:15">
      <c r="O2698" s="32"/>
    </row>
    <row r="2699" spans="15:15">
      <c r="O2699" s="32"/>
    </row>
    <row r="2700" spans="15:15">
      <c r="O2700" s="32"/>
    </row>
    <row r="2701" spans="15:15">
      <c r="O2701" s="32"/>
    </row>
    <row r="2702" spans="15:15">
      <c r="O2702" s="32"/>
    </row>
    <row r="2703" spans="15:15">
      <c r="O2703" s="32"/>
    </row>
    <row r="2704" spans="15:15">
      <c r="O2704" s="32"/>
    </row>
    <row r="2705" spans="15:15">
      <c r="O2705" s="32"/>
    </row>
    <row r="2706" spans="15:15">
      <c r="O2706" s="32"/>
    </row>
    <row r="2707" spans="15:15">
      <c r="O2707" s="32"/>
    </row>
    <row r="2708" spans="15:15">
      <c r="O2708" s="32"/>
    </row>
    <row r="2709" spans="15:15">
      <c r="O2709" s="32"/>
    </row>
    <row r="2710" spans="15:15">
      <c r="O2710" s="32"/>
    </row>
    <row r="2711" spans="15:15">
      <c r="O2711" s="32"/>
    </row>
    <row r="2712" spans="15:15">
      <c r="O2712" s="32"/>
    </row>
    <row r="2713" spans="15:15">
      <c r="O2713" s="32"/>
    </row>
    <row r="2714" spans="15:15">
      <c r="O2714" s="32"/>
    </row>
    <row r="2715" spans="15:15">
      <c r="O2715" s="32"/>
    </row>
    <row r="2716" spans="15:15">
      <c r="O2716" s="32"/>
    </row>
    <row r="2717" spans="15:15">
      <c r="O2717" s="32"/>
    </row>
    <row r="2718" spans="15:15">
      <c r="O2718" s="32"/>
    </row>
    <row r="2719" spans="15:15">
      <c r="O2719" s="32"/>
    </row>
    <row r="2720" spans="15:15">
      <c r="O2720" s="32"/>
    </row>
    <row r="2721" spans="15:15">
      <c r="O2721" s="32"/>
    </row>
    <row r="2722" spans="15:15">
      <c r="O2722" s="32"/>
    </row>
    <row r="2723" spans="15:15">
      <c r="O2723" s="32"/>
    </row>
    <row r="2724" spans="15:15">
      <c r="O2724" s="32"/>
    </row>
    <row r="2725" spans="15:15">
      <c r="O2725" s="32"/>
    </row>
    <row r="2726" spans="15:15">
      <c r="O2726" s="32"/>
    </row>
    <row r="2727" spans="15:15">
      <c r="O2727" s="32"/>
    </row>
    <row r="2728" spans="15:15">
      <c r="O2728" s="32"/>
    </row>
    <row r="2729" spans="15:15">
      <c r="O2729" s="32"/>
    </row>
    <row r="2730" spans="15:15">
      <c r="O2730" s="32"/>
    </row>
    <row r="2731" spans="15:15">
      <c r="O2731" s="32"/>
    </row>
    <row r="2732" spans="15:15">
      <c r="O2732" s="32"/>
    </row>
    <row r="2733" spans="15:15">
      <c r="O2733" s="32"/>
    </row>
    <row r="2734" spans="15:15">
      <c r="O2734" s="32"/>
    </row>
    <row r="2735" spans="15:15">
      <c r="O2735" s="32"/>
    </row>
    <row r="2736" spans="15:15">
      <c r="O2736" s="32"/>
    </row>
    <row r="2737" spans="15:15">
      <c r="O2737" s="32"/>
    </row>
    <row r="2738" spans="15:15">
      <c r="O2738" s="32"/>
    </row>
    <row r="2739" spans="15:15">
      <c r="O2739" s="32"/>
    </row>
    <row r="2740" spans="15:15">
      <c r="O2740" s="32"/>
    </row>
    <row r="2741" spans="15:15">
      <c r="O2741" s="32"/>
    </row>
    <row r="2742" spans="15:15">
      <c r="O2742" s="32"/>
    </row>
    <row r="2743" spans="15:15">
      <c r="O2743" s="32"/>
    </row>
    <row r="2744" spans="15:15">
      <c r="O2744" s="32"/>
    </row>
    <row r="2745" spans="15:15">
      <c r="O2745" s="32"/>
    </row>
    <row r="2746" spans="15:15">
      <c r="O2746" s="32"/>
    </row>
    <row r="2747" spans="15:15">
      <c r="O2747" s="32"/>
    </row>
    <row r="2748" spans="15:15">
      <c r="O2748" s="32"/>
    </row>
    <row r="2749" spans="15:15">
      <c r="O2749" s="32"/>
    </row>
    <row r="2750" spans="15:15">
      <c r="O2750" s="32"/>
    </row>
    <row r="2751" spans="15:15">
      <c r="O2751" s="32"/>
    </row>
    <row r="2752" spans="15:15">
      <c r="O2752" s="32"/>
    </row>
    <row r="2753" spans="15:15">
      <c r="O2753" s="32"/>
    </row>
    <row r="2754" spans="15:15">
      <c r="O2754" s="32"/>
    </row>
    <row r="2755" spans="15:15">
      <c r="O2755" s="32"/>
    </row>
    <row r="2756" spans="15:15">
      <c r="O2756" s="32"/>
    </row>
    <row r="2757" spans="15:15">
      <c r="O2757" s="32"/>
    </row>
    <row r="2758" spans="15:15">
      <c r="O2758" s="32"/>
    </row>
    <row r="2759" spans="15:15">
      <c r="O2759" s="32"/>
    </row>
    <row r="2760" spans="15:15">
      <c r="O2760" s="32"/>
    </row>
    <row r="2761" spans="15:15">
      <c r="O2761" s="32"/>
    </row>
    <row r="2762" spans="15:15">
      <c r="O2762" s="32"/>
    </row>
    <row r="2763" spans="15:15">
      <c r="O2763" s="32"/>
    </row>
    <row r="2764" spans="15:15">
      <c r="O2764" s="32"/>
    </row>
    <row r="2765" spans="15:15">
      <c r="O2765" s="32"/>
    </row>
    <row r="2766" spans="15:15">
      <c r="O2766" s="32"/>
    </row>
    <row r="2767" spans="15:15">
      <c r="O2767" s="32"/>
    </row>
    <row r="2768" spans="15:15">
      <c r="O2768" s="32"/>
    </row>
    <row r="2769" spans="15:15">
      <c r="O2769" s="32"/>
    </row>
    <row r="2770" spans="15:15">
      <c r="O2770" s="32"/>
    </row>
    <row r="2771" spans="15:15">
      <c r="O2771" s="32"/>
    </row>
    <row r="2772" spans="15:15">
      <c r="O2772" s="32"/>
    </row>
    <row r="2773" spans="15:15">
      <c r="O2773" s="32"/>
    </row>
    <row r="2774" spans="15:15">
      <c r="O2774" s="32"/>
    </row>
    <row r="2775" spans="15:15">
      <c r="O2775" s="32"/>
    </row>
    <row r="2776" spans="15:15">
      <c r="O2776" s="32"/>
    </row>
    <row r="2777" spans="15:15">
      <c r="O2777" s="32"/>
    </row>
    <row r="2778" spans="15:15">
      <c r="O2778" s="32"/>
    </row>
    <row r="2779" spans="15:15">
      <c r="O2779" s="32"/>
    </row>
    <row r="2780" spans="15:15">
      <c r="O2780" s="32"/>
    </row>
    <row r="2781" spans="15:15">
      <c r="O2781" s="32"/>
    </row>
    <row r="2782" spans="15:15">
      <c r="O2782" s="32"/>
    </row>
    <row r="2783" spans="15:15">
      <c r="O2783" s="32"/>
    </row>
    <row r="2784" spans="15:15">
      <c r="O2784" s="32"/>
    </row>
    <row r="2785" spans="15:15">
      <c r="O2785" s="32"/>
    </row>
    <row r="2786" spans="15:15">
      <c r="O2786" s="32"/>
    </row>
    <row r="2787" spans="15:15">
      <c r="O2787" s="32"/>
    </row>
    <row r="2788" spans="15:15">
      <c r="O2788" s="32"/>
    </row>
    <row r="2789" spans="15:15">
      <c r="O2789" s="32"/>
    </row>
    <row r="2790" spans="15:15">
      <c r="O2790" s="32"/>
    </row>
    <row r="2791" spans="15:15">
      <c r="O2791" s="32"/>
    </row>
    <row r="2792" spans="15:15">
      <c r="O2792" s="32"/>
    </row>
    <row r="2793" spans="15:15">
      <c r="O2793" s="32"/>
    </row>
    <row r="2794" spans="15:15">
      <c r="O2794" s="32"/>
    </row>
    <row r="2795" spans="15:15">
      <c r="O2795" s="32"/>
    </row>
    <row r="2796" spans="15:15">
      <c r="O2796" s="32"/>
    </row>
    <row r="2797" spans="15:15">
      <c r="O2797" s="32"/>
    </row>
    <row r="2798" spans="15:15">
      <c r="O2798" s="32"/>
    </row>
    <row r="2799" spans="15:15">
      <c r="O2799" s="32"/>
    </row>
    <row r="2800" spans="15:15">
      <c r="O2800" s="32"/>
    </row>
    <row r="2801" spans="15:15">
      <c r="O2801" s="32"/>
    </row>
    <row r="2802" spans="15:15">
      <c r="O2802" s="32"/>
    </row>
    <row r="2803" spans="15:15">
      <c r="O2803" s="32"/>
    </row>
    <row r="2804" spans="15:15">
      <c r="O2804" s="32"/>
    </row>
    <row r="2805" spans="15:15">
      <c r="O2805" s="32"/>
    </row>
    <row r="2806" spans="15:15">
      <c r="O2806" s="32"/>
    </row>
    <row r="2807" spans="15:15">
      <c r="O2807" s="32"/>
    </row>
    <row r="2808" spans="15:15">
      <c r="O2808" s="32"/>
    </row>
    <row r="2809" spans="15:15">
      <c r="O2809" s="32"/>
    </row>
    <row r="2810" spans="15:15">
      <c r="O2810" s="32"/>
    </row>
    <row r="2811" spans="15:15">
      <c r="O2811" s="32"/>
    </row>
    <row r="2812" spans="15:15">
      <c r="O2812" s="32"/>
    </row>
    <row r="2813" spans="15:15">
      <c r="O2813" s="32"/>
    </row>
    <row r="2814" spans="15:15">
      <c r="O2814" s="32"/>
    </row>
    <row r="2815" spans="15:15">
      <c r="O2815" s="32"/>
    </row>
    <row r="2816" spans="15:15">
      <c r="O2816" s="32"/>
    </row>
    <row r="2817" spans="15:15">
      <c r="O2817" s="32"/>
    </row>
    <row r="2818" spans="15:15">
      <c r="O2818" s="32"/>
    </row>
    <row r="2819" spans="15:15">
      <c r="O2819" s="32"/>
    </row>
    <row r="2820" spans="15:15">
      <c r="O2820" s="32"/>
    </row>
    <row r="2821" spans="15:15">
      <c r="O2821" s="32"/>
    </row>
    <row r="2822" spans="15:15">
      <c r="O2822" s="32"/>
    </row>
    <row r="2823" spans="15:15">
      <c r="O2823" s="32"/>
    </row>
    <row r="2824" spans="15:15">
      <c r="O2824" s="32"/>
    </row>
    <row r="2825" spans="15:15">
      <c r="O2825" s="32"/>
    </row>
    <row r="2826" spans="15:15">
      <c r="O2826" s="32"/>
    </row>
    <row r="2827" spans="15:15">
      <c r="O2827" s="32"/>
    </row>
    <row r="2828" spans="15:15">
      <c r="O2828" s="32"/>
    </row>
    <row r="2829" spans="15:15">
      <c r="O2829" s="32"/>
    </row>
    <row r="2830" spans="15:15">
      <c r="O2830" s="32"/>
    </row>
    <row r="2831" spans="15:15">
      <c r="O2831" s="32"/>
    </row>
    <row r="2832" spans="15:15">
      <c r="O2832" s="32"/>
    </row>
    <row r="2833" spans="15:15">
      <c r="O2833" s="32"/>
    </row>
    <row r="2834" spans="15:15">
      <c r="O2834" s="32"/>
    </row>
    <row r="2835" spans="15:15">
      <c r="O2835" s="32"/>
    </row>
    <row r="2836" spans="15:15">
      <c r="O2836" s="32"/>
    </row>
    <row r="2837" spans="15:15">
      <c r="O2837" s="32"/>
    </row>
    <row r="2838" spans="15:15">
      <c r="O2838" s="32"/>
    </row>
    <row r="2839" spans="15:15">
      <c r="O2839" s="32"/>
    </row>
    <row r="2840" spans="15:15">
      <c r="O2840" s="32"/>
    </row>
    <row r="2841" spans="15:15">
      <c r="O2841" s="32"/>
    </row>
    <row r="2842" spans="15:15">
      <c r="O2842" s="32"/>
    </row>
    <row r="2843" spans="15:15">
      <c r="O2843" s="32"/>
    </row>
    <row r="2844" spans="15:15">
      <c r="O2844" s="32"/>
    </row>
    <row r="2845" spans="15:15">
      <c r="O2845" s="32"/>
    </row>
    <row r="2846" spans="15:15">
      <c r="O2846" s="32"/>
    </row>
    <row r="2847" spans="15:15">
      <c r="O2847" s="32"/>
    </row>
    <row r="2848" spans="15:15">
      <c r="O2848" s="32"/>
    </row>
    <row r="2849" spans="15:15">
      <c r="O2849" s="32"/>
    </row>
    <row r="2850" spans="15:15">
      <c r="O2850" s="32"/>
    </row>
    <row r="2851" spans="15:15">
      <c r="O2851" s="32"/>
    </row>
    <row r="2852" spans="15:15">
      <c r="O2852" s="32"/>
    </row>
    <row r="2853" spans="15:15">
      <c r="O2853" s="32"/>
    </row>
    <row r="2854" spans="15:15">
      <c r="O2854" s="32"/>
    </row>
    <row r="2855" spans="15:15">
      <c r="O2855" s="32"/>
    </row>
    <row r="2856" spans="15:15">
      <c r="O2856" s="32"/>
    </row>
    <row r="2857" spans="15:15">
      <c r="O2857" s="32"/>
    </row>
    <row r="2858" spans="15:15">
      <c r="O2858" s="32"/>
    </row>
    <row r="2859" spans="15:15">
      <c r="O2859" s="32"/>
    </row>
    <row r="2860" spans="15:15">
      <c r="O2860" s="32"/>
    </row>
    <row r="2861" spans="15:15">
      <c r="O2861" s="32"/>
    </row>
    <row r="2862" spans="15:15">
      <c r="O2862" s="32"/>
    </row>
    <row r="2863" spans="15:15">
      <c r="O2863" s="32"/>
    </row>
    <row r="2864" spans="15:15">
      <c r="O2864" s="32"/>
    </row>
    <row r="2865" spans="15:15">
      <c r="O2865" s="32"/>
    </row>
    <row r="2866" spans="15:15">
      <c r="O2866" s="32"/>
    </row>
    <row r="2867" spans="15:15">
      <c r="O2867" s="32"/>
    </row>
    <row r="2868" spans="15:15">
      <c r="O2868" s="32"/>
    </row>
    <row r="2869" spans="15:15">
      <c r="O2869" s="32"/>
    </row>
    <row r="2870" spans="15:15">
      <c r="O2870" s="32"/>
    </row>
    <row r="2871" spans="15:15">
      <c r="O2871" s="32"/>
    </row>
    <row r="2872" spans="15:15">
      <c r="O2872" s="32"/>
    </row>
    <row r="2873" spans="15:15">
      <c r="O2873" s="32"/>
    </row>
    <row r="2874" spans="15:15">
      <c r="O2874" s="32"/>
    </row>
    <row r="2875" spans="15:15">
      <c r="O2875" s="32"/>
    </row>
    <row r="2876" spans="15:15">
      <c r="O2876" s="32"/>
    </row>
    <row r="2877" spans="15:15">
      <c r="O2877" s="32"/>
    </row>
    <row r="2878" spans="15:15">
      <c r="O2878" s="32"/>
    </row>
    <row r="2879" spans="15:15">
      <c r="O2879" s="32"/>
    </row>
    <row r="2880" spans="15:15">
      <c r="O2880" s="32"/>
    </row>
    <row r="2881" spans="15:15">
      <c r="O2881" s="32"/>
    </row>
    <row r="2882" spans="15:15">
      <c r="O2882" s="32"/>
    </row>
    <row r="2883" spans="15:15">
      <c r="O2883" s="32"/>
    </row>
    <row r="2884" spans="15:15">
      <c r="O2884" s="32"/>
    </row>
    <row r="2885" spans="15:15">
      <c r="O2885" s="32"/>
    </row>
    <row r="2886" spans="15:15">
      <c r="O2886" s="32"/>
    </row>
    <row r="2887" spans="15:15">
      <c r="O2887" s="32"/>
    </row>
    <row r="2888" spans="15:15">
      <c r="O2888" s="32"/>
    </row>
    <row r="2889" spans="15:15">
      <c r="O2889" s="32"/>
    </row>
    <row r="2890" spans="15:15">
      <c r="O2890" s="32"/>
    </row>
    <row r="2891" spans="15:15">
      <c r="O2891" s="32"/>
    </row>
    <row r="2892" spans="15:15">
      <c r="O2892" s="32"/>
    </row>
    <row r="2893" spans="15:15">
      <c r="O2893" s="32"/>
    </row>
    <row r="2894" spans="15:15">
      <c r="O2894" s="32"/>
    </row>
    <row r="2895" spans="15:15">
      <c r="O2895" s="32"/>
    </row>
    <row r="2896" spans="15:15">
      <c r="O2896" s="32"/>
    </row>
    <row r="2897" spans="15:15">
      <c r="O2897" s="32"/>
    </row>
    <row r="2898" spans="15:15">
      <c r="O2898" s="32"/>
    </row>
    <row r="2899" spans="15:15">
      <c r="O2899" s="32"/>
    </row>
    <row r="2900" spans="15:15">
      <c r="O2900" s="32"/>
    </row>
    <row r="2901" spans="15:15">
      <c r="O2901" s="32"/>
    </row>
    <row r="2902" spans="15:15">
      <c r="O2902" s="32"/>
    </row>
    <row r="2903" spans="15:15">
      <c r="O2903" s="32"/>
    </row>
    <row r="2904" spans="15:15">
      <c r="O2904" s="32"/>
    </row>
    <row r="2905" spans="15:15">
      <c r="O2905" s="32"/>
    </row>
    <row r="2906" spans="15:15">
      <c r="O2906" s="32"/>
    </row>
    <row r="2907" spans="15:15">
      <c r="O2907" s="32"/>
    </row>
    <row r="2908" spans="15:15">
      <c r="O2908" s="32"/>
    </row>
    <row r="2909" spans="15:15">
      <c r="O2909" s="32"/>
    </row>
    <row r="2910" spans="15:15">
      <c r="O2910" s="32"/>
    </row>
    <row r="2911" spans="15:15">
      <c r="O2911" s="32"/>
    </row>
    <row r="2912" spans="15:15">
      <c r="O2912" s="32"/>
    </row>
    <row r="2913" spans="15:15">
      <c r="O2913" s="32"/>
    </row>
    <row r="2914" spans="15:15">
      <c r="O2914" s="32"/>
    </row>
    <row r="2915" spans="15:15">
      <c r="O2915" s="32"/>
    </row>
    <row r="2916" spans="15:15">
      <c r="O2916" s="32"/>
    </row>
    <row r="2917" spans="15:15">
      <c r="O2917" s="32"/>
    </row>
    <row r="2918" spans="15:15">
      <c r="O2918" s="32"/>
    </row>
    <row r="2919" spans="15:15">
      <c r="O2919" s="32"/>
    </row>
    <row r="2920" spans="15:15">
      <c r="O2920" s="32"/>
    </row>
    <row r="2921" spans="15:15">
      <c r="O2921" s="32"/>
    </row>
    <row r="2922" spans="15:15">
      <c r="O2922" s="32"/>
    </row>
    <row r="2923" spans="15:15">
      <c r="O2923" s="32"/>
    </row>
    <row r="2924" spans="15:15">
      <c r="O2924" s="32"/>
    </row>
    <row r="2925" spans="15:15">
      <c r="O2925" s="32"/>
    </row>
    <row r="2926" spans="15:15">
      <c r="O2926" s="32"/>
    </row>
    <row r="2927" spans="15:15">
      <c r="O2927" s="32"/>
    </row>
    <row r="2928" spans="15:15">
      <c r="O2928" s="32"/>
    </row>
    <row r="2929" spans="15:15">
      <c r="O2929" s="32"/>
    </row>
    <row r="2930" spans="15:15">
      <c r="O2930" s="32"/>
    </row>
    <row r="2931" spans="15:15">
      <c r="O2931" s="32"/>
    </row>
    <row r="2932" spans="15:15">
      <c r="O2932" s="32"/>
    </row>
    <row r="2933" spans="15:15">
      <c r="O2933" s="32"/>
    </row>
    <row r="2934" spans="15:15">
      <c r="O2934" s="32"/>
    </row>
    <row r="2935" spans="15:15">
      <c r="O2935" s="32"/>
    </row>
    <row r="2936" spans="15:15">
      <c r="O2936" s="32"/>
    </row>
    <row r="2937" spans="15:15">
      <c r="O2937" s="32"/>
    </row>
    <row r="2938" spans="15:15">
      <c r="O2938" s="32"/>
    </row>
    <row r="2939" spans="15:15">
      <c r="O2939" s="32"/>
    </row>
    <row r="2940" spans="15:15">
      <c r="O2940" s="32"/>
    </row>
    <row r="2941" spans="15:15">
      <c r="O2941" s="32"/>
    </row>
    <row r="2942" spans="15:15">
      <c r="O2942" s="32"/>
    </row>
    <row r="2943" spans="15:15">
      <c r="O2943" s="32"/>
    </row>
    <row r="2944" spans="15:15">
      <c r="O2944" s="32"/>
    </row>
    <row r="2945" spans="15:15">
      <c r="O2945" s="32"/>
    </row>
    <row r="2946" spans="15:15">
      <c r="O2946" s="32"/>
    </row>
    <row r="2947" spans="15:15">
      <c r="O2947" s="32"/>
    </row>
    <row r="2948" spans="15:15">
      <c r="O2948" s="32"/>
    </row>
    <row r="2949" spans="15:15">
      <c r="O2949" s="32"/>
    </row>
    <row r="2950" spans="15:15">
      <c r="O2950" s="32"/>
    </row>
    <row r="2951" spans="15:15">
      <c r="O2951" s="32"/>
    </row>
    <row r="2952" spans="15:15">
      <c r="O2952" s="32"/>
    </row>
    <row r="2953" spans="15:15">
      <c r="O2953" s="32"/>
    </row>
    <row r="2954" spans="15:15">
      <c r="O2954" s="32"/>
    </row>
    <row r="2955" spans="15:15">
      <c r="O2955" s="32"/>
    </row>
    <row r="2956" spans="15:15">
      <c r="O2956" s="32"/>
    </row>
    <row r="2957" spans="15:15">
      <c r="O2957" s="32"/>
    </row>
    <row r="2958" spans="15:15">
      <c r="O2958" s="32"/>
    </row>
    <row r="2959" spans="15:15">
      <c r="O2959" s="32"/>
    </row>
    <row r="2960" spans="15:15">
      <c r="O2960" s="32"/>
    </row>
    <row r="2961" spans="15:15">
      <c r="O2961" s="32"/>
    </row>
    <row r="2962" spans="15:15">
      <c r="O2962" s="32"/>
    </row>
    <row r="2963" spans="15:15">
      <c r="O2963" s="32"/>
    </row>
    <row r="2964" spans="15:15">
      <c r="O2964" s="32"/>
    </row>
    <row r="2965" spans="15:15">
      <c r="O2965" s="32"/>
    </row>
    <row r="2966" spans="15:15">
      <c r="O2966" s="32"/>
    </row>
    <row r="2967" spans="15:15">
      <c r="O2967" s="32"/>
    </row>
    <row r="2968" spans="15:15">
      <c r="O2968" s="32"/>
    </row>
    <row r="2969" spans="15:15">
      <c r="O2969" s="32"/>
    </row>
    <row r="2970" spans="15:15">
      <c r="O2970" s="32"/>
    </row>
    <row r="2971" spans="15:15">
      <c r="O2971" s="32"/>
    </row>
    <row r="2972" spans="15:15">
      <c r="O2972" s="32"/>
    </row>
    <row r="2973" spans="15:15">
      <c r="O2973" s="32"/>
    </row>
    <row r="2974" spans="15:15">
      <c r="O2974" s="32"/>
    </row>
    <row r="2975" spans="15:15">
      <c r="O2975" s="32"/>
    </row>
    <row r="2976" spans="15:15">
      <c r="O2976" s="32"/>
    </row>
    <row r="2977" spans="15:15">
      <c r="O2977" s="32"/>
    </row>
    <row r="2978" spans="15:15">
      <c r="O2978" s="32"/>
    </row>
    <row r="2979" spans="15:15">
      <c r="O2979" s="32"/>
    </row>
    <row r="2980" spans="15:15">
      <c r="O2980" s="32"/>
    </row>
    <row r="2981" spans="15:15">
      <c r="O2981" s="32"/>
    </row>
    <row r="2982" spans="15:15">
      <c r="O2982" s="32"/>
    </row>
    <row r="2983" spans="15:15">
      <c r="O2983" s="32"/>
    </row>
    <row r="2984" spans="15:15">
      <c r="O2984" s="32"/>
    </row>
    <row r="2985" spans="15:15">
      <c r="O2985" s="32"/>
    </row>
    <row r="2986" spans="15:15">
      <c r="O2986" s="32"/>
    </row>
    <row r="2987" spans="15:15">
      <c r="O2987" s="32"/>
    </row>
    <row r="2988" spans="15:15">
      <c r="O2988" s="32"/>
    </row>
    <row r="2989" spans="15:15">
      <c r="O2989" s="32"/>
    </row>
    <row r="2990" spans="15:15">
      <c r="O2990" s="32"/>
    </row>
    <row r="2991" spans="15:15">
      <c r="O2991" s="32"/>
    </row>
    <row r="2992" spans="15:15">
      <c r="O2992" s="32"/>
    </row>
    <row r="2993" spans="15:15">
      <c r="O2993" s="32"/>
    </row>
    <row r="2994" spans="15:15">
      <c r="O2994" s="32"/>
    </row>
    <row r="2995" spans="15:15">
      <c r="O2995" s="32"/>
    </row>
    <row r="2996" spans="15:15">
      <c r="O2996" s="32"/>
    </row>
    <row r="2997" spans="15:15">
      <c r="O2997" s="32"/>
    </row>
    <row r="2998" spans="15:15">
      <c r="O2998" s="32"/>
    </row>
    <row r="2999" spans="15:15">
      <c r="O2999" s="32"/>
    </row>
    <row r="3000" spans="15:15">
      <c r="O3000" s="32"/>
    </row>
    <row r="3001" spans="15:15">
      <c r="O3001" s="32"/>
    </row>
    <row r="3002" spans="15:15">
      <c r="O3002" s="32"/>
    </row>
    <row r="3003" spans="15:15">
      <c r="O3003" s="32"/>
    </row>
    <row r="3004" spans="15:15">
      <c r="O3004" s="32"/>
    </row>
    <row r="3005" spans="15:15">
      <c r="O3005" s="32"/>
    </row>
    <row r="3006" spans="15:15">
      <c r="O3006" s="32"/>
    </row>
    <row r="3007" spans="15:15">
      <c r="O3007" s="32"/>
    </row>
    <row r="3008" spans="15:15">
      <c r="O3008" s="32"/>
    </row>
    <row r="3009" spans="15:15">
      <c r="O3009" s="32"/>
    </row>
    <row r="3010" spans="15:15">
      <c r="O3010" s="32"/>
    </row>
    <row r="3011" spans="15:15">
      <c r="O3011" s="32"/>
    </row>
    <row r="3012" spans="15:15">
      <c r="O3012" s="32"/>
    </row>
    <row r="3013" spans="15:15">
      <c r="O3013" s="32"/>
    </row>
    <row r="3014" spans="15:15">
      <c r="O3014" s="32"/>
    </row>
    <row r="3015" spans="15:15">
      <c r="O3015" s="32"/>
    </row>
    <row r="3016" spans="15:15">
      <c r="O3016" s="32"/>
    </row>
    <row r="3017" spans="15:15">
      <c r="O3017" s="32"/>
    </row>
    <row r="3018" spans="15:15">
      <c r="O3018" s="32"/>
    </row>
    <row r="3019" spans="15:15">
      <c r="O3019" s="32"/>
    </row>
    <row r="3020" spans="15:15">
      <c r="O3020" s="32"/>
    </row>
    <row r="3021" spans="15:15">
      <c r="O3021" s="32"/>
    </row>
    <row r="3022" spans="15:15">
      <c r="O3022" s="32"/>
    </row>
    <row r="3023" spans="15:15">
      <c r="O3023" s="32"/>
    </row>
    <row r="3024" spans="15:15">
      <c r="O3024" s="32"/>
    </row>
    <row r="3025" spans="15:15">
      <c r="O3025" s="32"/>
    </row>
    <row r="3026" spans="15:15">
      <c r="O3026" s="32"/>
    </row>
    <row r="3027" spans="15:15">
      <c r="O3027" s="32"/>
    </row>
    <row r="3028" spans="15:15">
      <c r="O3028" s="32"/>
    </row>
    <row r="3029" spans="15:15">
      <c r="O3029" s="32"/>
    </row>
    <row r="3030" spans="15:15">
      <c r="O3030" s="32"/>
    </row>
    <row r="3031" spans="15:15">
      <c r="O3031" s="32"/>
    </row>
    <row r="3032" spans="15:15">
      <c r="O3032" s="32"/>
    </row>
    <row r="3033" spans="15:15">
      <c r="O3033" s="32"/>
    </row>
    <row r="3034" spans="15:15">
      <c r="O3034" s="32"/>
    </row>
    <row r="3035" spans="15:15">
      <c r="O3035" s="32"/>
    </row>
    <row r="3036" spans="15:15">
      <c r="O3036" s="32"/>
    </row>
    <row r="3037" spans="15:15">
      <c r="O3037" s="32"/>
    </row>
    <row r="3038" spans="15:15">
      <c r="O3038" s="32"/>
    </row>
    <row r="3039" spans="15:15">
      <c r="O3039" s="32"/>
    </row>
    <row r="3040" spans="15:15">
      <c r="O3040" s="32"/>
    </row>
    <row r="3041" spans="15:15">
      <c r="O3041" s="32"/>
    </row>
    <row r="3042" spans="15:15">
      <c r="O3042" s="32"/>
    </row>
    <row r="3043" spans="15:15">
      <c r="O3043" s="32"/>
    </row>
    <row r="3044" spans="15:15">
      <c r="O3044" s="32"/>
    </row>
    <row r="3045" spans="15:15">
      <c r="O3045" s="32"/>
    </row>
    <row r="3046" spans="15:15">
      <c r="O3046" s="32"/>
    </row>
    <row r="3047" spans="15:15">
      <c r="O3047" s="32"/>
    </row>
    <row r="3048" spans="15:15">
      <c r="O3048" s="32"/>
    </row>
    <row r="3049" spans="15:15">
      <c r="O3049" s="32"/>
    </row>
    <row r="3050" spans="15:15">
      <c r="O3050" s="32"/>
    </row>
    <row r="3051" spans="15:15">
      <c r="O3051" s="32"/>
    </row>
    <row r="3052" spans="15:15">
      <c r="O3052" s="32"/>
    </row>
    <row r="3053" spans="15:15">
      <c r="O3053" s="32"/>
    </row>
    <row r="3054" spans="15:15">
      <c r="O3054" s="32"/>
    </row>
    <row r="3055" spans="15:15">
      <c r="O3055" s="32"/>
    </row>
    <row r="3056" spans="15:15">
      <c r="O3056" s="32"/>
    </row>
    <row r="3057" spans="15:15">
      <c r="O3057" s="32"/>
    </row>
    <row r="3058" spans="15:15">
      <c r="O3058" s="32"/>
    </row>
    <row r="3059" spans="15:15">
      <c r="O3059" s="32"/>
    </row>
    <row r="3060" spans="15:15">
      <c r="O3060" s="32"/>
    </row>
    <row r="3061" spans="15:15">
      <c r="O3061" s="32"/>
    </row>
    <row r="3062" spans="15:15">
      <c r="O3062" s="32"/>
    </row>
    <row r="3063" spans="15:15">
      <c r="O3063" s="32"/>
    </row>
    <row r="3064" spans="15:15">
      <c r="O3064" s="32"/>
    </row>
    <row r="3065" spans="15:15">
      <c r="O3065" s="32"/>
    </row>
    <row r="3066" spans="15:15">
      <c r="O3066" s="32"/>
    </row>
    <row r="3067" spans="15:15">
      <c r="O3067" s="32"/>
    </row>
    <row r="3068" spans="15:15">
      <c r="O3068" s="32"/>
    </row>
    <row r="3069" spans="15:15">
      <c r="O3069" s="32"/>
    </row>
    <row r="3070" spans="15:15">
      <c r="O3070" s="32"/>
    </row>
    <row r="3071" spans="15:15">
      <c r="O3071" s="32"/>
    </row>
    <row r="3072" spans="15:15">
      <c r="O3072" s="32"/>
    </row>
    <row r="3073" spans="15:15">
      <c r="O3073" s="32"/>
    </row>
    <row r="3074" spans="15:15">
      <c r="O3074" s="32"/>
    </row>
    <row r="3075" spans="15:15">
      <c r="O3075" s="32"/>
    </row>
    <row r="3076" spans="15:15">
      <c r="O3076" s="32"/>
    </row>
    <row r="3077" spans="15:15">
      <c r="O3077" s="32"/>
    </row>
    <row r="3078" spans="15:15">
      <c r="O3078" s="32"/>
    </row>
    <row r="3079" spans="15:15">
      <c r="O3079" s="32"/>
    </row>
    <row r="3080" spans="15:15">
      <c r="O3080" s="32"/>
    </row>
    <row r="3081" spans="15:15">
      <c r="O3081" s="32"/>
    </row>
    <row r="3082" spans="15:15">
      <c r="O3082" s="32"/>
    </row>
    <row r="3083" spans="15:15">
      <c r="O3083" s="32"/>
    </row>
    <row r="3084" spans="15:15">
      <c r="O3084" s="32"/>
    </row>
    <row r="3085" spans="15:15">
      <c r="O3085" s="32"/>
    </row>
    <row r="3086" spans="15:15">
      <c r="O3086" s="32"/>
    </row>
    <row r="3087" spans="15:15">
      <c r="O3087" s="32"/>
    </row>
    <row r="3088" spans="15:15">
      <c r="O3088" s="32"/>
    </row>
    <row r="3089" spans="15:15">
      <c r="O3089" s="32"/>
    </row>
    <row r="3090" spans="15:15">
      <c r="O3090" s="32"/>
    </row>
    <row r="3091" spans="15:15">
      <c r="O3091" s="32"/>
    </row>
    <row r="3092" spans="15:15">
      <c r="O3092" s="32"/>
    </row>
    <row r="3093" spans="15:15">
      <c r="O3093" s="32"/>
    </row>
    <row r="3094" spans="15:15">
      <c r="O3094" s="32"/>
    </row>
    <row r="3095" spans="15:15">
      <c r="O3095" s="32"/>
    </row>
    <row r="3096" spans="15:15">
      <c r="O3096" s="32"/>
    </row>
    <row r="3097" spans="15:15">
      <c r="O3097" s="32"/>
    </row>
    <row r="3098" spans="15:15">
      <c r="O3098" s="32"/>
    </row>
    <row r="3099" spans="15:15">
      <c r="O3099" s="32"/>
    </row>
    <row r="3100" spans="15:15">
      <c r="O3100" s="32"/>
    </row>
    <row r="3101" spans="15:15">
      <c r="O3101" s="32"/>
    </row>
    <row r="3102" spans="15:15">
      <c r="O3102" s="32"/>
    </row>
    <row r="3103" spans="15:15">
      <c r="O3103" s="32"/>
    </row>
    <row r="3104" spans="15:15">
      <c r="O3104" s="32"/>
    </row>
    <row r="3105" spans="15:15">
      <c r="O3105" s="32"/>
    </row>
    <row r="3106" spans="15:15">
      <c r="O3106" s="32"/>
    </row>
    <row r="3107" spans="15:15">
      <c r="O3107" s="32"/>
    </row>
    <row r="3108" spans="15:15">
      <c r="O3108" s="32"/>
    </row>
    <row r="3109" spans="15:15">
      <c r="O3109" s="32"/>
    </row>
    <row r="3110" spans="15:15">
      <c r="O3110" s="32"/>
    </row>
    <row r="3111" spans="15:15">
      <c r="O3111" s="32"/>
    </row>
    <row r="3112" spans="15:15">
      <c r="O3112" s="32"/>
    </row>
    <row r="3113" spans="15:15">
      <c r="O3113" s="32"/>
    </row>
    <row r="3114" spans="15:15">
      <c r="O3114" s="32"/>
    </row>
    <row r="3115" spans="15:15">
      <c r="O3115" s="32"/>
    </row>
    <row r="3116" spans="15:15">
      <c r="O3116" s="32"/>
    </row>
    <row r="3117" spans="15:15">
      <c r="O3117" s="32"/>
    </row>
    <row r="3118" spans="15:15">
      <c r="O3118" s="32"/>
    </row>
    <row r="3119" spans="15:15">
      <c r="O3119" s="32"/>
    </row>
    <row r="3120" spans="15:15">
      <c r="O3120" s="32"/>
    </row>
    <row r="3121" spans="15:15">
      <c r="O3121" s="32"/>
    </row>
    <row r="3122" spans="15:15">
      <c r="O3122" s="32"/>
    </row>
    <row r="3123" spans="15:15">
      <c r="O3123" s="32"/>
    </row>
    <row r="3124" spans="15:15">
      <c r="O3124" s="32"/>
    </row>
    <row r="3125" spans="15:15">
      <c r="O3125" s="32"/>
    </row>
    <row r="3126" spans="15:15">
      <c r="O3126" s="32"/>
    </row>
    <row r="3127" spans="15:15">
      <c r="O3127" s="32"/>
    </row>
    <row r="3128" spans="15:15">
      <c r="O3128" s="32"/>
    </row>
    <row r="3129" spans="15:15">
      <c r="O3129" s="32"/>
    </row>
    <row r="3130" spans="15:15">
      <c r="O3130" s="32"/>
    </row>
    <row r="3131" spans="15:15">
      <c r="O3131" s="32"/>
    </row>
    <row r="3132" spans="15:15">
      <c r="O3132" s="32"/>
    </row>
    <row r="3133" spans="15:15">
      <c r="O3133" s="32"/>
    </row>
    <row r="3134" spans="15:15">
      <c r="O3134" s="32"/>
    </row>
    <row r="3135" spans="15:15">
      <c r="O3135" s="32"/>
    </row>
    <row r="3136" spans="15:15">
      <c r="O3136" s="32"/>
    </row>
    <row r="3137" spans="15:15">
      <c r="O3137" s="32"/>
    </row>
    <row r="3138" spans="15:15">
      <c r="O3138" s="32"/>
    </row>
    <row r="3139" spans="15:15">
      <c r="O3139" s="32"/>
    </row>
    <row r="3140" spans="15:15">
      <c r="O3140" s="32"/>
    </row>
    <row r="3141" spans="15:15">
      <c r="O3141" s="32"/>
    </row>
    <row r="3142" spans="15:15">
      <c r="O3142" s="32"/>
    </row>
    <row r="3143" spans="15:15">
      <c r="O3143" s="32"/>
    </row>
    <row r="3144" spans="15:15">
      <c r="O3144" s="32"/>
    </row>
    <row r="3145" spans="15:15">
      <c r="O3145" s="32"/>
    </row>
    <row r="3146" spans="15:15">
      <c r="O3146" s="32"/>
    </row>
    <row r="3147" spans="15:15">
      <c r="O3147" s="32"/>
    </row>
    <row r="3148" spans="15:15">
      <c r="O3148" s="32"/>
    </row>
    <row r="3149" spans="15:15">
      <c r="O3149" s="32"/>
    </row>
    <row r="3150" spans="15:15">
      <c r="O3150" s="32"/>
    </row>
    <row r="3151" spans="15:15">
      <c r="O3151" s="32"/>
    </row>
    <row r="3152" spans="15:15">
      <c r="O3152" s="32"/>
    </row>
    <row r="3153" spans="15:15">
      <c r="O3153" s="32"/>
    </row>
    <row r="3154" spans="15:15">
      <c r="O3154" s="32"/>
    </row>
    <row r="3155" spans="15:15">
      <c r="O3155" s="32"/>
    </row>
    <row r="3156" spans="15:15">
      <c r="O3156" s="32"/>
    </row>
    <row r="3157" spans="15:15">
      <c r="O3157" s="32"/>
    </row>
    <row r="3158" spans="15:15">
      <c r="O3158" s="32"/>
    </row>
    <row r="3159" spans="15:15">
      <c r="O3159" s="32"/>
    </row>
    <row r="3160" spans="15:15">
      <c r="O3160" s="32"/>
    </row>
    <row r="3161" spans="15:15">
      <c r="O3161" s="32"/>
    </row>
    <row r="3162" spans="15:15">
      <c r="O3162" s="32"/>
    </row>
    <row r="3163" spans="15:15">
      <c r="O3163" s="32"/>
    </row>
    <row r="3164" spans="15:15">
      <c r="O3164" s="32"/>
    </row>
    <row r="3165" spans="15:15">
      <c r="O3165" s="32"/>
    </row>
    <row r="3166" spans="15:15">
      <c r="O3166" s="32"/>
    </row>
    <row r="3167" spans="15:15">
      <c r="O3167" s="32"/>
    </row>
    <row r="3168" spans="15:15">
      <c r="O3168" s="32"/>
    </row>
    <row r="3169" spans="15:15">
      <c r="O3169" s="32"/>
    </row>
    <row r="3170" spans="15:15">
      <c r="O3170" s="32"/>
    </row>
    <row r="3171" spans="15:15">
      <c r="O3171" s="32"/>
    </row>
    <row r="3172" spans="15:15">
      <c r="O3172" s="32"/>
    </row>
    <row r="3173" spans="15:15">
      <c r="O3173" s="32"/>
    </row>
    <row r="3174" spans="15:15">
      <c r="O3174" s="32"/>
    </row>
    <row r="3175" spans="15:15">
      <c r="O3175" s="32"/>
    </row>
    <row r="3176" spans="15:15">
      <c r="O3176" s="32"/>
    </row>
    <row r="3177" spans="15:15">
      <c r="O3177" s="32"/>
    </row>
    <row r="3178" spans="15:15">
      <c r="O3178" s="32"/>
    </row>
    <row r="3179" spans="15:15">
      <c r="O3179" s="32"/>
    </row>
    <row r="3180" spans="15:15">
      <c r="O3180" s="32"/>
    </row>
    <row r="3181" spans="15:15">
      <c r="O3181" s="32"/>
    </row>
    <row r="3182" spans="15:15">
      <c r="O3182" s="32"/>
    </row>
    <row r="3183" spans="15:15">
      <c r="O3183" s="32"/>
    </row>
    <row r="3184" spans="15:15">
      <c r="O3184" s="32"/>
    </row>
    <row r="3185" spans="15:15">
      <c r="O3185" s="32"/>
    </row>
    <row r="3186" spans="15:15">
      <c r="O3186" s="32"/>
    </row>
    <row r="3187" spans="15:15">
      <c r="O3187" s="32"/>
    </row>
    <row r="3188" spans="15:15">
      <c r="O3188" s="32"/>
    </row>
    <row r="3189" spans="15:15">
      <c r="O3189" s="32"/>
    </row>
    <row r="3190" spans="15:15">
      <c r="O3190" s="32"/>
    </row>
    <row r="3191" spans="15:15">
      <c r="O3191" s="32"/>
    </row>
    <row r="3192" spans="15:15">
      <c r="O3192" s="32"/>
    </row>
    <row r="3193" spans="15:15">
      <c r="O3193" s="32"/>
    </row>
    <row r="3194" spans="15:15">
      <c r="O3194" s="32"/>
    </row>
    <row r="3195" spans="15:15">
      <c r="O3195" s="32"/>
    </row>
    <row r="3196" spans="15:15">
      <c r="O3196" s="32"/>
    </row>
    <row r="3197" spans="15:15">
      <c r="O3197" s="32"/>
    </row>
    <row r="3198" spans="15:15">
      <c r="O3198" s="32"/>
    </row>
    <row r="3199" spans="15:15">
      <c r="O3199" s="32"/>
    </row>
    <row r="3200" spans="15:15">
      <c r="O3200" s="32"/>
    </row>
    <row r="3201" spans="15:15">
      <c r="O3201" s="32"/>
    </row>
    <row r="3202" spans="15:15">
      <c r="O3202" s="32"/>
    </row>
    <row r="3203" spans="15:15">
      <c r="O3203" s="32"/>
    </row>
    <row r="3204" spans="15:15">
      <c r="O3204" s="32"/>
    </row>
    <row r="3205" spans="15:15">
      <c r="O3205" s="32"/>
    </row>
    <row r="3206" spans="15:15">
      <c r="O3206" s="32"/>
    </row>
    <row r="3207" spans="15:15">
      <c r="O3207" s="32"/>
    </row>
    <row r="3208" spans="15:15">
      <c r="O3208" s="32"/>
    </row>
    <row r="3209" spans="15:15">
      <c r="O3209" s="32"/>
    </row>
    <row r="3210" spans="15:15">
      <c r="O3210" s="32"/>
    </row>
    <row r="3211" spans="15:15">
      <c r="O3211" s="32"/>
    </row>
    <row r="3212" spans="15:15">
      <c r="O3212" s="32"/>
    </row>
    <row r="3213" spans="15:15">
      <c r="O3213" s="32"/>
    </row>
    <row r="3214" spans="15:15">
      <c r="O3214" s="32"/>
    </row>
    <row r="3215" spans="15:15">
      <c r="O3215" s="32"/>
    </row>
    <row r="3216" spans="15:15">
      <c r="O3216" s="32"/>
    </row>
    <row r="3217" spans="15:15">
      <c r="O3217" s="32"/>
    </row>
    <row r="3218" spans="15:15">
      <c r="O3218" s="32"/>
    </row>
    <row r="3219" spans="15:15">
      <c r="O3219" s="32"/>
    </row>
    <row r="3220" spans="15:15">
      <c r="O3220" s="32"/>
    </row>
    <row r="3221" spans="15:15">
      <c r="O3221" s="32"/>
    </row>
    <row r="3222" spans="15:15">
      <c r="O3222" s="32"/>
    </row>
    <row r="3223" spans="15:15">
      <c r="O3223" s="32"/>
    </row>
    <row r="3224" spans="15:15">
      <c r="O3224" s="32"/>
    </row>
    <row r="3225" spans="15:15">
      <c r="O3225" s="32"/>
    </row>
    <row r="3226" spans="15:15">
      <c r="O3226" s="32"/>
    </row>
    <row r="3227" spans="15:15">
      <c r="O3227" s="32"/>
    </row>
    <row r="3228" spans="15:15">
      <c r="O3228" s="32"/>
    </row>
    <row r="3229" spans="15:15">
      <c r="O3229" s="32"/>
    </row>
    <row r="3230" spans="15:15">
      <c r="O3230" s="32"/>
    </row>
    <row r="3231" spans="15:15">
      <c r="O3231" s="32"/>
    </row>
    <row r="3232" spans="15:15">
      <c r="O3232" s="32"/>
    </row>
    <row r="3233" spans="15:15">
      <c r="O3233" s="32"/>
    </row>
    <row r="3234" spans="15:15">
      <c r="O3234" s="32"/>
    </row>
    <row r="3235" spans="15:15">
      <c r="O3235" s="32"/>
    </row>
    <row r="3236" spans="15:15">
      <c r="O3236" s="32"/>
    </row>
    <row r="3237" spans="15:15">
      <c r="O3237" s="32"/>
    </row>
    <row r="3238" spans="15:15">
      <c r="O3238" s="32"/>
    </row>
    <row r="3239" spans="15:15">
      <c r="O3239" s="32"/>
    </row>
    <row r="3240" spans="15:15">
      <c r="O3240" s="32"/>
    </row>
    <row r="3241" spans="15:15">
      <c r="O3241" s="32"/>
    </row>
    <row r="3242" spans="15:15">
      <c r="O3242" s="32"/>
    </row>
    <row r="3243" spans="15:15">
      <c r="O3243" s="32"/>
    </row>
    <row r="3244" spans="15:15">
      <c r="O3244" s="32"/>
    </row>
    <row r="3245" spans="15:15">
      <c r="O3245" s="32"/>
    </row>
    <row r="3246" spans="15:15">
      <c r="O3246" s="32"/>
    </row>
    <row r="3247" spans="15:15">
      <c r="O3247" s="32"/>
    </row>
    <row r="3248" spans="15:15">
      <c r="O3248" s="32"/>
    </row>
    <row r="3249" spans="15:15">
      <c r="O3249" s="32"/>
    </row>
    <row r="3250" spans="15:15">
      <c r="O3250" s="32"/>
    </row>
    <row r="3251" spans="15:15">
      <c r="O3251" s="32"/>
    </row>
    <row r="3252" spans="15:15">
      <c r="O3252" s="32"/>
    </row>
    <row r="3253" spans="15:15">
      <c r="O3253" s="32"/>
    </row>
    <row r="3254" spans="15:15">
      <c r="O3254" s="32"/>
    </row>
    <row r="3255" spans="15:15">
      <c r="O3255" s="32"/>
    </row>
    <row r="3256" spans="15:15">
      <c r="O3256" s="32"/>
    </row>
    <row r="3257" spans="15:15">
      <c r="O3257" s="32"/>
    </row>
    <row r="3258" spans="15:15">
      <c r="O3258" s="32"/>
    </row>
    <row r="3259" spans="15:15">
      <c r="O3259" s="32"/>
    </row>
    <row r="3260" spans="15:15">
      <c r="O3260" s="32"/>
    </row>
    <row r="3261" spans="15:15">
      <c r="O3261" s="32"/>
    </row>
    <row r="3262" spans="15:15">
      <c r="O3262" s="32"/>
    </row>
    <row r="3263" spans="15:15">
      <c r="O3263" s="32"/>
    </row>
    <row r="3264" spans="15:15">
      <c r="O3264" s="32"/>
    </row>
    <row r="3265" spans="15:15">
      <c r="O3265" s="32"/>
    </row>
    <row r="3266" spans="15:15">
      <c r="O3266" s="32"/>
    </row>
    <row r="3267" spans="15:15">
      <c r="O3267" s="32"/>
    </row>
    <row r="3268" spans="15:15">
      <c r="O3268" s="32"/>
    </row>
    <row r="3269" spans="15:15">
      <c r="O3269" s="32"/>
    </row>
    <row r="3270" spans="15:15">
      <c r="O3270" s="32"/>
    </row>
    <row r="3271" spans="15:15">
      <c r="O3271" s="32"/>
    </row>
    <row r="3272" spans="15:15">
      <c r="O3272" s="32"/>
    </row>
    <row r="3273" spans="15:15">
      <c r="O3273" s="32"/>
    </row>
    <row r="3274" spans="15:15">
      <c r="O3274" s="32"/>
    </row>
    <row r="3275" spans="15:15">
      <c r="O3275" s="32"/>
    </row>
    <row r="3276" spans="15:15">
      <c r="O3276" s="32"/>
    </row>
    <row r="3277" spans="15:15">
      <c r="O3277" s="32"/>
    </row>
    <row r="3278" spans="15:15">
      <c r="O3278" s="32"/>
    </row>
    <row r="3279" spans="15:15">
      <c r="O3279" s="32"/>
    </row>
    <row r="3280" spans="15:15">
      <c r="O3280" s="32"/>
    </row>
    <row r="3281" spans="15:15">
      <c r="O3281" s="32"/>
    </row>
    <row r="3282" spans="15:15">
      <c r="O3282" s="32"/>
    </row>
    <row r="3283" spans="15:15">
      <c r="O3283" s="32"/>
    </row>
    <row r="3284" spans="15:15">
      <c r="O3284" s="32"/>
    </row>
    <row r="3285" spans="15:15">
      <c r="O3285" s="32"/>
    </row>
    <row r="3286" spans="15:15">
      <c r="O3286" s="32"/>
    </row>
    <row r="3287" spans="15:15">
      <c r="O3287" s="32"/>
    </row>
    <row r="3288" spans="15:15">
      <c r="O3288" s="32"/>
    </row>
    <row r="3289" spans="15:15">
      <c r="O3289" s="32"/>
    </row>
    <row r="3290" spans="15:15">
      <c r="O3290" s="32"/>
    </row>
    <row r="3291" spans="15:15">
      <c r="O3291" s="32"/>
    </row>
    <row r="3292" spans="15:15">
      <c r="O3292" s="32"/>
    </row>
    <row r="3293" spans="15:15">
      <c r="O3293" s="32"/>
    </row>
    <row r="3294" spans="15:15">
      <c r="O3294" s="32"/>
    </row>
    <row r="3295" spans="15:15">
      <c r="O3295" s="32"/>
    </row>
    <row r="3296" spans="15:15">
      <c r="O3296" s="32"/>
    </row>
    <row r="3297" spans="15:15">
      <c r="O3297" s="32"/>
    </row>
    <row r="3298" spans="15:15">
      <c r="O3298" s="32"/>
    </row>
    <row r="3299" spans="15:15">
      <c r="O3299" s="32"/>
    </row>
    <row r="3300" spans="15:15">
      <c r="O3300" s="32"/>
    </row>
    <row r="3301" spans="15:15">
      <c r="O3301" s="32"/>
    </row>
    <row r="3302" spans="15:15">
      <c r="O3302" s="32"/>
    </row>
    <row r="3303" spans="15:15">
      <c r="O3303" s="32"/>
    </row>
    <row r="3304" spans="15:15">
      <c r="O3304" s="32"/>
    </row>
    <row r="3305" spans="15:15">
      <c r="O3305" s="32"/>
    </row>
    <row r="3306" spans="15:15">
      <c r="O3306" s="32"/>
    </row>
    <row r="3307" spans="15:15">
      <c r="O3307" s="32"/>
    </row>
    <row r="3308" spans="15:15">
      <c r="O3308" s="32"/>
    </row>
    <row r="3309" spans="15:15">
      <c r="O3309" s="32"/>
    </row>
    <row r="3310" spans="15:15">
      <c r="O3310" s="32"/>
    </row>
    <row r="3311" spans="15:15">
      <c r="O3311" s="32"/>
    </row>
    <row r="3312" spans="15:15">
      <c r="O3312" s="32"/>
    </row>
    <row r="3313" spans="15:15">
      <c r="O3313" s="32"/>
    </row>
    <row r="3314" spans="15:15">
      <c r="O3314" s="32"/>
    </row>
    <row r="3315" spans="15:15">
      <c r="O3315" s="32"/>
    </row>
    <row r="3316" spans="15:15">
      <c r="O3316" s="32"/>
    </row>
    <row r="3317" spans="15:15">
      <c r="O3317" s="32"/>
    </row>
    <row r="3318" spans="15:15">
      <c r="O3318" s="32"/>
    </row>
    <row r="3319" spans="15:15">
      <c r="O3319" s="32"/>
    </row>
    <row r="3320" spans="15:15">
      <c r="O3320" s="32"/>
    </row>
    <row r="3321" spans="15:15">
      <c r="O3321" s="32"/>
    </row>
    <row r="3322" spans="15:15">
      <c r="O3322" s="32"/>
    </row>
    <row r="3323" spans="15:15">
      <c r="O3323" s="32"/>
    </row>
    <row r="3324" spans="15:15">
      <c r="O3324" s="32"/>
    </row>
    <row r="3325" spans="15:15">
      <c r="O3325" s="32"/>
    </row>
    <row r="3326" spans="15:15">
      <c r="O3326" s="32"/>
    </row>
    <row r="3327" spans="15:15">
      <c r="O3327" s="32"/>
    </row>
    <row r="3328" spans="15:15">
      <c r="O3328" s="32"/>
    </row>
    <row r="3329" spans="15:15">
      <c r="O3329" s="32"/>
    </row>
    <row r="3330" spans="15:15">
      <c r="O3330" s="32"/>
    </row>
    <row r="3331" spans="15:15">
      <c r="O3331" s="32"/>
    </row>
    <row r="3332" spans="15:15">
      <c r="O3332" s="32"/>
    </row>
    <row r="3333" spans="15:15">
      <c r="O3333" s="32"/>
    </row>
    <row r="3334" spans="15:15">
      <c r="O3334" s="32"/>
    </row>
    <row r="3335" spans="15:15">
      <c r="O3335" s="32"/>
    </row>
    <row r="3336" spans="15:15">
      <c r="O3336" s="32"/>
    </row>
    <row r="3337" spans="15:15">
      <c r="O3337" s="32"/>
    </row>
    <row r="3338" spans="15:15">
      <c r="O3338" s="32"/>
    </row>
    <row r="3339" spans="15:15">
      <c r="O3339" s="32"/>
    </row>
    <row r="3340" spans="15:15">
      <c r="O3340" s="32"/>
    </row>
    <row r="3341" spans="15:15">
      <c r="O3341" s="32"/>
    </row>
    <row r="3342" spans="15:15">
      <c r="O3342" s="32"/>
    </row>
    <row r="3343" spans="15:15">
      <c r="O3343" s="32"/>
    </row>
    <row r="3344" spans="15:15">
      <c r="O3344" s="32"/>
    </row>
    <row r="3345" spans="15:15">
      <c r="O3345" s="32"/>
    </row>
    <row r="3346" spans="15:15">
      <c r="O3346" s="32"/>
    </row>
    <row r="3347" spans="15:15">
      <c r="O3347" s="32"/>
    </row>
    <row r="3348" spans="15:15">
      <c r="O3348" s="32"/>
    </row>
    <row r="3349" spans="15:15">
      <c r="O3349" s="32"/>
    </row>
    <row r="3350" spans="15:15">
      <c r="O3350" s="32"/>
    </row>
    <row r="3351" spans="15:15">
      <c r="O3351" s="32"/>
    </row>
    <row r="3352" spans="15:15">
      <c r="O3352" s="32"/>
    </row>
    <row r="3353" spans="15:15">
      <c r="O3353" s="32"/>
    </row>
    <row r="3354" spans="15:15">
      <c r="O3354" s="32"/>
    </row>
    <row r="3355" spans="15:15">
      <c r="O3355" s="32"/>
    </row>
    <row r="3356" spans="15:15">
      <c r="O3356" s="32"/>
    </row>
    <row r="3357" spans="15:15">
      <c r="O3357" s="32"/>
    </row>
    <row r="3358" spans="15:15">
      <c r="O3358" s="32"/>
    </row>
    <row r="3359" spans="15:15">
      <c r="O3359" s="32"/>
    </row>
    <row r="3360" spans="15:15">
      <c r="O3360" s="32"/>
    </row>
    <row r="3361" spans="15:15">
      <c r="O3361" s="32"/>
    </row>
    <row r="3362" spans="15:15">
      <c r="O3362" s="32"/>
    </row>
    <row r="3363" spans="15:15">
      <c r="O3363" s="32"/>
    </row>
    <row r="3364" spans="15:15">
      <c r="O3364" s="32"/>
    </row>
    <row r="3365" spans="15:15">
      <c r="O3365" s="32"/>
    </row>
    <row r="3366" spans="15:15">
      <c r="O3366" s="32"/>
    </row>
    <row r="3367" spans="15:15">
      <c r="O3367" s="32"/>
    </row>
    <row r="3368" spans="15:15">
      <c r="O3368" s="32"/>
    </row>
    <row r="3369" spans="15:15">
      <c r="O3369" s="32"/>
    </row>
    <row r="3370" spans="15:15">
      <c r="O3370" s="32"/>
    </row>
    <row r="3371" spans="15:15">
      <c r="O3371" s="32"/>
    </row>
    <row r="3372" spans="15:15">
      <c r="O3372" s="32"/>
    </row>
    <row r="3373" spans="15:15">
      <c r="O3373" s="32"/>
    </row>
    <row r="3374" spans="15:15">
      <c r="O3374" s="32"/>
    </row>
    <row r="3375" spans="15:15">
      <c r="O3375" s="32"/>
    </row>
    <row r="3376" spans="15:15">
      <c r="O3376" s="32"/>
    </row>
    <row r="3377" spans="15:15">
      <c r="O3377" s="32"/>
    </row>
    <row r="3378" spans="15:15">
      <c r="O3378" s="32"/>
    </row>
    <row r="3379" spans="15:15">
      <c r="O3379" s="32"/>
    </row>
    <row r="3380" spans="15:15">
      <c r="O3380" s="32"/>
    </row>
    <row r="3381" spans="15:15">
      <c r="O3381" s="32"/>
    </row>
    <row r="3382" spans="15:15">
      <c r="O3382" s="32"/>
    </row>
    <row r="3383" spans="15:15">
      <c r="O3383" s="32"/>
    </row>
    <row r="3384" spans="15:15">
      <c r="O3384" s="32"/>
    </row>
    <row r="3385" spans="15:15">
      <c r="O3385" s="32"/>
    </row>
    <row r="3386" spans="15:15">
      <c r="O3386" s="32"/>
    </row>
    <row r="3387" spans="15:15">
      <c r="O3387" s="32"/>
    </row>
    <row r="3388" spans="15:15">
      <c r="O3388" s="32"/>
    </row>
    <row r="3389" spans="15:15">
      <c r="O3389" s="32"/>
    </row>
    <row r="3390" spans="15:15">
      <c r="O3390" s="32"/>
    </row>
    <row r="3391" spans="15:15">
      <c r="O3391" s="32"/>
    </row>
    <row r="3392" spans="15:15">
      <c r="O3392" s="32"/>
    </row>
    <row r="3393" spans="15:15">
      <c r="O3393" s="32"/>
    </row>
    <row r="3394" spans="15:15">
      <c r="O3394" s="32"/>
    </row>
    <row r="3395" spans="15:15">
      <c r="O3395" s="32"/>
    </row>
    <row r="3396" spans="15:15">
      <c r="O3396" s="32"/>
    </row>
    <row r="3397" spans="15:15">
      <c r="O3397" s="32"/>
    </row>
    <row r="3398" spans="15:15">
      <c r="O3398" s="32"/>
    </row>
    <row r="3399" spans="15:15">
      <c r="O3399" s="32"/>
    </row>
    <row r="3400" spans="15:15">
      <c r="O3400" s="32"/>
    </row>
    <row r="3401" spans="15:15">
      <c r="O3401" s="32"/>
    </row>
    <row r="3402" spans="15:15">
      <c r="O3402" s="32"/>
    </row>
    <row r="3403" spans="15:15">
      <c r="O3403" s="32"/>
    </row>
    <row r="3404" spans="15:15">
      <c r="O3404" s="32"/>
    </row>
    <row r="3405" spans="15:15">
      <c r="O3405" s="32"/>
    </row>
    <row r="3406" spans="15:15">
      <c r="O3406" s="32"/>
    </row>
    <row r="3407" spans="15:15">
      <c r="O3407" s="32"/>
    </row>
    <row r="3408" spans="15:15">
      <c r="O3408" s="32"/>
    </row>
    <row r="3409" spans="15:15">
      <c r="O3409" s="32"/>
    </row>
    <row r="3410" spans="15:15">
      <c r="O3410" s="32"/>
    </row>
    <row r="3411" spans="15:15">
      <c r="O3411" s="32"/>
    </row>
    <row r="3412" spans="15:15">
      <c r="O3412" s="32"/>
    </row>
    <row r="3413" spans="15:15">
      <c r="O3413" s="32"/>
    </row>
    <row r="3414" spans="15:15">
      <c r="O3414" s="32"/>
    </row>
    <row r="3415" spans="15:15">
      <c r="O3415" s="32"/>
    </row>
    <row r="3416" spans="15:15">
      <c r="O3416" s="32"/>
    </row>
    <row r="3417" spans="15:15">
      <c r="O3417" s="32"/>
    </row>
    <row r="3418" spans="15:15">
      <c r="O3418" s="32"/>
    </row>
    <row r="3419" spans="15:15">
      <c r="O3419" s="32"/>
    </row>
    <row r="3420" spans="15:15">
      <c r="O3420" s="32"/>
    </row>
    <row r="3421" spans="15:15">
      <c r="O3421" s="32"/>
    </row>
    <row r="3422" spans="15:15">
      <c r="O3422" s="32"/>
    </row>
    <row r="3423" spans="15:15">
      <c r="O3423" s="32"/>
    </row>
    <row r="3424" spans="15:15">
      <c r="O3424" s="32"/>
    </row>
    <row r="3425" spans="15:15">
      <c r="O3425" s="32"/>
    </row>
    <row r="3426" spans="15:15">
      <c r="O3426" s="32"/>
    </row>
    <row r="3427" spans="15:15">
      <c r="O3427" s="32"/>
    </row>
    <row r="3428" spans="15:15">
      <c r="O3428" s="32"/>
    </row>
    <row r="3429" spans="15:15">
      <c r="O3429" s="32"/>
    </row>
    <row r="3430" spans="15:15">
      <c r="O3430" s="32"/>
    </row>
    <row r="3431" spans="15:15">
      <c r="O3431" s="32"/>
    </row>
    <row r="3432" spans="15:15">
      <c r="O3432" s="32"/>
    </row>
    <row r="3433" spans="15:15">
      <c r="O3433" s="32"/>
    </row>
    <row r="3434" spans="15:15">
      <c r="O3434" s="32"/>
    </row>
    <row r="3435" spans="15:15">
      <c r="O3435" s="32"/>
    </row>
    <row r="3436" spans="15:15">
      <c r="O3436" s="32"/>
    </row>
    <row r="3437" spans="15:15">
      <c r="O3437" s="32"/>
    </row>
    <row r="3438" spans="15:15">
      <c r="O3438" s="32"/>
    </row>
    <row r="3439" spans="15:15">
      <c r="O3439" s="32"/>
    </row>
    <row r="3440" spans="15:15">
      <c r="O3440" s="32"/>
    </row>
    <row r="3441" spans="15:15">
      <c r="O3441" s="32"/>
    </row>
    <row r="3442" spans="15:15">
      <c r="O3442" s="32"/>
    </row>
    <row r="3443" spans="15:15">
      <c r="O3443" s="32"/>
    </row>
    <row r="3444" spans="15:15">
      <c r="O3444" s="32"/>
    </row>
    <row r="3445" spans="15:15">
      <c r="O3445" s="32"/>
    </row>
    <row r="3446" spans="15:15">
      <c r="O3446" s="32"/>
    </row>
    <row r="3447" spans="15:15">
      <c r="O3447" s="32"/>
    </row>
    <row r="3448" spans="15:15">
      <c r="O3448" s="32"/>
    </row>
    <row r="3449" spans="15:15">
      <c r="O3449" s="32"/>
    </row>
    <row r="3450" spans="15:15">
      <c r="O3450" s="32"/>
    </row>
    <row r="3451" spans="15:15">
      <c r="O3451" s="32"/>
    </row>
    <row r="3452" spans="15:15">
      <c r="O3452" s="32"/>
    </row>
    <row r="3453" spans="15:15">
      <c r="O3453" s="32"/>
    </row>
    <row r="3454" spans="15:15">
      <c r="O3454" s="32"/>
    </row>
    <row r="3455" spans="15:15">
      <c r="O3455" s="32"/>
    </row>
    <row r="3456" spans="15:15">
      <c r="O3456" s="32"/>
    </row>
    <row r="3457" spans="15:15">
      <c r="O3457" s="32"/>
    </row>
    <row r="3458" spans="15:15">
      <c r="O3458" s="32"/>
    </row>
    <row r="3459" spans="15:15">
      <c r="O3459" s="32"/>
    </row>
    <row r="3460" spans="15:15">
      <c r="O3460" s="32"/>
    </row>
    <row r="3461" spans="15:15">
      <c r="O3461" s="32"/>
    </row>
    <row r="3462" spans="15:15">
      <c r="O3462" s="32"/>
    </row>
    <row r="3463" spans="15:15">
      <c r="O3463" s="32"/>
    </row>
    <row r="3464" spans="15:15">
      <c r="O3464" s="32"/>
    </row>
    <row r="3465" spans="15:15">
      <c r="O3465" s="32"/>
    </row>
    <row r="3466" spans="15:15">
      <c r="O3466" s="32"/>
    </row>
    <row r="3467" spans="15:15">
      <c r="O3467" s="32"/>
    </row>
    <row r="3468" spans="15:15">
      <c r="O3468" s="32"/>
    </row>
    <row r="3469" spans="15:15">
      <c r="O3469" s="32"/>
    </row>
    <row r="3470" spans="15:15">
      <c r="O3470" s="32"/>
    </row>
    <row r="3471" spans="15:15">
      <c r="O3471" s="32"/>
    </row>
    <row r="3472" spans="15:15">
      <c r="O3472" s="32"/>
    </row>
    <row r="3473" spans="15:15">
      <c r="O3473" s="32"/>
    </row>
    <row r="3474" spans="15:15">
      <c r="O3474" s="32"/>
    </row>
    <row r="3475" spans="15:15">
      <c r="O3475" s="32"/>
    </row>
    <row r="3476" spans="15:15">
      <c r="O3476" s="32"/>
    </row>
    <row r="3477" spans="15:15">
      <c r="O3477" s="32"/>
    </row>
    <row r="3478" spans="15:15">
      <c r="O3478" s="32"/>
    </row>
    <row r="3479" spans="15:15">
      <c r="O3479" s="32"/>
    </row>
    <row r="3480" spans="15:15">
      <c r="O3480" s="32"/>
    </row>
    <row r="3481" spans="15:15">
      <c r="O3481" s="32"/>
    </row>
    <row r="3482" spans="15:15">
      <c r="O3482" s="32"/>
    </row>
    <row r="3483" spans="15:15">
      <c r="O3483" s="32"/>
    </row>
    <row r="3484" spans="15:15">
      <c r="O3484" s="32"/>
    </row>
    <row r="3485" spans="15:15">
      <c r="O3485" s="32"/>
    </row>
    <row r="3486" spans="15:15">
      <c r="O3486" s="32"/>
    </row>
    <row r="3487" spans="15:15">
      <c r="O3487" s="32"/>
    </row>
    <row r="3488" spans="15:15">
      <c r="O3488" s="32"/>
    </row>
    <row r="3489" spans="15:15">
      <c r="O3489" s="32"/>
    </row>
    <row r="3490" spans="15:15">
      <c r="O3490" s="32"/>
    </row>
    <row r="3491" spans="15:15">
      <c r="O3491" s="32"/>
    </row>
    <row r="3492" spans="15:15">
      <c r="O3492" s="32"/>
    </row>
    <row r="3493" spans="15:15">
      <c r="O3493" s="32"/>
    </row>
    <row r="3494" spans="15:15">
      <c r="O3494" s="32"/>
    </row>
    <row r="3495" spans="15:15">
      <c r="O3495" s="32"/>
    </row>
    <row r="3496" spans="15:15">
      <c r="O3496" s="32"/>
    </row>
    <row r="3497" spans="15:15">
      <c r="O3497" s="32"/>
    </row>
    <row r="3498" spans="15:15">
      <c r="O3498" s="32"/>
    </row>
    <row r="3499" spans="15:15">
      <c r="O3499" s="32"/>
    </row>
    <row r="3500" spans="15:15">
      <c r="O3500" s="32"/>
    </row>
    <row r="3501" spans="15:15">
      <c r="O3501" s="32"/>
    </row>
    <row r="3502" spans="15:15">
      <c r="O3502" s="32"/>
    </row>
    <row r="3503" spans="15:15">
      <c r="O3503" s="32"/>
    </row>
    <row r="3504" spans="15:15">
      <c r="O3504" s="32"/>
    </row>
    <row r="3505" spans="15:15">
      <c r="O3505" s="32"/>
    </row>
    <row r="3506" spans="15:15">
      <c r="O3506" s="32"/>
    </row>
    <row r="3507" spans="15:15">
      <c r="O3507" s="32"/>
    </row>
    <row r="3508" spans="15:15">
      <c r="O3508" s="32"/>
    </row>
    <row r="3509" spans="15:15">
      <c r="O3509" s="32"/>
    </row>
    <row r="3510" spans="15:15">
      <c r="O3510" s="32"/>
    </row>
    <row r="3511" spans="15:15">
      <c r="O3511" s="32"/>
    </row>
    <row r="3512" spans="15:15">
      <c r="O3512" s="32"/>
    </row>
    <row r="3513" spans="15:15">
      <c r="O3513" s="32"/>
    </row>
    <row r="3514" spans="15:15">
      <c r="O3514" s="32"/>
    </row>
    <row r="3515" spans="15:15">
      <c r="O3515" s="32"/>
    </row>
    <row r="3516" spans="15:15">
      <c r="O3516" s="32"/>
    </row>
    <row r="3517" spans="15:15">
      <c r="O3517" s="32"/>
    </row>
    <row r="3518" spans="15:15">
      <c r="O3518" s="32"/>
    </row>
    <row r="3519" spans="15:15">
      <c r="O3519" s="32"/>
    </row>
    <row r="3520" spans="15:15">
      <c r="O3520" s="32"/>
    </row>
    <row r="3521" spans="15:15">
      <c r="O3521" s="32"/>
    </row>
    <row r="3522" spans="15:15">
      <c r="O3522" s="32"/>
    </row>
    <row r="3523" spans="15:15">
      <c r="O3523" s="32"/>
    </row>
    <row r="3524" spans="15:15">
      <c r="O3524" s="32"/>
    </row>
    <row r="3525" spans="15:15">
      <c r="O3525" s="32"/>
    </row>
    <row r="3526" spans="15:15">
      <c r="O3526" s="32"/>
    </row>
    <row r="3527" spans="15:15">
      <c r="O3527" s="32"/>
    </row>
    <row r="3528" spans="15:15">
      <c r="O3528" s="32"/>
    </row>
    <row r="3529" spans="15:15">
      <c r="O3529" s="32"/>
    </row>
    <row r="3530" spans="15:15">
      <c r="O3530" s="32"/>
    </row>
    <row r="3531" spans="15:15">
      <c r="O3531" s="32"/>
    </row>
    <row r="3532" spans="15:15">
      <c r="O3532" s="32"/>
    </row>
    <row r="3533" spans="15:15">
      <c r="O3533" s="32"/>
    </row>
    <row r="3534" spans="15:15">
      <c r="O3534" s="32"/>
    </row>
    <row r="3535" spans="15:15">
      <c r="O3535" s="32"/>
    </row>
    <row r="3536" spans="15:15">
      <c r="O3536" s="32"/>
    </row>
    <row r="3537" spans="15:15">
      <c r="O3537" s="32"/>
    </row>
    <row r="3538" spans="15:15">
      <c r="O3538" s="32"/>
    </row>
    <row r="3539" spans="15:15">
      <c r="O3539" s="32"/>
    </row>
    <row r="3540" spans="15:15">
      <c r="O3540" s="32"/>
    </row>
    <row r="3541" spans="15:15">
      <c r="O3541" s="32"/>
    </row>
    <row r="3542" spans="15:15">
      <c r="O3542" s="32"/>
    </row>
    <row r="3543" spans="15:15">
      <c r="O3543" s="32"/>
    </row>
    <row r="3544" spans="15:15">
      <c r="O3544" s="32"/>
    </row>
    <row r="3545" spans="15:15">
      <c r="O3545" s="32"/>
    </row>
    <row r="3546" spans="15:15">
      <c r="O3546" s="32"/>
    </row>
    <row r="3547" spans="15:15">
      <c r="O3547" s="32"/>
    </row>
    <row r="3548" spans="15:15">
      <c r="O3548" s="32"/>
    </row>
    <row r="3549" spans="15:15">
      <c r="O3549" s="32"/>
    </row>
    <row r="3550" spans="15:15">
      <c r="O3550" s="32"/>
    </row>
    <row r="3551" spans="15:15">
      <c r="O3551" s="32"/>
    </row>
    <row r="3552" spans="15:15">
      <c r="O3552" s="32"/>
    </row>
    <row r="3553" spans="15:15">
      <c r="O3553" s="32"/>
    </row>
    <row r="3554" spans="15:15">
      <c r="O3554" s="32"/>
    </row>
    <row r="3555" spans="15:15">
      <c r="O3555" s="32"/>
    </row>
    <row r="3556" spans="15:15">
      <c r="O3556" s="32"/>
    </row>
    <row r="3557" spans="15:15">
      <c r="O3557" s="32"/>
    </row>
    <row r="3558" spans="15:15">
      <c r="O3558" s="32"/>
    </row>
    <row r="3559" spans="15:15">
      <c r="O3559" s="32"/>
    </row>
    <row r="3560" spans="15:15">
      <c r="O3560" s="32"/>
    </row>
    <row r="3561" spans="15:15">
      <c r="O3561" s="32"/>
    </row>
    <row r="3562" spans="15:15">
      <c r="O3562" s="32"/>
    </row>
    <row r="3563" spans="15:15">
      <c r="O3563" s="32"/>
    </row>
    <row r="3564" spans="15:15">
      <c r="O3564" s="32"/>
    </row>
    <row r="3565" spans="15:15">
      <c r="O3565" s="32"/>
    </row>
    <row r="3566" spans="15:15">
      <c r="O3566" s="32"/>
    </row>
    <row r="3567" spans="15:15">
      <c r="O3567" s="32"/>
    </row>
    <row r="3568" spans="15:15">
      <c r="O3568" s="32"/>
    </row>
    <row r="3569" spans="15:15">
      <c r="O3569" s="32"/>
    </row>
    <row r="3570" spans="15:15">
      <c r="O3570" s="32"/>
    </row>
    <row r="3571" spans="15:15">
      <c r="O3571" s="32"/>
    </row>
    <row r="3572" spans="15:15">
      <c r="O3572" s="32"/>
    </row>
    <row r="3573" spans="15:15">
      <c r="O3573" s="32"/>
    </row>
    <row r="3574" spans="15:15">
      <c r="O3574" s="32"/>
    </row>
    <row r="3575" spans="15:15">
      <c r="O3575" s="32"/>
    </row>
    <row r="3576" spans="15:15">
      <c r="O3576" s="32"/>
    </row>
    <row r="3577" spans="15:15">
      <c r="O3577" s="32"/>
    </row>
    <row r="3578" spans="15:15">
      <c r="O3578" s="32"/>
    </row>
    <row r="3579" spans="15:15">
      <c r="O3579" s="32"/>
    </row>
    <row r="3580" spans="15:15">
      <c r="O3580" s="32"/>
    </row>
    <row r="3581" spans="15:15">
      <c r="O3581" s="32"/>
    </row>
    <row r="3582" spans="15:15">
      <c r="O3582" s="32"/>
    </row>
    <row r="3583" spans="15:15">
      <c r="O3583" s="32"/>
    </row>
    <row r="3584" spans="15:15">
      <c r="O3584" s="32"/>
    </row>
    <row r="3585" spans="15:15">
      <c r="O3585" s="32"/>
    </row>
    <row r="3586" spans="15:15">
      <c r="O3586" s="32"/>
    </row>
    <row r="3587" spans="15:15">
      <c r="O3587" s="32"/>
    </row>
    <row r="3588" spans="15:15">
      <c r="O3588" s="32"/>
    </row>
    <row r="3589" spans="15:15">
      <c r="O3589" s="32"/>
    </row>
    <row r="3590" spans="15:15">
      <c r="O3590" s="32"/>
    </row>
    <row r="3591" spans="15:15">
      <c r="O3591" s="32"/>
    </row>
    <row r="3592" spans="15:15">
      <c r="O3592" s="32"/>
    </row>
    <row r="3593" spans="15:15">
      <c r="O3593" s="32"/>
    </row>
    <row r="3594" spans="15:15">
      <c r="O3594" s="32"/>
    </row>
    <row r="3595" spans="15:15">
      <c r="O3595" s="32"/>
    </row>
    <row r="3596" spans="15:15">
      <c r="O3596" s="32"/>
    </row>
    <row r="3597" spans="15:15">
      <c r="O3597" s="32"/>
    </row>
    <row r="3598" spans="15:15">
      <c r="O3598" s="32"/>
    </row>
    <row r="3599" spans="15:15">
      <c r="O3599" s="32"/>
    </row>
    <row r="3600" spans="15:15">
      <c r="O3600" s="32"/>
    </row>
    <row r="3601" spans="15:15">
      <c r="O3601" s="32"/>
    </row>
    <row r="3602" spans="15:15">
      <c r="O3602" s="32"/>
    </row>
    <row r="3603" spans="15:15">
      <c r="O3603" s="32"/>
    </row>
    <row r="3604" spans="15:15">
      <c r="O3604" s="32"/>
    </row>
    <row r="3605" spans="15:15">
      <c r="O3605" s="32"/>
    </row>
    <row r="3606" spans="15:15">
      <c r="O3606" s="32"/>
    </row>
    <row r="3607" spans="15:15">
      <c r="O3607" s="32"/>
    </row>
    <row r="3608" spans="15:15">
      <c r="O3608" s="32"/>
    </row>
    <row r="3609" spans="15:15">
      <c r="O3609" s="32"/>
    </row>
    <row r="3610" spans="15:15">
      <c r="O3610" s="32"/>
    </row>
    <row r="3611" spans="15:15">
      <c r="O3611" s="32"/>
    </row>
    <row r="3612" spans="15:15">
      <c r="O3612" s="32"/>
    </row>
    <row r="3613" spans="15:15">
      <c r="O3613" s="32"/>
    </row>
    <row r="3614" spans="15:15">
      <c r="O3614" s="32"/>
    </row>
    <row r="3615" spans="15:15">
      <c r="O3615" s="32"/>
    </row>
    <row r="3616" spans="15:15">
      <c r="O3616" s="32"/>
    </row>
    <row r="3617" spans="15:15">
      <c r="O3617" s="32"/>
    </row>
    <row r="3618" spans="15:15">
      <c r="O3618" s="32"/>
    </row>
    <row r="3619" spans="15:15">
      <c r="O3619" s="32"/>
    </row>
    <row r="3620" spans="15:15">
      <c r="O3620" s="32"/>
    </row>
    <row r="3621" spans="15:15">
      <c r="O3621" s="32"/>
    </row>
    <row r="3622" spans="15:15">
      <c r="O3622" s="32"/>
    </row>
    <row r="3623" spans="15:15">
      <c r="O3623" s="32"/>
    </row>
    <row r="3624" spans="15:15">
      <c r="O3624" s="32"/>
    </row>
    <row r="3625" spans="15:15">
      <c r="O3625" s="32"/>
    </row>
    <row r="3626" spans="15:15">
      <c r="O3626" s="32"/>
    </row>
    <row r="3627" spans="15:15">
      <c r="O3627" s="32"/>
    </row>
    <row r="3628" spans="15:15">
      <c r="O3628" s="32"/>
    </row>
    <row r="3629" spans="15:15">
      <c r="O3629" s="32"/>
    </row>
    <row r="3630" spans="15:15">
      <c r="O3630" s="32"/>
    </row>
    <row r="3631" spans="15:15">
      <c r="O3631" s="32"/>
    </row>
    <row r="3632" spans="15:15">
      <c r="O3632" s="32"/>
    </row>
    <row r="3633" spans="15:15">
      <c r="O3633" s="32"/>
    </row>
    <row r="3634" spans="15:15">
      <c r="O3634" s="32"/>
    </row>
    <row r="3635" spans="15:15">
      <c r="O3635" s="32"/>
    </row>
    <row r="3636" spans="15:15">
      <c r="O3636" s="32"/>
    </row>
    <row r="3637" spans="15:15">
      <c r="O3637" s="32"/>
    </row>
    <row r="3638" spans="15:15">
      <c r="O3638" s="32"/>
    </row>
    <row r="3639" spans="15:15">
      <c r="O3639" s="32"/>
    </row>
    <row r="3640" spans="15:15">
      <c r="O3640" s="32"/>
    </row>
    <row r="3641" spans="15:15">
      <c r="O3641" s="32"/>
    </row>
    <row r="3642" spans="15:15">
      <c r="O3642" s="32"/>
    </row>
    <row r="3643" spans="15:15">
      <c r="O3643" s="32"/>
    </row>
    <row r="3644" spans="15:15">
      <c r="O3644" s="32"/>
    </row>
    <row r="3645" spans="15:15">
      <c r="O3645" s="32"/>
    </row>
    <row r="3646" spans="15:15">
      <c r="O3646" s="32"/>
    </row>
    <row r="3647" spans="15:15">
      <c r="O3647" s="32"/>
    </row>
    <row r="3648" spans="15:15">
      <c r="O3648" s="32"/>
    </row>
    <row r="3649" spans="15:15">
      <c r="O3649" s="32"/>
    </row>
    <row r="3650" spans="15:15">
      <c r="O3650" s="32"/>
    </row>
    <row r="3651" spans="15:15">
      <c r="O3651" s="32"/>
    </row>
    <row r="3652" spans="15:15">
      <c r="O3652" s="32"/>
    </row>
    <row r="3653" spans="15:15">
      <c r="O3653" s="32"/>
    </row>
    <row r="3654" spans="15:15">
      <c r="O3654" s="32"/>
    </row>
    <row r="3655" spans="15:15">
      <c r="O3655" s="32"/>
    </row>
    <row r="3656" spans="15:15">
      <c r="O3656" s="32"/>
    </row>
    <row r="3657" spans="15:15">
      <c r="O3657" s="32"/>
    </row>
    <row r="3658" spans="15:15">
      <c r="O3658" s="32"/>
    </row>
    <row r="3659" spans="15:15">
      <c r="O3659" s="32"/>
    </row>
    <row r="3660" spans="15:15">
      <c r="O3660" s="32"/>
    </row>
    <row r="3661" spans="15:15">
      <c r="O3661" s="32"/>
    </row>
    <row r="3662" spans="15:15">
      <c r="O3662" s="32"/>
    </row>
    <row r="3663" spans="15:15">
      <c r="O3663" s="32"/>
    </row>
    <row r="3664" spans="15:15">
      <c r="O3664" s="32"/>
    </row>
    <row r="3665" spans="15:15">
      <c r="O3665" s="32"/>
    </row>
    <row r="3666" spans="15:15">
      <c r="O3666" s="32"/>
    </row>
    <row r="3667" spans="15:15">
      <c r="O3667" s="32"/>
    </row>
    <row r="3668" spans="15:15">
      <c r="O3668" s="32"/>
    </row>
    <row r="3669" spans="15:15">
      <c r="O3669" s="32"/>
    </row>
    <row r="3670" spans="15:15">
      <c r="O3670" s="32"/>
    </row>
    <row r="3671" spans="15:15">
      <c r="O3671" s="32"/>
    </row>
    <row r="3672" spans="15:15">
      <c r="O3672" s="32"/>
    </row>
    <row r="3673" spans="15:15">
      <c r="O3673" s="32"/>
    </row>
    <row r="3674" spans="15:15">
      <c r="O3674" s="32"/>
    </row>
    <row r="3675" spans="15:15">
      <c r="O3675" s="32"/>
    </row>
    <row r="3676" spans="15:15">
      <c r="O3676" s="32"/>
    </row>
    <row r="3677" spans="15:15">
      <c r="O3677" s="32"/>
    </row>
    <row r="3678" spans="15:15">
      <c r="O3678" s="32"/>
    </row>
    <row r="3679" spans="15:15">
      <c r="O3679" s="32"/>
    </row>
    <row r="3680" spans="15:15">
      <c r="O3680" s="32"/>
    </row>
    <row r="3681" spans="15:15">
      <c r="O3681" s="32"/>
    </row>
    <row r="3682" spans="15:15">
      <c r="O3682" s="32"/>
    </row>
    <row r="3683" spans="15:15">
      <c r="O3683" s="32"/>
    </row>
    <row r="3684" spans="15:15">
      <c r="O3684" s="32"/>
    </row>
    <row r="3685" spans="15:15">
      <c r="O3685" s="32"/>
    </row>
    <row r="3686" spans="15:15">
      <c r="O3686" s="32"/>
    </row>
    <row r="3687" spans="15:15">
      <c r="O3687" s="32"/>
    </row>
    <row r="3688" spans="15:15">
      <c r="O3688" s="32"/>
    </row>
    <row r="3689" spans="15:15">
      <c r="O3689" s="32"/>
    </row>
    <row r="3690" spans="15:15">
      <c r="O3690" s="32"/>
    </row>
    <row r="3691" spans="15:15">
      <c r="O3691" s="32"/>
    </row>
    <row r="3692" spans="15:15">
      <c r="O3692" s="32"/>
    </row>
    <row r="3693" spans="15:15">
      <c r="O3693" s="32"/>
    </row>
    <row r="3694" spans="15:15">
      <c r="O3694" s="32"/>
    </row>
    <row r="3695" spans="15:15">
      <c r="O3695" s="32"/>
    </row>
    <row r="3696" spans="15:15">
      <c r="O3696" s="32"/>
    </row>
    <row r="3697" spans="15:15">
      <c r="O3697" s="32"/>
    </row>
    <row r="3698" spans="15:15">
      <c r="O3698" s="32"/>
    </row>
    <row r="3699" spans="15:15">
      <c r="O3699" s="32"/>
    </row>
    <row r="3700" spans="15:15">
      <c r="O3700" s="32"/>
    </row>
    <row r="3701" spans="15:15">
      <c r="O3701" s="32"/>
    </row>
    <row r="3702" spans="15:15">
      <c r="O3702" s="32"/>
    </row>
    <row r="3703" spans="15:15">
      <c r="O3703" s="32"/>
    </row>
    <row r="3704" spans="15:15">
      <c r="O3704" s="32"/>
    </row>
    <row r="3705" spans="15:15">
      <c r="O3705" s="32"/>
    </row>
    <row r="3706" spans="15:15">
      <c r="O3706" s="32"/>
    </row>
    <row r="3707" spans="15:15">
      <c r="O3707" s="32"/>
    </row>
    <row r="3708" spans="15:15">
      <c r="O3708" s="32"/>
    </row>
    <row r="3709" spans="15:15">
      <c r="O3709" s="32"/>
    </row>
    <row r="3710" spans="15:15">
      <c r="O3710" s="32"/>
    </row>
    <row r="3711" spans="15:15">
      <c r="O3711" s="32"/>
    </row>
    <row r="3712" spans="15:15">
      <c r="O3712" s="32"/>
    </row>
    <row r="3713" spans="15:15">
      <c r="O3713" s="32"/>
    </row>
    <row r="3714" spans="15:15">
      <c r="O3714" s="32"/>
    </row>
    <row r="3715" spans="15:15">
      <c r="O3715" s="32"/>
    </row>
    <row r="3716" spans="15:15">
      <c r="O3716" s="32"/>
    </row>
    <row r="3717" spans="15:15">
      <c r="O3717" s="32"/>
    </row>
    <row r="3718" spans="15:15">
      <c r="O3718" s="32"/>
    </row>
    <row r="3719" spans="15:15">
      <c r="O3719" s="32"/>
    </row>
    <row r="3720" spans="15:15">
      <c r="O3720" s="32"/>
    </row>
    <row r="3721" spans="15:15">
      <c r="O3721" s="32"/>
    </row>
    <row r="3722" spans="15:15">
      <c r="O3722" s="32"/>
    </row>
    <row r="3723" spans="15:15">
      <c r="O3723" s="32"/>
    </row>
    <row r="3724" spans="15:15">
      <c r="O3724" s="32"/>
    </row>
    <row r="3725" spans="15:15">
      <c r="O3725" s="32"/>
    </row>
    <row r="3726" spans="15:15">
      <c r="O3726" s="32"/>
    </row>
    <row r="3727" spans="15:15">
      <c r="O3727" s="32"/>
    </row>
    <row r="3728" spans="15:15">
      <c r="O3728" s="32"/>
    </row>
    <row r="3729" spans="15:15">
      <c r="O3729" s="32"/>
    </row>
    <row r="3730" spans="15:15">
      <c r="O3730" s="32"/>
    </row>
    <row r="3731" spans="15:15">
      <c r="O3731" s="32"/>
    </row>
    <row r="3732" spans="15:15">
      <c r="O3732" s="32"/>
    </row>
    <row r="3733" spans="15:15">
      <c r="O3733" s="32"/>
    </row>
    <row r="3734" spans="15:15">
      <c r="O3734" s="32"/>
    </row>
    <row r="3735" spans="15:15">
      <c r="O3735" s="32"/>
    </row>
    <row r="3736" spans="15:15">
      <c r="O3736" s="32"/>
    </row>
    <row r="3737" spans="15:15">
      <c r="O3737" s="32"/>
    </row>
    <row r="3738" spans="15:15">
      <c r="O3738" s="32"/>
    </row>
    <row r="3739" spans="15:15">
      <c r="O3739" s="32"/>
    </row>
    <row r="3740" spans="15:15">
      <c r="O3740" s="32"/>
    </row>
    <row r="3741" spans="15:15">
      <c r="O3741" s="32"/>
    </row>
    <row r="3742" spans="15:15">
      <c r="O3742" s="32"/>
    </row>
    <row r="3743" spans="15:15">
      <c r="O3743" s="32"/>
    </row>
    <row r="3744" spans="15:15">
      <c r="O3744" s="32"/>
    </row>
    <row r="3745" spans="15:15">
      <c r="O3745" s="32"/>
    </row>
    <row r="3746" spans="15:15">
      <c r="O3746" s="32"/>
    </row>
    <row r="3747" spans="15:15">
      <c r="O3747" s="32"/>
    </row>
    <row r="3748" spans="15:15">
      <c r="O3748" s="32"/>
    </row>
    <row r="3749" spans="15:15">
      <c r="O3749" s="32"/>
    </row>
    <row r="3750" spans="15:15">
      <c r="O3750" s="32"/>
    </row>
    <row r="3751" spans="15:15">
      <c r="O3751" s="32"/>
    </row>
    <row r="3752" spans="15:15">
      <c r="O3752" s="32"/>
    </row>
    <row r="3753" spans="15:15">
      <c r="O3753" s="32"/>
    </row>
    <row r="3754" spans="15:15">
      <c r="O3754" s="32"/>
    </row>
    <row r="3755" spans="15:15">
      <c r="O3755" s="32"/>
    </row>
    <row r="3756" spans="15:15">
      <c r="O3756" s="32"/>
    </row>
    <row r="3757" spans="15:15">
      <c r="O3757" s="32"/>
    </row>
    <row r="3758" spans="15:15">
      <c r="O3758" s="32"/>
    </row>
    <row r="3759" spans="15:15">
      <c r="O3759" s="32"/>
    </row>
    <row r="3760" spans="15:15">
      <c r="O3760" s="32"/>
    </row>
    <row r="3761" spans="15:15">
      <c r="O3761" s="32"/>
    </row>
    <row r="3762" spans="15:15">
      <c r="O3762" s="32"/>
    </row>
    <row r="3763" spans="15:15">
      <c r="O3763" s="32"/>
    </row>
    <row r="3764" spans="15:15">
      <c r="O3764" s="32"/>
    </row>
    <row r="3765" spans="15:15">
      <c r="O3765" s="32"/>
    </row>
    <row r="3766" spans="15:15">
      <c r="O3766" s="32"/>
    </row>
    <row r="3767" spans="15:15">
      <c r="O3767" s="32"/>
    </row>
    <row r="3768" spans="15:15">
      <c r="O3768" s="32"/>
    </row>
    <row r="3769" spans="15:15">
      <c r="O3769" s="32"/>
    </row>
    <row r="3770" spans="15:15">
      <c r="O3770" s="32"/>
    </row>
    <row r="3771" spans="15:15">
      <c r="O3771" s="32"/>
    </row>
    <row r="3772" spans="15:15">
      <c r="O3772" s="32"/>
    </row>
    <row r="3773" spans="15:15">
      <c r="O3773" s="32"/>
    </row>
    <row r="3774" spans="15:15">
      <c r="O3774" s="32"/>
    </row>
    <row r="3775" spans="15:15">
      <c r="O3775" s="32"/>
    </row>
    <row r="3776" spans="15:15">
      <c r="O3776" s="32"/>
    </row>
    <row r="3777" spans="15:15">
      <c r="O3777" s="32"/>
    </row>
    <row r="3778" spans="15:15">
      <c r="O3778" s="32"/>
    </row>
    <row r="3779" spans="15:15">
      <c r="O3779" s="32"/>
    </row>
    <row r="3780" spans="15:15">
      <c r="O3780" s="32"/>
    </row>
    <row r="3781" spans="15:15">
      <c r="O3781" s="32"/>
    </row>
    <row r="3782" spans="15:15">
      <c r="O3782" s="32"/>
    </row>
    <row r="3783" spans="15:15">
      <c r="O3783" s="32"/>
    </row>
    <row r="3784" spans="15:15">
      <c r="O3784" s="32"/>
    </row>
    <row r="3785" spans="15:15">
      <c r="O3785" s="32"/>
    </row>
    <row r="3786" spans="15:15">
      <c r="O3786" s="32"/>
    </row>
    <row r="3787" spans="15:15">
      <c r="O3787" s="32"/>
    </row>
    <row r="3788" spans="15:15">
      <c r="O3788" s="32"/>
    </row>
    <row r="3789" spans="15:15">
      <c r="O3789" s="32"/>
    </row>
    <row r="3790" spans="15:15">
      <c r="O3790" s="32"/>
    </row>
    <row r="3791" spans="15:15">
      <c r="O3791" s="32"/>
    </row>
    <row r="3792" spans="15:15">
      <c r="O3792" s="32"/>
    </row>
    <row r="3793" spans="15:15">
      <c r="O3793" s="32"/>
    </row>
    <row r="3794" spans="15:15">
      <c r="O3794" s="32"/>
    </row>
    <row r="3795" spans="15:15">
      <c r="O3795" s="32"/>
    </row>
    <row r="3796" spans="15:15">
      <c r="O3796" s="32"/>
    </row>
    <row r="3797" spans="15:15">
      <c r="O3797" s="32"/>
    </row>
    <row r="3798" spans="15:15">
      <c r="O3798" s="32"/>
    </row>
    <row r="3799" spans="15:15">
      <c r="O3799" s="32"/>
    </row>
    <row r="3800" spans="15:15">
      <c r="O3800" s="32"/>
    </row>
    <row r="3801" spans="15:15">
      <c r="O3801" s="32"/>
    </row>
    <row r="3802" spans="15:15">
      <c r="O3802" s="32"/>
    </row>
    <row r="3803" spans="15:15">
      <c r="O3803" s="32"/>
    </row>
    <row r="3804" spans="15:15">
      <c r="O3804" s="32"/>
    </row>
    <row r="3805" spans="15:15">
      <c r="O3805" s="32"/>
    </row>
    <row r="3806" spans="15:15">
      <c r="O3806" s="32"/>
    </row>
    <row r="3807" spans="15:15">
      <c r="O3807" s="32"/>
    </row>
    <row r="3808" spans="15:15">
      <c r="O3808" s="32"/>
    </row>
    <row r="3809" spans="15:15">
      <c r="O3809" s="32"/>
    </row>
    <row r="3810" spans="15:15">
      <c r="O3810" s="32"/>
    </row>
    <row r="3811" spans="15:15">
      <c r="O3811" s="32"/>
    </row>
    <row r="3812" spans="15:15">
      <c r="O3812" s="32"/>
    </row>
    <row r="3813" spans="15:15">
      <c r="O3813" s="32"/>
    </row>
    <row r="3814" spans="15:15">
      <c r="O3814" s="32"/>
    </row>
    <row r="3815" spans="15:15">
      <c r="O3815" s="32"/>
    </row>
    <row r="3816" spans="15:15">
      <c r="O3816" s="32"/>
    </row>
    <row r="3817" spans="15:15">
      <c r="O3817" s="32"/>
    </row>
    <row r="3818" spans="15:15">
      <c r="O3818" s="32"/>
    </row>
    <row r="3819" spans="15:15">
      <c r="O3819" s="32"/>
    </row>
    <row r="3820" spans="15:15">
      <c r="O3820" s="32"/>
    </row>
    <row r="3821" spans="15:15">
      <c r="O3821" s="32"/>
    </row>
    <row r="3822" spans="15:15">
      <c r="O3822" s="32"/>
    </row>
    <row r="3823" spans="15:15">
      <c r="O3823" s="32"/>
    </row>
    <row r="3824" spans="15:15">
      <c r="O3824" s="32"/>
    </row>
    <row r="3825" spans="15:15">
      <c r="O3825" s="32"/>
    </row>
    <row r="3826" spans="15:15">
      <c r="O3826" s="32"/>
    </row>
    <row r="3827" spans="15:15">
      <c r="O3827" s="32"/>
    </row>
    <row r="3828" spans="15:15">
      <c r="O3828" s="32"/>
    </row>
    <row r="3829" spans="15:15">
      <c r="O3829" s="32"/>
    </row>
    <row r="3830" spans="15:15">
      <c r="O3830" s="32"/>
    </row>
    <row r="3831" spans="15:15">
      <c r="O3831" s="32"/>
    </row>
    <row r="3832" spans="15:15">
      <c r="O3832" s="32"/>
    </row>
    <row r="3833" spans="15:15">
      <c r="O3833" s="32"/>
    </row>
    <row r="3834" spans="15:15">
      <c r="O3834" s="32"/>
    </row>
    <row r="3835" spans="15:15">
      <c r="O3835" s="32"/>
    </row>
    <row r="3836" spans="15:15">
      <c r="O3836" s="32"/>
    </row>
    <row r="3837" spans="15:15">
      <c r="O3837" s="32"/>
    </row>
    <row r="3838" spans="15:15">
      <c r="O3838" s="32"/>
    </row>
    <row r="3839" spans="15:15">
      <c r="O3839" s="32"/>
    </row>
    <row r="3840" spans="15:15">
      <c r="O3840" s="32"/>
    </row>
    <row r="3841" spans="15:15">
      <c r="O3841" s="32"/>
    </row>
    <row r="3842" spans="15:15">
      <c r="O3842" s="32"/>
    </row>
    <row r="3843" spans="15:15">
      <c r="O3843" s="32"/>
    </row>
    <row r="3844" spans="15:15">
      <c r="O3844" s="32"/>
    </row>
    <row r="3845" spans="15:15">
      <c r="O3845" s="32"/>
    </row>
    <row r="3846" spans="15:15">
      <c r="O3846" s="32"/>
    </row>
    <row r="3847" spans="15:15">
      <c r="O3847" s="32"/>
    </row>
    <row r="3848" spans="15:15">
      <c r="O3848" s="32"/>
    </row>
    <row r="3849" spans="15:15">
      <c r="O3849" s="32"/>
    </row>
    <row r="3850" spans="15:15">
      <c r="O3850" s="32"/>
    </row>
    <row r="3851" spans="15:15">
      <c r="O3851" s="32"/>
    </row>
    <row r="3852" spans="15:15">
      <c r="O3852" s="32"/>
    </row>
    <row r="3853" spans="15:15">
      <c r="O3853" s="32"/>
    </row>
    <row r="3854" spans="15:15">
      <c r="O3854" s="32"/>
    </row>
    <row r="3855" spans="15:15">
      <c r="O3855" s="32"/>
    </row>
    <row r="3856" spans="15:15">
      <c r="O3856" s="32"/>
    </row>
    <row r="3857" spans="15:15">
      <c r="O3857" s="32"/>
    </row>
    <row r="3858" spans="15:15">
      <c r="O3858" s="32"/>
    </row>
    <row r="3859" spans="15:15">
      <c r="O3859" s="32"/>
    </row>
    <row r="3860" spans="15:15">
      <c r="O3860" s="32"/>
    </row>
    <row r="3861" spans="15:15">
      <c r="O3861" s="32"/>
    </row>
    <row r="3862" spans="15:15">
      <c r="O3862" s="32"/>
    </row>
    <row r="3863" spans="15:15">
      <c r="O3863" s="32"/>
    </row>
    <row r="3864" spans="15:15">
      <c r="O3864" s="32"/>
    </row>
    <row r="3865" spans="15:15">
      <c r="O3865" s="32"/>
    </row>
    <row r="3866" spans="15:15">
      <c r="O3866" s="32"/>
    </row>
    <row r="3867" spans="15:15">
      <c r="O3867" s="32"/>
    </row>
    <row r="3868" spans="15:15">
      <c r="O3868" s="32"/>
    </row>
    <row r="3869" spans="15:15">
      <c r="O3869" s="32"/>
    </row>
    <row r="3870" spans="15:15">
      <c r="O3870" s="32"/>
    </row>
    <row r="3871" spans="15:15">
      <c r="O3871" s="32"/>
    </row>
    <row r="3872" spans="15:15">
      <c r="O3872" s="32"/>
    </row>
    <row r="3873" spans="15:15">
      <c r="O3873" s="32"/>
    </row>
    <row r="3874" spans="15:15">
      <c r="O3874" s="32"/>
    </row>
    <row r="3875" spans="15:15">
      <c r="O3875" s="32"/>
    </row>
    <row r="3876" spans="15:15">
      <c r="O3876" s="32"/>
    </row>
    <row r="3877" spans="15:15">
      <c r="O3877" s="32"/>
    </row>
    <row r="3878" spans="15:15">
      <c r="O3878" s="32"/>
    </row>
    <row r="3879" spans="15:15">
      <c r="O3879" s="32"/>
    </row>
    <row r="3880" spans="15:15">
      <c r="O3880" s="32"/>
    </row>
    <row r="3881" spans="15:15">
      <c r="O3881" s="32"/>
    </row>
    <row r="3882" spans="15:15">
      <c r="O3882" s="32"/>
    </row>
    <row r="3883" spans="15:15">
      <c r="O3883" s="32"/>
    </row>
    <row r="3884" spans="15:15">
      <c r="O3884" s="32"/>
    </row>
    <row r="3885" spans="15:15">
      <c r="O3885" s="32"/>
    </row>
    <row r="3886" spans="15:15">
      <c r="O3886" s="32"/>
    </row>
    <row r="3887" spans="15:15">
      <c r="O3887" s="32"/>
    </row>
    <row r="3888" spans="15:15">
      <c r="O3888" s="32"/>
    </row>
    <row r="3889" spans="15:15">
      <c r="O3889" s="32"/>
    </row>
    <row r="3890" spans="15:15">
      <c r="O3890" s="32"/>
    </row>
    <row r="3891" spans="15:15">
      <c r="O3891" s="32"/>
    </row>
    <row r="3892" spans="15:15">
      <c r="O3892" s="32"/>
    </row>
    <row r="3893" spans="15:15">
      <c r="O3893" s="32"/>
    </row>
    <row r="3894" spans="15:15">
      <c r="O3894" s="32"/>
    </row>
    <row r="3895" spans="15:15">
      <c r="O3895" s="32"/>
    </row>
    <row r="3896" spans="15:15">
      <c r="O3896" s="32"/>
    </row>
    <row r="3897" spans="15:15">
      <c r="O3897" s="32"/>
    </row>
    <row r="3898" spans="15:15">
      <c r="O3898" s="32"/>
    </row>
    <row r="3899" spans="15:15">
      <c r="O3899" s="32"/>
    </row>
    <row r="3900" spans="15:15">
      <c r="O3900" s="32"/>
    </row>
    <row r="3901" spans="15:15">
      <c r="O3901" s="32"/>
    </row>
    <row r="3902" spans="15:15">
      <c r="O3902" s="32"/>
    </row>
    <row r="3903" spans="15:15">
      <c r="O3903" s="32"/>
    </row>
    <row r="3904" spans="15:15">
      <c r="O3904" s="32"/>
    </row>
    <row r="3905" spans="15:15">
      <c r="O3905" s="32"/>
    </row>
    <row r="3906" spans="15:15">
      <c r="O3906" s="32"/>
    </row>
    <row r="3907" spans="15:15">
      <c r="O3907" s="32"/>
    </row>
    <row r="3908" spans="15:15">
      <c r="O3908" s="32"/>
    </row>
    <row r="3909" spans="15:15">
      <c r="O3909" s="32"/>
    </row>
    <row r="3910" spans="15:15">
      <c r="O3910" s="32"/>
    </row>
    <row r="3911" spans="15:15">
      <c r="O3911" s="32"/>
    </row>
    <row r="3912" spans="15:15">
      <c r="O3912" s="32"/>
    </row>
    <row r="3913" spans="15:15">
      <c r="O3913" s="32"/>
    </row>
    <row r="3914" spans="15:15">
      <c r="O3914" s="32"/>
    </row>
    <row r="3915" spans="15:15">
      <c r="O3915" s="32"/>
    </row>
    <row r="3916" spans="15:15">
      <c r="O3916" s="32"/>
    </row>
    <row r="3917" spans="15:15">
      <c r="O3917" s="32"/>
    </row>
    <row r="3918" spans="15:15">
      <c r="O3918" s="32"/>
    </row>
    <row r="3919" spans="15:15">
      <c r="O3919" s="32"/>
    </row>
    <row r="3920" spans="15:15">
      <c r="O3920" s="32"/>
    </row>
    <row r="3921" spans="15:15">
      <c r="O3921" s="32"/>
    </row>
    <row r="3922" spans="15:15">
      <c r="O3922" s="32"/>
    </row>
    <row r="3923" spans="15:15">
      <c r="O3923" s="32"/>
    </row>
    <row r="3924" spans="15:15">
      <c r="O3924" s="32"/>
    </row>
    <row r="3925" spans="15:15">
      <c r="O3925" s="32"/>
    </row>
    <row r="3926" spans="15:15">
      <c r="O3926" s="32"/>
    </row>
    <row r="3927" spans="15:15">
      <c r="O3927" s="32"/>
    </row>
    <row r="3928" spans="15:15">
      <c r="O3928" s="32"/>
    </row>
    <row r="3929" spans="15:15">
      <c r="O3929" s="32"/>
    </row>
    <row r="3930" spans="15:15">
      <c r="O3930" s="32"/>
    </row>
    <row r="3931" spans="15:15">
      <c r="O3931" s="32"/>
    </row>
    <row r="3932" spans="15:15">
      <c r="O3932" s="32"/>
    </row>
    <row r="3933" spans="15:15">
      <c r="O3933" s="32"/>
    </row>
    <row r="3934" spans="15:15">
      <c r="O3934" s="32"/>
    </row>
    <row r="3935" spans="15:15">
      <c r="O3935" s="32"/>
    </row>
    <row r="3936" spans="15:15">
      <c r="O3936" s="32"/>
    </row>
    <row r="3937" spans="15:15">
      <c r="O3937" s="32"/>
    </row>
    <row r="3938" spans="15:15">
      <c r="O3938" s="32"/>
    </row>
    <row r="3939" spans="15:15">
      <c r="O3939" s="32"/>
    </row>
    <row r="3940" spans="15:15">
      <c r="O3940" s="32"/>
    </row>
    <row r="3941" spans="15:15">
      <c r="O3941" s="32"/>
    </row>
    <row r="3942" spans="15:15">
      <c r="O3942" s="32"/>
    </row>
    <row r="3943" spans="15:15">
      <c r="O3943" s="32"/>
    </row>
    <row r="3944" spans="15:15">
      <c r="O3944" s="32"/>
    </row>
    <row r="3945" spans="15:15">
      <c r="O3945" s="32"/>
    </row>
    <row r="3946" spans="15:15">
      <c r="O3946" s="32"/>
    </row>
    <row r="3947" spans="15:15">
      <c r="O3947" s="32"/>
    </row>
    <row r="3948" spans="15:15">
      <c r="O3948" s="32"/>
    </row>
    <row r="3949" spans="15:15">
      <c r="O3949" s="32"/>
    </row>
    <row r="3950" spans="15:15">
      <c r="O3950" s="32"/>
    </row>
    <row r="3951" spans="15:15">
      <c r="O3951" s="32"/>
    </row>
    <row r="3952" spans="15:15">
      <c r="O3952" s="32"/>
    </row>
    <row r="3953" spans="15:15">
      <c r="O3953" s="32"/>
    </row>
    <row r="3954" spans="15:15">
      <c r="O3954" s="32"/>
    </row>
    <row r="3955" spans="15:15">
      <c r="O3955" s="32"/>
    </row>
    <row r="3956" spans="15:15">
      <c r="O3956" s="32"/>
    </row>
    <row r="3957" spans="15:15">
      <c r="O3957" s="32"/>
    </row>
    <row r="3958" spans="15:15">
      <c r="O3958" s="32"/>
    </row>
    <row r="3959" spans="15:15">
      <c r="O3959" s="32"/>
    </row>
    <row r="3960" spans="15:15">
      <c r="O3960" s="32"/>
    </row>
    <row r="3961" spans="15:15">
      <c r="O3961" s="32"/>
    </row>
    <row r="3962" spans="15:15">
      <c r="O3962" s="32"/>
    </row>
    <row r="3963" spans="15:15">
      <c r="O3963" s="32"/>
    </row>
    <row r="3964" spans="15:15">
      <c r="O3964" s="32"/>
    </row>
    <row r="3965" spans="15:15">
      <c r="O3965" s="32"/>
    </row>
    <row r="3966" spans="15:15">
      <c r="O3966" s="32"/>
    </row>
    <row r="3967" spans="15:15">
      <c r="O3967" s="32"/>
    </row>
    <row r="3968" spans="15:15">
      <c r="O3968" s="32"/>
    </row>
    <row r="3969" spans="15:15">
      <c r="O3969" s="32"/>
    </row>
    <row r="3970" spans="15:15">
      <c r="O3970" s="32"/>
    </row>
    <row r="3971" spans="15:15">
      <c r="O3971" s="32"/>
    </row>
    <row r="3972" spans="15:15">
      <c r="O3972" s="32"/>
    </row>
    <row r="3973" spans="15:15">
      <c r="O3973" s="32"/>
    </row>
    <row r="3974" spans="15:15">
      <c r="O3974" s="32"/>
    </row>
    <row r="3975" spans="15:15">
      <c r="O3975" s="32"/>
    </row>
    <row r="3976" spans="15:15">
      <c r="O3976" s="32"/>
    </row>
    <row r="3977" spans="15:15">
      <c r="O3977" s="32"/>
    </row>
    <row r="3978" spans="15:15">
      <c r="O3978" s="32"/>
    </row>
    <row r="3979" spans="15:15">
      <c r="O3979" s="32"/>
    </row>
    <row r="3980" spans="15:15">
      <c r="O3980" s="32"/>
    </row>
    <row r="3981" spans="15:15">
      <c r="O3981" s="32"/>
    </row>
    <row r="3982" spans="15:15">
      <c r="O3982" s="32"/>
    </row>
    <row r="3983" spans="15:15">
      <c r="O3983" s="32"/>
    </row>
    <row r="3984" spans="15:15">
      <c r="O3984" s="32"/>
    </row>
    <row r="3985" spans="15:15">
      <c r="O3985" s="32"/>
    </row>
    <row r="3986" spans="15:15">
      <c r="O3986" s="32"/>
    </row>
    <row r="3987" spans="15:15">
      <c r="O3987" s="32"/>
    </row>
    <row r="3988" spans="15:15">
      <c r="O3988" s="32"/>
    </row>
    <row r="3989" spans="15:15">
      <c r="O3989" s="32"/>
    </row>
    <row r="3990" spans="15:15">
      <c r="O3990" s="32"/>
    </row>
    <row r="3991" spans="15:15">
      <c r="O3991" s="32"/>
    </row>
    <row r="3992" spans="15:15">
      <c r="O3992" s="32"/>
    </row>
    <row r="3993" spans="15:15">
      <c r="O3993" s="32"/>
    </row>
    <row r="3994" spans="15:15">
      <c r="O3994" s="32"/>
    </row>
    <row r="3995" spans="15:15">
      <c r="O3995" s="32"/>
    </row>
    <row r="3996" spans="15:15">
      <c r="O3996" s="32"/>
    </row>
    <row r="3997" spans="15:15">
      <c r="O3997" s="32"/>
    </row>
    <row r="3998" spans="15:15">
      <c r="O3998" s="32"/>
    </row>
    <row r="3999" spans="15:15">
      <c r="O3999" s="32"/>
    </row>
    <row r="4000" spans="15:15">
      <c r="O4000" s="32"/>
    </row>
    <row r="4001" spans="15:15">
      <c r="O4001" s="32"/>
    </row>
    <row r="4002" spans="15:15">
      <c r="O4002" s="32"/>
    </row>
    <row r="4003" spans="15:15">
      <c r="O4003" s="32"/>
    </row>
    <row r="4004" spans="15:15">
      <c r="O4004" s="32"/>
    </row>
    <row r="4005" spans="15:15">
      <c r="O4005" s="32"/>
    </row>
    <row r="4006" spans="15:15">
      <c r="O4006" s="32"/>
    </row>
    <row r="4007" spans="15:15">
      <c r="O4007" s="32"/>
    </row>
    <row r="4008" spans="15:15">
      <c r="O4008" s="32"/>
    </row>
    <row r="4009" spans="15:15">
      <c r="O4009" s="32"/>
    </row>
    <row r="4010" spans="15:15">
      <c r="O4010" s="32"/>
    </row>
    <row r="4011" spans="15:15">
      <c r="O4011" s="32"/>
    </row>
    <row r="4012" spans="15:15">
      <c r="O4012" s="32"/>
    </row>
    <row r="4013" spans="15:15">
      <c r="O4013" s="32"/>
    </row>
    <row r="4014" spans="15:15">
      <c r="O4014" s="32"/>
    </row>
    <row r="4015" spans="15:15">
      <c r="O4015" s="32"/>
    </row>
    <row r="4016" spans="15:15">
      <c r="O4016" s="32"/>
    </row>
    <row r="4017" spans="15:15">
      <c r="O4017" s="32"/>
    </row>
    <row r="4018" spans="15:15">
      <c r="O4018" s="32"/>
    </row>
    <row r="4019" spans="15:15">
      <c r="O4019" s="32"/>
    </row>
    <row r="4020" spans="15:15">
      <c r="O4020" s="32"/>
    </row>
    <row r="4021" spans="15:15">
      <c r="O4021" s="32"/>
    </row>
    <row r="4022" spans="15:15">
      <c r="O4022" s="32"/>
    </row>
    <row r="4023" spans="15:15">
      <c r="O4023" s="32"/>
    </row>
    <row r="4024" spans="15:15">
      <c r="O4024" s="32"/>
    </row>
    <row r="4025" spans="15:15">
      <c r="O4025" s="32"/>
    </row>
    <row r="4026" spans="15:15">
      <c r="O4026" s="32"/>
    </row>
    <row r="4027" spans="15:15">
      <c r="O4027" s="32"/>
    </row>
    <row r="4028" spans="15:15">
      <c r="O4028" s="32"/>
    </row>
    <row r="4029" spans="15:15">
      <c r="O4029" s="32"/>
    </row>
    <row r="4030" spans="15:15">
      <c r="O4030" s="32"/>
    </row>
    <row r="4031" spans="15:15">
      <c r="O4031" s="32"/>
    </row>
    <row r="4032" spans="15:15">
      <c r="O4032" s="32"/>
    </row>
    <row r="4033" spans="15:15">
      <c r="O4033" s="32"/>
    </row>
    <row r="4034" spans="15:15">
      <c r="O4034" s="32"/>
    </row>
    <row r="4035" spans="15:15">
      <c r="O4035" s="32"/>
    </row>
    <row r="4036" spans="15:15">
      <c r="O4036" s="32"/>
    </row>
    <row r="4037" spans="15:15">
      <c r="O4037" s="32"/>
    </row>
    <row r="4038" spans="15:15">
      <c r="O4038" s="32"/>
    </row>
    <row r="4039" spans="15:15">
      <c r="O4039" s="32"/>
    </row>
    <row r="4040" spans="15:15">
      <c r="O4040" s="32"/>
    </row>
    <row r="4041" spans="15:15">
      <c r="O4041" s="32"/>
    </row>
    <row r="4042" spans="15:15">
      <c r="O4042" s="32"/>
    </row>
    <row r="4043" spans="15:15">
      <c r="O4043" s="32"/>
    </row>
    <row r="4044" spans="15:15">
      <c r="O4044" s="32"/>
    </row>
    <row r="4045" spans="15:15">
      <c r="O4045" s="32"/>
    </row>
    <row r="4046" spans="15:15">
      <c r="O4046" s="32"/>
    </row>
    <row r="4047" spans="15:15">
      <c r="O4047" s="32"/>
    </row>
    <row r="4048" spans="15:15">
      <c r="O4048" s="32"/>
    </row>
    <row r="4049" spans="15:15">
      <c r="O4049" s="32"/>
    </row>
    <row r="4050" spans="15:15">
      <c r="O4050" s="32"/>
    </row>
    <row r="4051" spans="15:15">
      <c r="O4051" s="32"/>
    </row>
    <row r="4052" spans="15:15">
      <c r="O4052" s="32"/>
    </row>
    <row r="4053" spans="15:15">
      <c r="O4053" s="32"/>
    </row>
    <row r="4054" spans="15:15">
      <c r="O4054" s="32"/>
    </row>
    <row r="4055" spans="15:15">
      <c r="O4055" s="32"/>
    </row>
    <row r="4056" spans="15:15">
      <c r="O4056" s="32"/>
    </row>
    <row r="4057" spans="15:15">
      <c r="O4057" s="32"/>
    </row>
    <row r="4058" spans="15:15">
      <c r="O4058" s="32"/>
    </row>
    <row r="4059" spans="15:15">
      <c r="O4059" s="32"/>
    </row>
    <row r="4060" spans="15:15">
      <c r="O4060" s="32"/>
    </row>
    <row r="4061" spans="15:15">
      <c r="O4061" s="32"/>
    </row>
    <row r="4062" spans="15:15">
      <c r="O4062" s="32"/>
    </row>
    <row r="4063" spans="15:15">
      <c r="O4063" s="32"/>
    </row>
    <row r="4064" spans="15:15">
      <c r="O4064" s="32"/>
    </row>
    <row r="4065" spans="15:15">
      <c r="O4065" s="32"/>
    </row>
    <row r="4066" spans="15:15">
      <c r="O4066" s="32"/>
    </row>
    <row r="4067" spans="15:15">
      <c r="O4067" s="32"/>
    </row>
    <row r="4068" spans="15:15">
      <c r="O4068" s="32"/>
    </row>
    <row r="4069" spans="15:15">
      <c r="O4069" s="32"/>
    </row>
    <row r="4070" spans="15:15">
      <c r="O4070" s="32"/>
    </row>
    <row r="4071" spans="15:15">
      <c r="O4071" s="32"/>
    </row>
    <row r="4072" spans="15:15">
      <c r="O4072" s="32"/>
    </row>
    <row r="4073" spans="15:15">
      <c r="O4073" s="32"/>
    </row>
    <row r="4074" spans="15:15">
      <c r="O4074" s="32"/>
    </row>
    <row r="4075" spans="15:15">
      <c r="O4075" s="32"/>
    </row>
    <row r="4076" spans="15:15">
      <c r="O4076" s="32"/>
    </row>
    <row r="4077" spans="15:15">
      <c r="O4077" s="32"/>
    </row>
    <row r="4078" spans="15:15">
      <c r="O4078" s="32"/>
    </row>
    <row r="4079" spans="15:15">
      <c r="O4079" s="32"/>
    </row>
    <row r="4080" spans="15:15">
      <c r="O4080" s="32"/>
    </row>
    <row r="4081" spans="15:15">
      <c r="O4081" s="32"/>
    </row>
    <row r="4082" spans="15:15">
      <c r="O4082" s="32"/>
    </row>
    <row r="4083" spans="15:15">
      <c r="O4083" s="32"/>
    </row>
    <row r="4084" spans="15:15">
      <c r="O4084" s="32"/>
    </row>
    <row r="4085" spans="15:15">
      <c r="O4085" s="32"/>
    </row>
    <row r="4086" spans="15:15">
      <c r="O4086" s="32"/>
    </row>
    <row r="4087" spans="15:15">
      <c r="O4087" s="32"/>
    </row>
    <row r="4088" spans="15:15">
      <c r="O4088" s="32"/>
    </row>
    <row r="4089" spans="15:15">
      <c r="O4089" s="32"/>
    </row>
    <row r="4090" spans="15:15">
      <c r="O4090" s="32"/>
    </row>
    <row r="4091" spans="15:15">
      <c r="O4091" s="32"/>
    </row>
    <row r="4092" spans="15:15">
      <c r="O4092" s="32"/>
    </row>
    <row r="4093" spans="15:15">
      <c r="O4093" s="32"/>
    </row>
    <row r="4094" spans="15:15">
      <c r="O4094" s="32"/>
    </row>
    <row r="4095" spans="15:15">
      <c r="O4095" s="32"/>
    </row>
    <row r="4096" spans="15:15">
      <c r="O4096" s="32"/>
    </row>
    <row r="4097" spans="15:15">
      <c r="O4097" s="32"/>
    </row>
    <row r="4098" spans="15:15">
      <c r="O4098" s="32"/>
    </row>
    <row r="4099" spans="15:15">
      <c r="O4099" s="32"/>
    </row>
    <row r="4100" spans="15:15">
      <c r="O4100" s="32"/>
    </row>
    <row r="4101" spans="15:15">
      <c r="O4101" s="32"/>
    </row>
    <row r="4102" spans="15:15">
      <c r="O4102" s="32"/>
    </row>
    <row r="4103" spans="15:15">
      <c r="O4103" s="32"/>
    </row>
    <row r="4104" spans="15:15">
      <c r="O4104" s="32"/>
    </row>
    <row r="4105" spans="15:15">
      <c r="O4105" s="32"/>
    </row>
    <row r="4106" spans="15:15">
      <c r="O4106" s="32"/>
    </row>
    <row r="4107" spans="15:15">
      <c r="O4107" s="32"/>
    </row>
    <row r="4108" spans="15:15">
      <c r="O4108" s="32"/>
    </row>
    <row r="4109" spans="15:15">
      <c r="O4109" s="32"/>
    </row>
    <row r="4110" spans="15:15">
      <c r="O4110" s="32"/>
    </row>
    <row r="4111" spans="15:15">
      <c r="O4111" s="32"/>
    </row>
    <row r="4112" spans="15:15">
      <c r="O4112" s="32"/>
    </row>
    <row r="4113" spans="15:15">
      <c r="O4113" s="32"/>
    </row>
    <row r="4114" spans="15:15">
      <c r="O4114" s="32"/>
    </row>
    <row r="4115" spans="15:15">
      <c r="O4115" s="32"/>
    </row>
    <row r="4116" spans="15:15">
      <c r="O4116" s="32"/>
    </row>
    <row r="4117" spans="15:15">
      <c r="O4117" s="32"/>
    </row>
    <row r="4118" spans="15:15">
      <c r="O4118" s="32"/>
    </row>
    <row r="4119" spans="15:15">
      <c r="O4119" s="32"/>
    </row>
    <row r="4120" spans="15:15">
      <c r="O4120" s="32"/>
    </row>
    <row r="4121" spans="15:15">
      <c r="O4121" s="32"/>
    </row>
    <row r="4122" spans="15:15">
      <c r="O4122" s="32"/>
    </row>
    <row r="4123" spans="15:15">
      <c r="O4123" s="32"/>
    </row>
    <row r="4124" spans="15:15">
      <c r="O4124" s="32"/>
    </row>
    <row r="4125" spans="15:15">
      <c r="O4125" s="32"/>
    </row>
    <row r="4126" spans="15:15">
      <c r="O4126" s="32"/>
    </row>
    <row r="4127" spans="15:15">
      <c r="O4127" s="32"/>
    </row>
    <row r="4128" spans="15:15">
      <c r="O4128" s="32"/>
    </row>
    <row r="4129" spans="15:15">
      <c r="O4129" s="32"/>
    </row>
    <row r="4130" spans="15:15">
      <c r="O4130" s="32"/>
    </row>
    <row r="4131" spans="15:15">
      <c r="O4131" s="32"/>
    </row>
    <row r="4132" spans="15:15">
      <c r="O4132" s="32"/>
    </row>
    <row r="4133" spans="15:15">
      <c r="O4133" s="32"/>
    </row>
    <row r="4134" spans="15:15">
      <c r="O4134" s="32"/>
    </row>
    <row r="4135" spans="15:15">
      <c r="O4135" s="32"/>
    </row>
    <row r="4136" spans="15:15">
      <c r="O4136" s="32"/>
    </row>
    <row r="4137" spans="15:15">
      <c r="O4137" s="32"/>
    </row>
    <row r="4138" spans="15:15">
      <c r="O4138" s="32"/>
    </row>
    <row r="4139" spans="15:15">
      <c r="O4139" s="32"/>
    </row>
    <row r="4140" spans="15:15">
      <c r="O4140" s="32"/>
    </row>
    <row r="4141" spans="15:15">
      <c r="O4141" s="32"/>
    </row>
    <row r="4142" spans="15:15">
      <c r="O4142" s="32"/>
    </row>
    <row r="4143" spans="15:15">
      <c r="O4143" s="32"/>
    </row>
    <row r="4144" spans="15:15">
      <c r="O4144" s="32"/>
    </row>
    <row r="4145" spans="15:15">
      <c r="O4145" s="32"/>
    </row>
    <row r="4146" spans="15:15">
      <c r="O4146" s="32"/>
    </row>
    <row r="4147" spans="15:15">
      <c r="O4147" s="32"/>
    </row>
    <row r="4148" spans="15:15">
      <c r="O4148" s="32"/>
    </row>
    <row r="4149" spans="15:15">
      <c r="O4149" s="32"/>
    </row>
    <row r="4150" spans="15:15">
      <c r="O4150" s="32"/>
    </row>
    <row r="4151" spans="15:15">
      <c r="O4151" s="32"/>
    </row>
    <row r="4152" spans="15:15">
      <c r="O4152" s="32"/>
    </row>
    <row r="4153" spans="15:15">
      <c r="O4153" s="32"/>
    </row>
    <row r="4154" spans="15:15">
      <c r="O4154" s="32"/>
    </row>
    <row r="4155" spans="15:15">
      <c r="O4155" s="32"/>
    </row>
    <row r="4156" spans="15:15">
      <c r="O4156" s="32"/>
    </row>
    <row r="4157" spans="15:15">
      <c r="O4157" s="32"/>
    </row>
    <row r="4158" spans="15:15">
      <c r="O4158" s="32"/>
    </row>
    <row r="4159" spans="15:15">
      <c r="O4159" s="32"/>
    </row>
    <row r="4160" spans="15:15">
      <c r="O4160" s="32"/>
    </row>
    <row r="4161" spans="15:15">
      <c r="O4161" s="32"/>
    </row>
    <row r="4162" spans="15:15">
      <c r="O4162" s="32"/>
    </row>
    <row r="4163" spans="15:15">
      <c r="O4163" s="32"/>
    </row>
    <row r="4164" spans="15:15">
      <c r="O4164" s="32"/>
    </row>
    <row r="4165" spans="15:15">
      <c r="O4165" s="32"/>
    </row>
    <row r="4166" spans="15:15">
      <c r="O4166" s="32"/>
    </row>
    <row r="4167" spans="15:15">
      <c r="O4167" s="32"/>
    </row>
    <row r="4168" spans="15:15">
      <c r="O4168" s="32"/>
    </row>
    <row r="4169" spans="15:15">
      <c r="O4169" s="32"/>
    </row>
    <row r="4170" spans="15:15">
      <c r="O4170" s="32"/>
    </row>
    <row r="4171" spans="15:15">
      <c r="O4171" s="32"/>
    </row>
    <row r="4172" spans="15:15">
      <c r="O4172" s="32"/>
    </row>
    <row r="4173" spans="15:15">
      <c r="O4173" s="32"/>
    </row>
    <row r="4174" spans="15:15">
      <c r="O4174" s="32"/>
    </row>
    <row r="4175" spans="15:15">
      <c r="O4175" s="32"/>
    </row>
    <row r="4176" spans="15:15">
      <c r="O4176" s="32"/>
    </row>
    <row r="4177" spans="15:15">
      <c r="O4177" s="32"/>
    </row>
    <row r="4178" spans="15:15">
      <c r="O4178" s="32"/>
    </row>
    <row r="4179" spans="15:15">
      <c r="O4179" s="32"/>
    </row>
    <row r="4180" spans="15:15">
      <c r="O4180" s="32"/>
    </row>
    <row r="4181" spans="15:15">
      <c r="O4181" s="32"/>
    </row>
    <row r="4182" spans="15:15">
      <c r="O4182" s="32"/>
    </row>
    <row r="4183" spans="15:15">
      <c r="O4183" s="32"/>
    </row>
    <row r="4184" spans="15:15">
      <c r="O4184" s="32"/>
    </row>
    <row r="4185" spans="15:15">
      <c r="O4185" s="32"/>
    </row>
    <row r="4186" spans="15:15">
      <c r="O4186" s="32"/>
    </row>
    <row r="4187" spans="15:15">
      <c r="O4187" s="32"/>
    </row>
    <row r="4188" spans="15:15">
      <c r="O4188" s="32"/>
    </row>
    <row r="4189" spans="15:15">
      <c r="O4189" s="32"/>
    </row>
    <row r="4190" spans="15:15">
      <c r="O4190" s="32"/>
    </row>
    <row r="4191" spans="15:15">
      <c r="O4191" s="32"/>
    </row>
    <row r="4192" spans="15:15">
      <c r="O4192" s="32"/>
    </row>
    <row r="4193" spans="15:15">
      <c r="O4193" s="32"/>
    </row>
    <row r="4194" spans="15:15">
      <c r="O4194" s="32"/>
    </row>
    <row r="4195" spans="15:15">
      <c r="O4195" s="32"/>
    </row>
    <row r="4196" spans="15:15">
      <c r="O4196" s="32"/>
    </row>
    <row r="4197" spans="15:15">
      <c r="O4197" s="32"/>
    </row>
    <row r="4198" spans="15:15">
      <c r="O4198" s="32"/>
    </row>
    <row r="4199" spans="15:15">
      <c r="O4199" s="32"/>
    </row>
    <row r="4200" spans="15:15">
      <c r="O4200" s="32"/>
    </row>
    <row r="4201" spans="15:15">
      <c r="O4201" s="32"/>
    </row>
    <row r="4202" spans="15:15">
      <c r="O4202" s="32"/>
    </row>
    <row r="4203" spans="15:15">
      <c r="O4203" s="32"/>
    </row>
    <row r="4204" spans="15:15">
      <c r="O4204" s="32"/>
    </row>
    <row r="4205" spans="15:15">
      <c r="O4205" s="32"/>
    </row>
    <row r="4206" spans="15:15">
      <c r="O4206" s="32"/>
    </row>
    <row r="4207" spans="15:15">
      <c r="O4207" s="32"/>
    </row>
    <row r="4208" spans="15:15">
      <c r="O4208" s="32"/>
    </row>
    <row r="4209" spans="15:15">
      <c r="O4209" s="32"/>
    </row>
    <row r="4210" spans="15:15">
      <c r="O4210" s="32"/>
    </row>
    <row r="4211" spans="15:15">
      <c r="O4211" s="32"/>
    </row>
    <row r="4212" spans="15:15">
      <c r="O4212" s="32"/>
    </row>
    <row r="4213" spans="15:15">
      <c r="O4213" s="32"/>
    </row>
    <row r="4214" spans="15:15">
      <c r="O4214" s="32"/>
    </row>
    <row r="4215" spans="15:15">
      <c r="O4215" s="32"/>
    </row>
    <row r="4216" spans="15:15">
      <c r="O4216" s="32"/>
    </row>
    <row r="4217" spans="15:15">
      <c r="O4217" s="32"/>
    </row>
    <row r="4218" spans="15:15">
      <c r="O4218" s="32"/>
    </row>
    <row r="4219" spans="15:15">
      <c r="O4219" s="32"/>
    </row>
    <row r="4220" spans="15:15">
      <c r="O4220" s="32"/>
    </row>
    <row r="4221" spans="15:15">
      <c r="O4221" s="32"/>
    </row>
    <row r="4222" spans="15:15">
      <c r="O4222" s="32"/>
    </row>
    <row r="4223" spans="15:15">
      <c r="O4223" s="32"/>
    </row>
    <row r="4224" spans="15:15">
      <c r="O4224" s="32"/>
    </row>
    <row r="4225" spans="15:15">
      <c r="O4225" s="32"/>
    </row>
    <row r="4226" spans="15:15">
      <c r="O4226" s="32"/>
    </row>
    <row r="4227" spans="15:15">
      <c r="O4227" s="32"/>
    </row>
    <row r="4228" spans="15:15">
      <c r="O4228" s="32"/>
    </row>
    <row r="4229" spans="15:15">
      <c r="O4229" s="32"/>
    </row>
    <row r="4230" spans="15:15">
      <c r="O4230" s="32"/>
    </row>
    <row r="4231" spans="15:15">
      <c r="O4231" s="32"/>
    </row>
    <row r="4232" spans="15:15">
      <c r="O4232" s="32"/>
    </row>
    <row r="4233" spans="15:15">
      <c r="O4233" s="32"/>
    </row>
    <row r="4234" spans="15:15">
      <c r="O4234" s="32"/>
    </row>
    <row r="4235" spans="15:15">
      <c r="O4235" s="32"/>
    </row>
    <row r="4236" spans="15:15">
      <c r="O4236" s="32"/>
    </row>
    <row r="4237" spans="15:15">
      <c r="O4237" s="32"/>
    </row>
    <row r="4238" spans="15:15">
      <c r="O4238" s="32"/>
    </row>
    <row r="4239" spans="15:15">
      <c r="O4239" s="32"/>
    </row>
    <row r="4240" spans="15:15">
      <c r="O4240" s="32"/>
    </row>
    <row r="4241" spans="15:15">
      <c r="O4241" s="32"/>
    </row>
    <row r="4242" spans="15:15">
      <c r="O4242" s="32"/>
    </row>
    <row r="4243" spans="15:15">
      <c r="O4243" s="32"/>
    </row>
    <row r="4244" spans="15:15">
      <c r="O4244" s="32"/>
    </row>
    <row r="4245" spans="15:15">
      <c r="O4245" s="32"/>
    </row>
    <row r="4246" spans="15:15">
      <c r="O4246" s="32"/>
    </row>
    <row r="4247" spans="15:15">
      <c r="O4247" s="32"/>
    </row>
    <row r="4248" spans="15:15">
      <c r="O4248" s="32"/>
    </row>
    <row r="4249" spans="15:15">
      <c r="O4249" s="32"/>
    </row>
    <row r="4250" spans="15:15">
      <c r="O4250" s="32"/>
    </row>
    <row r="4251" spans="15:15">
      <c r="O4251" s="32"/>
    </row>
    <row r="4252" spans="15:15">
      <c r="O4252" s="32"/>
    </row>
    <row r="4253" spans="15:15">
      <c r="O4253" s="32"/>
    </row>
    <row r="4254" spans="15:15">
      <c r="O4254" s="32"/>
    </row>
    <row r="4255" spans="15:15">
      <c r="O4255" s="32"/>
    </row>
    <row r="4256" spans="15:15">
      <c r="O4256" s="32"/>
    </row>
    <row r="4257" spans="15:15">
      <c r="O4257" s="32"/>
    </row>
    <row r="4258" spans="15:15">
      <c r="O4258" s="32"/>
    </row>
    <row r="4259" spans="15:15">
      <c r="O4259" s="32"/>
    </row>
    <row r="4260" spans="15:15">
      <c r="O4260" s="32"/>
    </row>
    <row r="4261" spans="15:15">
      <c r="O4261" s="32"/>
    </row>
    <row r="4262" spans="15:15">
      <c r="O4262" s="32"/>
    </row>
    <row r="4263" spans="15:15">
      <c r="O4263" s="32"/>
    </row>
    <row r="4264" spans="15:15">
      <c r="O4264" s="32"/>
    </row>
    <row r="4265" spans="15:15">
      <c r="O4265" s="32"/>
    </row>
    <row r="4266" spans="15:15">
      <c r="O4266" s="32"/>
    </row>
    <row r="4267" spans="15:15">
      <c r="O4267" s="32"/>
    </row>
    <row r="4268" spans="15:15">
      <c r="O4268" s="32"/>
    </row>
    <row r="4269" spans="15:15">
      <c r="O4269" s="32"/>
    </row>
    <row r="4270" spans="15:15">
      <c r="O4270" s="32"/>
    </row>
    <row r="4271" spans="15:15">
      <c r="O4271" s="32"/>
    </row>
    <row r="4272" spans="15:15">
      <c r="O4272" s="32"/>
    </row>
    <row r="4273" spans="15:15">
      <c r="O4273" s="32"/>
    </row>
    <row r="4274" spans="15:15">
      <c r="O4274" s="32"/>
    </row>
    <row r="4275" spans="15:15">
      <c r="O4275" s="32"/>
    </row>
    <row r="4276" spans="15:15">
      <c r="O4276" s="32"/>
    </row>
    <row r="4277" spans="15:15">
      <c r="O4277" s="32"/>
    </row>
    <row r="4278" spans="15:15">
      <c r="O4278" s="32"/>
    </row>
    <row r="4279" spans="15:15">
      <c r="O4279" s="32"/>
    </row>
    <row r="4280" spans="15:15">
      <c r="O4280" s="32"/>
    </row>
    <row r="4281" spans="15:15">
      <c r="O4281" s="32"/>
    </row>
    <row r="4282" spans="15:15">
      <c r="O4282" s="32"/>
    </row>
    <row r="4283" spans="15:15">
      <c r="O4283" s="32"/>
    </row>
    <row r="4284" spans="15:15">
      <c r="O4284" s="32"/>
    </row>
    <row r="4285" spans="15:15">
      <c r="O4285" s="32"/>
    </row>
    <row r="4286" spans="15:15">
      <c r="O4286" s="32"/>
    </row>
    <row r="4287" spans="15:15">
      <c r="O4287" s="32"/>
    </row>
    <row r="4288" spans="15:15">
      <c r="O4288" s="32"/>
    </row>
    <row r="4289" spans="15:15">
      <c r="O4289" s="32"/>
    </row>
    <row r="4290" spans="15:15">
      <c r="O4290" s="32"/>
    </row>
    <row r="4291" spans="15:15">
      <c r="O4291" s="32"/>
    </row>
    <row r="4292" spans="15:15">
      <c r="O4292" s="32"/>
    </row>
    <row r="4293" spans="15:15">
      <c r="O4293" s="32"/>
    </row>
    <row r="4294" spans="15:15">
      <c r="O4294" s="32"/>
    </row>
    <row r="4295" spans="15:15">
      <c r="O4295" s="32"/>
    </row>
    <row r="4296" spans="15:15">
      <c r="O4296" s="32"/>
    </row>
    <row r="4297" spans="15:15">
      <c r="O4297" s="32"/>
    </row>
    <row r="4298" spans="15:15">
      <c r="O4298" s="32"/>
    </row>
    <row r="4299" spans="15:15">
      <c r="O4299" s="32"/>
    </row>
    <row r="4300" spans="15:15">
      <c r="O4300" s="32"/>
    </row>
    <row r="4301" spans="15:15">
      <c r="O4301" s="32"/>
    </row>
    <row r="4302" spans="15:15">
      <c r="O4302" s="32"/>
    </row>
    <row r="4303" spans="15:15">
      <c r="O4303" s="32"/>
    </row>
    <row r="4304" spans="15:15">
      <c r="O4304" s="32"/>
    </row>
    <row r="4305" spans="15:15">
      <c r="O4305" s="32"/>
    </row>
    <row r="4306" spans="15:15">
      <c r="O4306" s="32"/>
    </row>
    <row r="4307" spans="15:15">
      <c r="O4307" s="32"/>
    </row>
    <row r="4308" spans="15:15">
      <c r="O4308" s="32"/>
    </row>
    <row r="4309" spans="15:15">
      <c r="O4309" s="32"/>
    </row>
    <row r="4310" spans="15:15">
      <c r="O4310" s="32"/>
    </row>
    <row r="4311" spans="15:15">
      <c r="O4311" s="32"/>
    </row>
    <row r="4312" spans="15:15">
      <c r="O4312" s="32"/>
    </row>
    <row r="4313" spans="15:15">
      <c r="O4313" s="32"/>
    </row>
    <row r="4314" spans="15:15">
      <c r="O4314" s="32"/>
    </row>
    <row r="4315" spans="15:15">
      <c r="O4315" s="32"/>
    </row>
    <row r="4316" spans="15:15">
      <c r="O4316" s="32"/>
    </row>
    <row r="4317" spans="15:15">
      <c r="O4317" s="32"/>
    </row>
    <row r="4318" spans="15:15">
      <c r="O4318" s="32"/>
    </row>
    <row r="4319" spans="15:15">
      <c r="O4319" s="32"/>
    </row>
    <row r="4320" spans="15:15">
      <c r="O4320" s="32"/>
    </row>
    <row r="4321" spans="15:15">
      <c r="O4321" s="32"/>
    </row>
    <row r="4322" spans="15:15">
      <c r="O4322" s="32"/>
    </row>
    <row r="4323" spans="15:15">
      <c r="O4323" s="32"/>
    </row>
    <row r="4324" spans="15:15">
      <c r="O4324" s="32"/>
    </row>
    <row r="4325" spans="15:15">
      <c r="O4325" s="32"/>
    </row>
    <row r="4326" spans="15:15">
      <c r="O4326" s="32"/>
    </row>
    <row r="4327" spans="15:15">
      <c r="O4327" s="32"/>
    </row>
    <row r="4328" spans="15:15">
      <c r="O4328" s="32"/>
    </row>
    <row r="4329" spans="15:15">
      <c r="O4329" s="32"/>
    </row>
    <row r="4330" spans="15:15">
      <c r="O4330" s="32"/>
    </row>
    <row r="4331" spans="15:15">
      <c r="O4331" s="32"/>
    </row>
    <row r="4332" spans="15:15">
      <c r="O4332" s="32"/>
    </row>
    <row r="4333" spans="15:15">
      <c r="O4333" s="32"/>
    </row>
    <row r="4334" spans="15:15">
      <c r="O4334" s="32"/>
    </row>
    <row r="4335" spans="15:15">
      <c r="O4335" s="32"/>
    </row>
    <row r="4336" spans="15:15">
      <c r="O4336" s="32"/>
    </row>
    <row r="4337" spans="15:15">
      <c r="O4337" s="32"/>
    </row>
    <row r="4338" spans="15:15">
      <c r="O4338" s="32"/>
    </row>
    <row r="4339" spans="15:15">
      <c r="O4339" s="32"/>
    </row>
    <row r="4340" spans="15:15">
      <c r="O4340" s="32"/>
    </row>
    <row r="4341" spans="15:15">
      <c r="O4341" s="32"/>
    </row>
    <row r="4342" spans="15:15">
      <c r="O4342" s="32"/>
    </row>
    <row r="4343" spans="15:15">
      <c r="O4343" s="32"/>
    </row>
    <row r="4344" spans="15:15">
      <c r="O4344" s="32"/>
    </row>
    <row r="4345" spans="15:15">
      <c r="O4345" s="32"/>
    </row>
    <row r="4346" spans="15:15">
      <c r="O4346" s="32"/>
    </row>
    <row r="4347" spans="15:15">
      <c r="O4347" s="32"/>
    </row>
    <row r="4348" spans="15:15">
      <c r="O4348" s="32"/>
    </row>
    <row r="4349" spans="15:15">
      <c r="O4349" s="32"/>
    </row>
    <row r="4350" spans="15:15">
      <c r="O4350" s="32"/>
    </row>
    <row r="4351" spans="15:15">
      <c r="O4351" s="32"/>
    </row>
    <row r="4352" spans="15:15">
      <c r="O4352" s="32"/>
    </row>
    <row r="4353" spans="15:15">
      <c r="O4353" s="32"/>
    </row>
    <row r="4354" spans="15:15">
      <c r="O4354" s="32"/>
    </row>
    <row r="4355" spans="15:15">
      <c r="O4355" s="32"/>
    </row>
    <row r="4356" spans="15:15">
      <c r="O4356" s="32"/>
    </row>
    <row r="4357" spans="15:15">
      <c r="O4357" s="32"/>
    </row>
    <row r="4358" spans="15:15">
      <c r="O4358" s="32"/>
    </row>
    <row r="4359" spans="15:15">
      <c r="O4359" s="32"/>
    </row>
    <row r="4360" spans="15:15">
      <c r="O4360" s="32"/>
    </row>
    <row r="4361" spans="15:15">
      <c r="O4361" s="32"/>
    </row>
    <row r="4362" spans="15:15">
      <c r="O4362" s="32"/>
    </row>
    <row r="4363" spans="15:15">
      <c r="O4363" s="32"/>
    </row>
    <row r="4364" spans="15:15">
      <c r="O4364" s="32"/>
    </row>
    <row r="4365" spans="15:15">
      <c r="O4365" s="32"/>
    </row>
    <row r="4366" spans="15:15">
      <c r="O4366" s="32"/>
    </row>
    <row r="4367" spans="15:15">
      <c r="O4367" s="32"/>
    </row>
    <row r="4368" spans="15:15">
      <c r="O4368" s="32"/>
    </row>
    <row r="4369" spans="15:15">
      <c r="O4369" s="32"/>
    </row>
    <row r="4370" spans="15:15">
      <c r="O4370" s="32"/>
    </row>
    <row r="4371" spans="15:15">
      <c r="O4371" s="32"/>
    </row>
    <row r="4372" spans="15:15">
      <c r="O4372" s="32"/>
    </row>
    <row r="4373" spans="15:15">
      <c r="O4373" s="32"/>
    </row>
    <row r="4374" spans="15:15">
      <c r="O4374" s="32"/>
    </row>
    <row r="4375" spans="15:15">
      <c r="O4375" s="32"/>
    </row>
    <row r="4376" spans="15:15">
      <c r="O4376" s="32"/>
    </row>
    <row r="4377" spans="15:15">
      <c r="O4377" s="32"/>
    </row>
    <row r="4378" spans="15:15">
      <c r="O4378" s="32"/>
    </row>
    <row r="4379" spans="15:15">
      <c r="O4379" s="32"/>
    </row>
    <row r="4380" spans="15:15">
      <c r="O4380" s="32"/>
    </row>
    <row r="4381" spans="15:15">
      <c r="O4381" s="32"/>
    </row>
    <row r="4382" spans="15:15">
      <c r="O4382" s="32"/>
    </row>
    <row r="4383" spans="15:15">
      <c r="O4383" s="32"/>
    </row>
    <row r="4384" spans="15:15">
      <c r="O4384" s="32"/>
    </row>
    <row r="4385" spans="15:15">
      <c r="O4385" s="32"/>
    </row>
    <row r="4386" spans="15:15">
      <c r="O4386" s="32"/>
    </row>
    <row r="4387" spans="15:15">
      <c r="O4387" s="32"/>
    </row>
    <row r="4388" spans="15:15">
      <c r="O4388" s="32"/>
    </row>
    <row r="4389" spans="15:15">
      <c r="O4389" s="32"/>
    </row>
    <row r="4390" spans="15:15">
      <c r="O4390" s="32"/>
    </row>
    <row r="4391" spans="15:15">
      <c r="O4391" s="32"/>
    </row>
    <row r="4392" spans="15:15">
      <c r="O4392" s="32"/>
    </row>
    <row r="4393" spans="15:15">
      <c r="O4393" s="32"/>
    </row>
    <row r="4394" spans="15:15">
      <c r="O4394" s="32"/>
    </row>
    <row r="4395" spans="15:15">
      <c r="O4395" s="32"/>
    </row>
    <row r="4396" spans="15:15">
      <c r="O4396" s="32"/>
    </row>
    <row r="4397" spans="15:15">
      <c r="O4397" s="32"/>
    </row>
    <row r="4398" spans="15:15">
      <c r="O4398" s="32"/>
    </row>
    <row r="4399" spans="15:15">
      <c r="O4399" s="32"/>
    </row>
    <row r="4400" spans="15:15">
      <c r="O4400" s="32"/>
    </row>
    <row r="4401" spans="15:15">
      <c r="O4401" s="32"/>
    </row>
    <row r="4402" spans="15:15">
      <c r="O4402" s="32"/>
    </row>
    <row r="4403" spans="15:15">
      <c r="O4403" s="32"/>
    </row>
    <row r="4404" spans="15:15">
      <c r="O4404" s="32"/>
    </row>
    <row r="4405" spans="15:15">
      <c r="O4405" s="32"/>
    </row>
    <row r="4406" spans="15:15">
      <c r="O4406" s="32"/>
    </row>
    <row r="4407" spans="15:15">
      <c r="O4407" s="32"/>
    </row>
    <row r="4408" spans="15:15">
      <c r="O4408" s="32"/>
    </row>
    <row r="4409" spans="15:15">
      <c r="O4409" s="32"/>
    </row>
    <row r="4410" spans="15:15">
      <c r="O4410" s="32"/>
    </row>
    <row r="4411" spans="15:15">
      <c r="O4411" s="32"/>
    </row>
    <row r="4412" spans="15:15">
      <c r="O4412" s="32"/>
    </row>
    <row r="4413" spans="15:15">
      <c r="O4413" s="32"/>
    </row>
    <row r="4414" spans="15:15">
      <c r="O4414" s="32"/>
    </row>
    <row r="4415" spans="15:15">
      <c r="O4415" s="32"/>
    </row>
    <row r="4416" spans="15:15">
      <c r="O4416" s="32"/>
    </row>
    <row r="4417" spans="15:15">
      <c r="O4417" s="32"/>
    </row>
    <row r="4418" spans="15:15">
      <c r="O4418" s="32"/>
    </row>
    <row r="4419" spans="15:15">
      <c r="O4419" s="32"/>
    </row>
    <row r="4420" spans="15:15">
      <c r="O4420" s="32"/>
    </row>
    <row r="4421" spans="15:15">
      <c r="O4421" s="32"/>
    </row>
    <row r="4422" spans="15:15">
      <c r="O4422" s="32"/>
    </row>
    <row r="4423" spans="15:15">
      <c r="O4423" s="32"/>
    </row>
    <row r="4424" spans="15:15">
      <c r="O4424" s="32"/>
    </row>
    <row r="4425" spans="15:15">
      <c r="O4425" s="32"/>
    </row>
    <row r="4426" spans="15:15">
      <c r="O4426" s="32"/>
    </row>
    <row r="4427" spans="15:15">
      <c r="O4427" s="32"/>
    </row>
    <row r="4428" spans="15:15">
      <c r="O4428" s="32"/>
    </row>
    <row r="4429" spans="15:15">
      <c r="O4429" s="32"/>
    </row>
    <row r="4430" spans="15:15">
      <c r="O4430" s="32"/>
    </row>
    <row r="4431" spans="15:15">
      <c r="O4431" s="32"/>
    </row>
    <row r="4432" spans="15:15">
      <c r="O4432" s="32"/>
    </row>
    <row r="4433" spans="15:15">
      <c r="O4433" s="32"/>
    </row>
    <row r="4434" spans="15:15">
      <c r="O4434" s="32"/>
    </row>
    <row r="4435" spans="15:15">
      <c r="O4435" s="32"/>
    </row>
    <row r="4436" spans="15:15">
      <c r="O4436" s="32"/>
    </row>
    <row r="4437" spans="15:15">
      <c r="O4437" s="32"/>
    </row>
    <row r="4438" spans="15:15">
      <c r="O4438" s="32"/>
    </row>
    <row r="4439" spans="15:15">
      <c r="O4439" s="32"/>
    </row>
    <row r="4440" spans="15:15">
      <c r="O4440" s="32"/>
    </row>
    <row r="4441" spans="15:15">
      <c r="O4441" s="32"/>
    </row>
    <row r="4442" spans="15:15">
      <c r="O4442" s="32"/>
    </row>
    <row r="4443" spans="15:15">
      <c r="O4443" s="32"/>
    </row>
    <row r="4444" spans="15:15">
      <c r="O4444" s="32"/>
    </row>
    <row r="4445" spans="15:15">
      <c r="O4445" s="32"/>
    </row>
    <row r="4446" spans="15:15">
      <c r="O4446" s="32"/>
    </row>
    <row r="4447" spans="15:15">
      <c r="O4447" s="32"/>
    </row>
    <row r="4448" spans="15:15">
      <c r="O4448" s="32"/>
    </row>
    <row r="4449" spans="15:15">
      <c r="O4449" s="32"/>
    </row>
    <row r="4450" spans="15:15">
      <c r="O4450" s="32"/>
    </row>
    <row r="4451" spans="15:15">
      <c r="O4451" s="32"/>
    </row>
    <row r="4452" spans="15:15">
      <c r="O4452" s="32"/>
    </row>
    <row r="4453" spans="15:15">
      <c r="O4453" s="32"/>
    </row>
    <row r="4454" spans="15:15">
      <c r="O4454" s="32"/>
    </row>
    <row r="4455" spans="15:15">
      <c r="O4455" s="32"/>
    </row>
    <row r="4456" spans="15:15">
      <c r="O4456" s="32"/>
    </row>
    <row r="4457" spans="15:15">
      <c r="O4457" s="32"/>
    </row>
    <row r="4458" spans="15:15">
      <c r="O4458" s="32"/>
    </row>
    <row r="4459" spans="15:15">
      <c r="O4459" s="32"/>
    </row>
    <row r="4460" spans="15:15">
      <c r="O4460" s="32"/>
    </row>
    <row r="4461" spans="15:15">
      <c r="O4461" s="32"/>
    </row>
    <row r="4462" spans="15:15">
      <c r="O4462" s="32"/>
    </row>
    <row r="4463" spans="15:15">
      <c r="O4463" s="32"/>
    </row>
    <row r="4464" spans="15:15">
      <c r="O4464" s="32"/>
    </row>
    <row r="4465" spans="15:15">
      <c r="O4465" s="32"/>
    </row>
    <row r="4466" spans="15:15">
      <c r="O4466" s="32"/>
    </row>
    <row r="4467" spans="15:15">
      <c r="O4467" s="32"/>
    </row>
    <row r="4468" spans="15:15">
      <c r="O4468" s="32"/>
    </row>
    <row r="4469" spans="15:15">
      <c r="O4469" s="32"/>
    </row>
    <row r="4470" spans="15:15">
      <c r="O4470" s="32"/>
    </row>
    <row r="4471" spans="15:15">
      <c r="O4471" s="32"/>
    </row>
    <row r="4472" spans="15:15">
      <c r="O4472" s="32"/>
    </row>
    <row r="4473" spans="15:15">
      <c r="O4473" s="32"/>
    </row>
    <row r="4474" spans="15:15">
      <c r="O4474" s="32"/>
    </row>
    <row r="4475" spans="15:15">
      <c r="O4475" s="32"/>
    </row>
    <row r="4476" spans="15:15">
      <c r="O4476" s="32"/>
    </row>
    <row r="4477" spans="15:15">
      <c r="O4477" s="32"/>
    </row>
    <row r="4478" spans="15:15">
      <c r="O4478" s="32"/>
    </row>
    <row r="4479" spans="15:15">
      <c r="O4479" s="32"/>
    </row>
    <row r="4480" spans="15:15">
      <c r="O4480" s="32"/>
    </row>
    <row r="4481" spans="15:15">
      <c r="O4481" s="32"/>
    </row>
    <row r="4482" spans="15:15">
      <c r="O4482" s="32"/>
    </row>
    <row r="4483" spans="15:15">
      <c r="O4483" s="32"/>
    </row>
    <row r="4484" spans="15:15">
      <c r="O4484" s="32"/>
    </row>
    <row r="4485" spans="15:15">
      <c r="O4485" s="32"/>
    </row>
    <row r="4486" spans="15:15">
      <c r="O4486" s="32"/>
    </row>
    <row r="4487" spans="15:15">
      <c r="O4487" s="32"/>
    </row>
    <row r="4488" spans="15:15">
      <c r="O4488" s="32"/>
    </row>
    <row r="4489" spans="15:15">
      <c r="O4489" s="32"/>
    </row>
    <row r="4490" spans="15:15">
      <c r="O4490" s="32"/>
    </row>
    <row r="4491" spans="15:15">
      <c r="O4491" s="32"/>
    </row>
    <row r="4492" spans="15:15">
      <c r="O4492" s="32"/>
    </row>
    <row r="4493" spans="15:15">
      <c r="O4493" s="32"/>
    </row>
    <row r="4494" spans="15:15">
      <c r="O4494" s="32"/>
    </row>
    <row r="4495" spans="15:15">
      <c r="O4495" s="32"/>
    </row>
    <row r="4496" spans="15:15">
      <c r="O4496" s="32"/>
    </row>
    <row r="4497" spans="15:15">
      <c r="O4497" s="32"/>
    </row>
    <row r="4498" spans="15:15">
      <c r="O4498" s="32"/>
    </row>
    <row r="4499" spans="15:15">
      <c r="O4499" s="32"/>
    </row>
    <row r="4500" spans="15:15">
      <c r="O4500" s="32"/>
    </row>
    <row r="4501" spans="15:15">
      <c r="O4501" s="32"/>
    </row>
    <row r="4502" spans="15:15">
      <c r="O4502" s="32"/>
    </row>
    <row r="4503" spans="15:15">
      <c r="O4503" s="32"/>
    </row>
    <row r="4504" spans="15:15">
      <c r="O4504" s="32"/>
    </row>
    <row r="4505" spans="15:15">
      <c r="O4505" s="32"/>
    </row>
    <row r="4506" spans="15:15">
      <c r="O4506" s="32"/>
    </row>
    <row r="4507" spans="15:15">
      <c r="O4507" s="32"/>
    </row>
    <row r="4508" spans="15:15">
      <c r="O4508" s="32"/>
    </row>
    <row r="4509" spans="15:15">
      <c r="O4509" s="32"/>
    </row>
    <row r="4510" spans="15:15">
      <c r="O4510" s="32"/>
    </row>
    <row r="4511" spans="15:15">
      <c r="O4511" s="32"/>
    </row>
    <row r="4512" spans="15:15">
      <c r="O4512" s="32"/>
    </row>
    <row r="4513" spans="15:15">
      <c r="O4513" s="32"/>
    </row>
    <row r="4514" spans="15:15">
      <c r="O4514" s="32"/>
    </row>
    <row r="4515" spans="15:15">
      <c r="O4515" s="32"/>
    </row>
    <row r="4516" spans="15:15">
      <c r="O4516" s="32"/>
    </row>
    <row r="4517" spans="15:15">
      <c r="O4517" s="32"/>
    </row>
    <row r="4518" spans="15:15">
      <c r="O4518" s="32"/>
    </row>
    <row r="4519" spans="15:15">
      <c r="O4519" s="32"/>
    </row>
    <row r="4520" spans="15:15">
      <c r="O4520" s="32"/>
    </row>
    <row r="4521" spans="15:15">
      <c r="O4521" s="32"/>
    </row>
    <row r="4522" spans="15:15">
      <c r="O4522" s="32"/>
    </row>
    <row r="4523" spans="15:15">
      <c r="O4523" s="32"/>
    </row>
    <row r="4524" spans="15:15">
      <c r="O4524" s="32"/>
    </row>
    <row r="4525" spans="15:15">
      <c r="O4525" s="32"/>
    </row>
    <row r="4526" spans="15:15">
      <c r="O4526" s="32"/>
    </row>
    <row r="4527" spans="15:15">
      <c r="O4527" s="32"/>
    </row>
    <row r="4528" spans="15:15">
      <c r="O4528" s="32"/>
    </row>
    <row r="4529" spans="15:15">
      <c r="O4529" s="32"/>
    </row>
    <row r="4530" spans="15:15">
      <c r="O4530" s="32"/>
    </row>
    <row r="4531" spans="15:15">
      <c r="O4531" s="32"/>
    </row>
    <row r="4532" spans="15:15">
      <c r="O4532" s="32"/>
    </row>
    <row r="4533" spans="15:15">
      <c r="O4533" s="32"/>
    </row>
    <row r="4534" spans="15:15">
      <c r="O4534" s="32"/>
    </row>
    <row r="4535" spans="15:15">
      <c r="O4535" s="32"/>
    </row>
    <row r="4536" spans="15:15">
      <c r="O4536" s="32"/>
    </row>
    <row r="4537" spans="15:15">
      <c r="O4537" s="32"/>
    </row>
    <row r="4538" spans="15:15">
      <c r="O4538" s="32"/>
    </row>
    <row r="4539" spans="15:15">
      <c r="O4539" s="32"/>
    </row>
    <row r="4540" spans="15:15">
      <c r="O4540" s="32"/>
    </row>
    <row r="4541" spans="15:15">
      <c r="O4541" s="32"/>
    </row>
    <row r="4542" spans="15:15">
      <c r="O4542" s="32"/>
    </row>
    <row r="4543" spans="15:15">
      <c r="O4543" s="32"/>
    </row>
    <row r="4544" spans="15:15">
      <c r="O4544" s="32"/>
    </row>
    <row r="4545" spans="15:15">
      <c r="O4545" s="32"/>
    </row>
    <row r="4546" spans="15:15">
      <c r="O4546" s="32"/>
    </row>
    <row r="4547" spans="15:15">
      <c r="O4547" s="32"/>
    </row>
    <row r="4548" spans="15:15">
      <c r="O4548" s="32"/>
    </row>
    <row r="4549" spans="15:15">
      <c r="O4549" s="32"/>
    </row>
    <row r="4550" spans="15:15">
      <c r="O4550" s="32"/>
    </row>
    <row r="4551" spans="15:15">
      <c r="O4551" s="32"/>
    </row>
    <row r="4552" spans="15:15">
      <c r="O4552" s="32"/>
    </row>
    <row r="4553" spans="15:15">
      <c r="O4553" s="32"/>
    </row>
    <row r="4554" spans="15:15">
      <c r="O4554" s="32"/>
    </row>
    <row r="4555" spans="15:15">
      <c r="O4555" s="32"/>
    </row>
    <row r="4556" spans="15:15">
      <c r="O4556" s="32"/>
    </row>
    <row r="4557" spans="15:15">
      <c r="O4557" s="32"/>
    </row>
    <row r="4558" spans="15:15">
      <c r="O4558" s="32"/>
    </row>
    <row r="4559" spans="15:15">
      <c r="O4559" s="32"/>
    </row>
    <row r="4560" spans="15:15">
      <c r="O4560" s="32"/>
    </row>
    <row r="4561" spans="15:15">
      <c r="O4561" s="32"/>
    </row>
    <row r="4562" spans="15:15">
      <c r="O4562" s="32"/>
    </row>
    <row r="4563" spans="15:15">
      <c r="O4563" s="32"/>
    </row>
    <row r="4564" spans="15:15">
      <c r="O4564" s="32"/>
    </row>
    <row r="4565" spans="15:15">
      <c r="O4565" s="32"/>
    </row>
    <row r="4566" spans="15:15">
      <c r="O4566" s="32"/>
    </row>
    <row r="4567" spans="15:15">
      <c r="O4567" s="32"/>
    </row>
    <row r="4568" spans="15:15">
      <c r="O4568" s="32"/>
    </row>
    <row r="4569" spans="15:15">
      <c r="O4569" s="32"/>
    </row>
    <row r="4570" spans="15:15">
      <c r="O4570" s="32"/>
    </row>
    <row r="4571" spans="15:15">
      <c r="O4571" s="32"/>
    </row>
    <row r="4572" spans="15:15">
      <c r="O4572" s="32"/>
    </row>
    <row r="4573" spans="15:15">
      <c r="O4573" s="32"/>
    </row>
    <row r="4574" spans="15:15">
      <c r="O4574" s="32"/>
    </row>
    <row r="4575" spans="15:15">
      <c r="O4575" s="32"/>
    </row>
    <row r="4576" spans="15:15">
      <c r="O4576" s="32"/>
    </row>
    <row r="4577" spans="15:15">
      <c r="O4577" s="32"/>
    </row>
    <row r="4578" spans="15:15">
      <c r="O4578" s="32"/>
    </row>
    <row r="4579" spans="15:15">
      <c r="O4579" s="32"/>
    </row>
    <row r="4580" spans="15:15">
      <c r="O4580" s="32"/>
    </row>
    <row r="4581" spans="15:15">
      <c r="O4581" s="32"/>
    </row>
    <row r="4582" spans="15:15">
      <c r="O4582" s="32"/>
    </row>
    <row r="4583" spans="15:15">
      <c r="O4583" s="32"/>
    </row>
    <row r="4584" spans="15:15">
      <c r="O4584" s="32"/>
    </row>
    <row r="4585" spans="15:15">
      <c r="O4585" s="32"/>
    </row>
    <row r="4586" spans="15:15">
      <c r="O4586" s="32"/>
    </row>
    <row r="4587" spans="15:15">
      <c r="O4587" s="32"/>
    </row>
    <row r="4588" spans="15:15">
      <c r="O4588" s="32"/>
    </row>
    <row r="4589" spans="15:15">
      <c r="O4589" s="32"/>
    </row>
    <row r="4590" spans="15:15">
      <c r="O4590" s="32"/>
    </row>
    <row r="4591" spans="15:15">
      <c r="O4591" s="32"/>
    </row>
    <row r="4592" spans="15:15">
      <c r="O4592" s="32"/>
    </row>
    <row r="4593" spans="15:15">
      <c r="O4593" s="32"/>
    </row>
    <row r="4594" spans="15:15">
      <c r="O4594" s="32"/>
    </row>
    <row r="4595" spans="15:15">
      <c r="O4595" s="32"/>
    </row>
    <row r="4596" spans="15:15">
      <c r="O4596" s="32"/>
    </row>
    <row r="4597" spans="15:15">
      <c r="O4597" s="32"/>
    </row>
    <row r="4598" spans="15:15">
      <c r="O4598" s="32"/>
    </row>
    <row r="4599" spans="15:15">
      <c r="O4599" s="32"/>
    </row>
    <row r="4600" spans="15:15">
      <c r="O4600" s="32"/>
    </row>
    <row r="4601" spans="15:15">
      <c r="O4601" s="32"/>
    </row>
    <row r="4602" spans="15:15">
      <c r="O4602" s="32"/>
    </row>
    <row r="4603" spans="15:15">
      <c r="O4603" s="32"/>
    </row>
    <row r="4604" spans="15:15">
      <c r="O4604" s="32"/>
    </row>
    <row r="4605" spans="15:15">
      <c r="O4605" s="32"/>
    </row>
    <row r="4606" spans="15:15">
      <c r="O4606" s="32"/>
    </row>
    <row r="4607" spans="15:15">
      <c r="O4607" s="32"/>
    </row>
    <row r="4608" spans="15:15">
      <c r="O4608" s="32"/>
    </row>
    <row r="4609" spans="15:15">
      <c r="O4609" s="32"/>
    </row>
    <row r="4610" spans="15:15">
      <c r="O4610" s="32"/>
    </row>
    <row r="4611" spans="15:15">
      <c r="O4611" s="32"/>
    </row>
    <row r="4612" spans="15:15">
      <c r="O4612" s="32"/>
    </row>
    <row r="4613" spans="15:15">
      <c r="O4613" s="32"/>
    </row>
    <row r="4614" spans="15:15">
      <c r="O4614" s="32"/>
    </row>
    <row r="4615" spans="15:15">
      <c r="O4615" s="32"/>
    </row>
    <row r="4616" spans="15:15">
      <c r="O4616" s="32"/>
    </row>
    <row r="4617" spans="15:15">
      <c r="O4617" s="32"/>
    </row>
    <row r="4618" spans="15:15">
      <c r="O4618" s="32"/>
    </row>
    <row r="4619" spans="15:15">
      <c r="O4619" s="32"/>
    </row>
    <row r="4620" spans="15:15">
      <c r="O4620" s="32"/>
    </row>
    <row r="4621" spans="15:15">
      <c r="O4621" s="32"/>
    </row>
    <row r="4622" spans="15:15">
      <c r="O4622" s="32"/>
    </row>
    <row r="4623" spans="15:15">
      <c r="O4623" s="32"/>
    </row>
    <row r="4624" spans="15:15">
      <c r="O4624" s="32"/>
    </row>
    <row r="4625" spans="15:15">
      <c r="O4625" s="32"/>
    </row>
    <row r="4626" spans="15:15">
      <c r="O4626" s="32"/>
    </row>
    <row r="4627" spans="15:15">
      <c r="O4627" s="32"/>
    </row>
    <row r="4628" spans="15:15">
      <c r="O4628" s="32"/>
    </row>
    <row r="4629" spans="15:15">
      <c r="O4629" s="32"/>
    </row>
    <row r="4630" spans="15:15">
      <c r="O4630" s="32"/>
    </row>
    <row r="4631" spans="15:15">
      <c r="O4631" s="32"/>
    </row>
    <row r="4632" spans="15:15">
      <c r="O4632" s="32"/>
    </row>
    <row r="4633" spans="15:15">
      <c r="O4633" s="32"/>
    </row>
    <row r="4634" spans="15:15">
      <c r="O4634" s="32"/>
    </row>
    <row r="4635" spans="15:15">
      <c r="O4635" s="32"/>
    </row>
    <row r="4636" spans="15:15">
      <c r="O4636" s="32"/>
    </row>
    <row r="4637" spans="15:15">
      <c r="O4637" s="32"/>
    </row>
    <row r="4638" spans="15:15">
      <c r="O4638" s="32"/>
    </row>
    <row r="4639" spans="15:15">
      <c r="O4639" s="32"/>
    </row>
    <row r="4640" spans="15:15">
      <c r="O4640" s="32"/>
    </row>
    <row r="4641" spans="15:15">
      <c r="O4641" s="32"/>
    </row>
    <row r="4642" spans="15:15">
      <c r="O4642" s="32"/>
    </row>
    <row r="4643" spans="15:15">
      <c r="O4643" s="32"/>
    </row>
    <row r="4644" spans="15:15">
      <c r="O4644" s="32"/>
    </row>
    <row r="4645" spans="15:15">
      <c r="O4645" s="32"/>
    </row>
    <row r="4646" spans="15:15">
      <c r="O4646" s="32"/>
    </row>
    <row r="4647" spans="15:15">
      <c r="O4647" s="32"/>
    </row>
    <row r="4648" spans="15:15">
      <c r="O4648" s="32"/>
    </row>
    <row r="4649" spans="15:15">
      <c r="O4649" s="32"/>
    </row>
    <row r="4650" spans="15:15">
      <c r="O4650" s="32"/>
    </row>
    <row r="4651" spans="15:15">
      <c r="O4651" s="32"/>
    </row>
    <row r="4652" spans="15:15">
      <c r="O4652" s="32"/>
    </row>
    <row r="4653" spans="15:15">
      <c r="O4653" s="32"/>
    </row>
    <row r="4654" spans="15:15">
      <c r="O4654" s="32"/>
    </row>
    <row r="4655" spans="15:15">
      <c r="O4655" s="32"/>
    </row>
    <row r="4656" spans="15:15">
      <c r="O4656" s="32"/>
    </row>
    <row r="4657" spans="15:15">
      <c r="O4657" s="32"/>
    </row>
    <row r="4658" spans="15:15">
      <c r="O4658" s="32"/>
    </row>
    <row r="4659" spans="15:15">
      <c r="O4659" s="32"/>
    </row>
    <row r="4660" spans="15:15">
      <c r="O4660" s="32"/>
    </row>
    <row r="4661" spans="15:15">
      <c r="O4661" s="32"/>
    </row>
    <row r="4662" spans="15:15">
      <c r="O4662" s="32"/>
    </row>
    <row r="4663" spans="15:15">
      <c r="O4663" s="32"/>
    </row>
    <row r="4664" spans="15:15">
      <c r="O4664" s="32"/>
    </row>
    <row r="4665" spans="15:15">
      <c r="O4665" s="32"/>
    </row>
    <row r="4666" spans="15:15">
      <c r="O4666" s="32"/>
    </row>
    <row r="4667" spans="15:15">
      <c r="O4667" s="32"/>
    </row>
    <row r="4668" spans="15:15">
      <c r="O4668" s="32"/>
    </row>
    <row r="4669" spans="15:15">
      <c r="O4669" s="32"/>
    </row>
    <row r="4670" spans="15:15">
      <c r="O4670" s="32"/>
    </row>
    <row r="4671" spans="15:15">
      <c r="O4671" s="32"/>
    </row>
    <row r="4672" spans="15:15">
      <c r="O4672" s="32"/>
    </row>
    <row r="4673" spans="15:15">
      <c r="O4673" s="32"/>
    </row>
    <row r="4674" spans="15:15">
      <c r="O4674" s="32"/>
    </row>
    <row r="4675" spans="15:15">
      <c r="O4675" s="32"/>
    </row>
    <row r="4676" spans="15:15">
      <c r="O4676" s="32"/>
    </row>
    <row r="4677" spans="15:15">
      <c r="O4677" s="32"/>
    </row>
    <row r="4678" spans="15:15">
      <c r="O4678" s="32"/>
    </row>
    <row r="4679" spans="15:15">
      <c r="O4679" s="32"/>
    </row>
    <row r="4680" spans="15:15">
      <c r="O4680" s="32"/>
    </row>
    <row r="4681" spans="15:15">
      <c r="O4681" s="32"/>
    </row>
    <row r="4682" spans="15:15">
      <c r="O4682" s="32"/>
    </row>
    <row r="4683" spans="15:15">
      <c r="O4683" s="32"/>
    </row>
    <row r="4684" spans="15:15">
      <c r="O4684" s="32"/>
    </row>
    <row r="4685" spans="15:15">
      <c r="O4685" s="32"/>
    </row>
    <row r="4686" spans="15:15">
      <c r="O4686" s="32"/>
    </row>
    <row r="4687" spans="15:15">
      <c r="O4687" s="32"/>
    </row>
    <row r="4688" spans="15:15">
      <c r="O4688" s="32"/>
    </row>
    <row r="4689" spans="15:15">
      <c r="O4689" s="32"/>
    </row>
    <row r="4690" spans="15:15">
      <c r="O4690" s="32"/>
    </row>
    <row r="4691" spans="15:15">
      <c r="O4691" s="32"/>
    </row>
    <row r="4692" spans="15:15">
      <c r="O4692" s="32"/>
    </row>
    <row r="4693" spans="15:15">
      <c r="O4693" s="32"/>
    </row>
    <row r="4694" spans="15:15">
      <c r="O4694" s="32"/>
    </row>
    <row r="4695" spans="15:15">
      <c r="O4695" s="32"/>
    </row>
    <row r="4696" spans="15:15">
      <c r="O4696" s="32"/>
    </row>
    <row r="4697" spans="15:15">
      <c r="O4697" s="32"/>
    </row>
    <row r="4698" spans="15:15">
      <c r="O4698" s="32"/>
    </row>
    <row r="4699" spans="15:15">
      <c r="O4699" s="32"/>
    </row>
    <row r="4700" spans="15:15">
      <c r="O4700" s="32"/>
    </row>
    <row r="4701" spans="15:15">
      <c r="O4701" s="32"/>
    </row>
    <row r="4702" spans="15:15">
      <c r="O4702" s="32"/>
    </row>
    <row r="4703" spans="15:15">
      <c r="O4703" s="32"/>
    </row>
    <row r="4704" spans="15:15">
      <c r="O4704" s="32"/>
    </row>
    <row r="4705" spans="15:15">
      <c r="O4705" s="32"/>
    </row>
    <row r="4706" spans="15:15">
      <c r="O4706" s="32"/>
    </row>
    <row r="4707" spans="15:15">
      <c r="O4707" s="32"/>
    </row>
    <row r="4708" spans="15:15">
      <c r="O4708" s="32"/>
    </row>
    <row r="4709" spans="15:15">
      <c r="O4709" s="32"/>
    </row>
    <row r="4710" spans="15:15">
      <c r="O4710" s="32"/>
    </row>
    <row r="4711" spans="15:15">
      <c r="O4711" s="32"/>
    </row>
    <row r="4712" spans="15:15">
      <c r="O4712" s="32"/>
    </row>
    <row r="4713" spans="15:15">
      <c r="O4713" s="32"/>
    </row>
    <row r="4714" spans="15:15">
      <c r="O4714" s="32"/>
    </row>
    <row r="4715" spans="15:15">
      <c r="O4715" s="32"/>
    </row>
    <row r="4716" spans="15:15">
      <c r="O4716" s="32"/>
    </row>
    <row r="4717" spans="15:15">
      <c r="O4717" s="32"/>
    </row>
    <row r="4718" spans="15:15">
      <c r="O4718" s="32"/>
    </row>
    <row r="4719" spans="15:15">
      <c r="O4719" s="32"/>
    </row>
    <row r="4720" spans="15:15">
      <c r="O4720" s="32"/>
    </row>
    <row r="4721" spans="15:15">
      <c r="O4721" s="32"/>
    </row>
    <row r="4722" spans="15:15">
      <c r="O4722" s="32"/>
    </row>
    <row r="4723" spans="15:15">
      <c r="O4723" s="32"/>
    </row>
    <row r="4724" spans="15:15">
      <c r="O4724" s="32"/>
    </row>
    <row r="4725" spans="15:15">
      <c r="O4725" s="32"/>
    </row>
    <row r="4726" spans="15:15">
      <c r="O4726" s="32"/>
    </row>
    <row r="4727" spans="15:15">
      <c r="O4727" s="32"/>
    </row>
    <row r="4728" spans="15:15">
      <c r="O4728" s="32"/>
    </row>
    <row r="4729" spans="15:15">
      <c r="O4729" s="32"/>
    </row>
    <row r="4730" spans="15:15">
      <c r="O4730" s="32"/>
    </row>
    <row r="4731" spans="15:15">
      <c r="O4731" s="32"/>
    </row>
    <row r="4732" spans="15:15">
      <c r="O4732" s="32"/>
    </row>
    <row r="4733" spans="15:15">
      <c r="O4733" s="32"/>
    </row>
    <row r="4734" spans="15:15">
      <c r="O4734" s="32"/>
    </row>
    <row r="4735" spans="15:15">
      <c r="O4735" s="32"/>
    </row>
    <row r="4736" spans="15:15">
      <c r="O4736" s="32"/>
    </row>
    <row r="4737" spans="15:15">
      <c r="O4737" s="32"/>
    </row>
    <row r="4738" spans="15:15">
      <c r="O4738" s="32"/>
    </row>
    <row r="4739" spans="15:15">
      <c r="O4739" s="32"/>
    </row>
    <row r="4740" spans="15:15">
      <c r="O4740" s="32"/>
    </row>
    <row r="4741" spans="15:15">
      <c r="O4741" s="32"/>
    </row>
    <row r="4742" spans="15:15">
      <c r="O4742" s="32"/>
    </row>
    <row r="4743" spans="15:15">
      <c r="O4743" s="32"/>
    </row>
    <row r="4744" spans="15:15">
      <c r="O4744" s="32"/>
    </row>
    <row r="4745" spans="15:15">
      <c r="O4745" s="32"/>
    </row>
    <row r="4746" spans="15:15">
      <c r="O4746" s="32"/>
    </row>
    <row r="4747" spans="15:15">
      <c r="O4747" s="32"/>
    </row>
    <row r="4748" spans="15:15">
      <c r="O4748" s="32"/>
    </row>
    <row r="4749" spans="15:15">
      <c r="O4749" s="32"/>
    </row>
    <row r="4750" spans="15:15">
      <c r="O4750" s="32"/>
    </row>
    <row r="4751" spans="15:15">
      <c r="O4751" s="32"/>
    </row>
    <row r="4752" spans="15:15">
      <c r="O4752" s="32"/>
    </row>
    <row r="4753" spans="15:15">
      <c r="O4753" s="32"/>
    </row>
    <row r="4754" spans="15:15">
      <c r="O4754" s="32"/>
    </row>
    <row r="4755" spans="15:15">
      <c r="O4755" s="32"/>
    </row>
    <row r="4756" spans="15:15">
      <c r="O4756" s="32"/>
    </row>
    <row r="4757" spans="15:15">
      <c r="O4757" s="32"/>
    </row>
    <row r="4758" spans="15:15">
      <c r="O4758" s="32"/>
    </row>
    <row r="4759" spans="15:15">
      <c r="O4759" s="32"/>
    </row>
    <row r="4760" spans="15:15">
      <c r="O4760" s="32"/>
    </row>
    <row r="4761" spans="15:15">
      <c r="O4761" s="32"/>
    </row>
    <row r="4762" spans="15:15">
      <c r="O4762" s="32"/>
    </row>
    <row r="4763" spans="15:15">
      <c r="O4763" s="32"/>
    </row>
    <row r="4764" spans="15:15">
      <c r="O4764" s="32"/>
    </row>
    <row r="4765" spans="15:15">
      <c r="O4765" s="32"/>
    </row>
    <row r="4766" spans="15:15">
      <c r="O4766" s="32"/>
    </row>
    <row r="4767" spans="15:15">
      <c r="O4767" s="32"/>
    </row>
    <row r="4768" spans="15:15">
      <c r="O4768" s="32"/>
    </row>
    <row r="4769" spans="15:15">
      <c r="O4769" s="32"/>
    </row>
    <row r="4770" spans="15:15">
      <c r="O4770" s="32"/>
    </row>
    <row r="4771" spans="15:15">
      <c r="O4771" s="32"/>
    </row>
    <row r="4772" spans="15:15">
      <c r="O4772" s="32"/>
    </row>
    <row r="4773" spans="15:15">
      <c r="O4773" s="32"/>
    </row>
    <row r="4774" spans="15:15">
      <c r="O4774" s="32"/>
    </row>
    <row r="4775" spans="15:15">
      <c r="O4775" s="32"/>
    </row>
    <row r="4776" spans="15:15">
      <c r="O4776" s="32"/>
    </row>
    <row r="4777" spans="15:15">
      <c r="O4777" s="32"/>
    </row>
    <row r="4778" spans="15:15">
      <c r="O4778" s="32"/>
    </row>
    <row r="4779" spans="15:15">
      <c r="O4779" s="32"/>
    </row>
    <row r="4780" spans="15:15">
      <c r="O4780" s="32"/>
    </row>
    <row r="4781" spans="15:15">
      <c r="O4781" s="32"/>
    </row>
    <row r="4782" spans="15:15">
      <c r="O4782" s="32"/>
    </row>
    <row r="4783" spans="15:15">
      <c r="O4783" s="32"/>
    </row>
    <row r="4784" spans="15:15">
      <c r="O4784" s="32"/>
    </row>
    <row r="4785" spans="15:15">
      <c r="O4785" s="32"/>
    </row>
    <row r="4786" spans="15:15">
      <c r="O4786" s="32"/>
    </row>
    <row r="4787" spans="15:15">
      <c r="O4787" s="32"/>
    </row>
    <row r="4788" spans="15:15">
      <c r="O4788" s="32"/>
    </row>
    <row r="4789" spans="15:15">
      <c r="O4789" s="32"/>
    </row>
    <row r="4790" spans="15:15">
      <c r="O4790" s="32"/>
    </row>
    <row r="4791" spans="15:15">
      <c r="O4791" s="32"/>
    </row>
    <row r="4792" spans="15:15">
      <c r="O4792" s="32"/>
    </row>
    <row r="4793" spans="15:15">
      <c r="O4793" s="32"/>
    </row>
    <row r="4794" spans="15:15">
      <c r="O4794" s="32"/>
    </row>
    <row r="4795" spans="15:15">
      <c r="O4795" s="32"/>
    </row>
    <row r="4796" spans="15:15">
      <c r="O4796" s="32"/>
    </row>
    <row r="4797" spans="15:15">
      <c r="O4797" s="32"/>
    </row>
    <row r="4798" spans="15:15">
      <c r="O4798" s="32"/>
    </row>
    <row r="4799" spans="15:15">
      <c r="O4799" s="32"/>
    </row>
    <row r="4800" spans="15:15">
      <c r="O4800" s="32"/>
    </row>
    <row r="4801" spans="15:15">
      <c r="O4801" s="32"/>
    </row>
    <row r="4802" spans="15:15">
      <c r="O4802" s="32"/>
    </row>
    <row r="4803" spans="15:15">
      <c r="O4803" s="32"/>
    </row>
    <row r="4804" spans="15:15">
      <c r="O4804" s="32"/>
    </row>
    <row r="4805" spans="15:15">
      <c r="O4805" s="32"/>
    </row>
    <row r="4806" spans="15:15">
      <c r="O4806" s="32"/>
    </row>
    <row r="4807" spans="15:15">
      <c r="O4807" s="32"/>
    </row>
    <row r="4808" spans="15:15">
      <c r="O4808" s="32"/>
    </row>
    <row r="4809" spans="15:15">
      <c r="O4809" s="32"/>
    </row>
    <row r="4810" spans="15:15">
      <c r="O4810" s="32"/>
    </row>
    <row r="4811" spans="15:15">
      <c r="O4811" s="32"/>
    </row>
    <row r="4812" spans="15:15">
      <c r="O4812" s="32"/>
    </row>
    <row r="4813" spans="15:15">
      <c r="O4813" s="32"/>
    </row>
    <row r="4814" spans="15:15">
      <c r="O4814" s="32"/>
    </row>
    <row r="4815" spans="15:15">
      <c r="O4815" s="32"/>
    </row>
    <row r="4816" spans="15:15">
      <c r="O4816" s="32"/>
    </row>
    <row r="4817" spans="15:15">
      <c r="O4817" s="32"/>
    </row>
    <row r="4818" spans="15:15">
      <c r="O4818" s="32"/>
    </row>
    <row r="4819" spans="15:15">
      <c r="O4819" s="32"/>
    </row>
    <row r="4820" spans="15:15">
      <c r="O4820" s="32"/>
    </row>
    <row r="4821" spans="15:15">
      <c r="O4821" s="32"/>
    </row>
    <row r="4822" spans="15:15">
      <c r="O4822" s="32"/>
    </row>
    <row r="4823" spans="15:15">
      <c r="O4823" s="32"/>
    </row>
    <row r="4824" spans="15:15">
      <c r="O4824" s="32"/>
    </row>
    <row r="4825" spans="15:15">
      <c r="O4825" s="32"/>
    </row>
    <row r="4826" spans="15:15">
      <c r="O4826" s="32"/>
    </row>
    <row r="4827" spans="15:15">
      <c r="O4827" s="32"/>
    </row>
    <row r="4828" spans="15:15">
      <c r="O4828" s="32"/>
    </row>
    <row r="4829" spans="15:15">
      <c r="O4829" s="32"/>
    </row>
    <row r="4830" spans="15:15">
      <c r="O4830" s="32"/>
    </row>
    <row r="4831" spans="15:15">
      <c r="O4831" s="32"/>
    </row>
    <row r="4832" spans="15:15">
      <c r="O4832" s="32"/>
    </row>
    <row r="4833" spans="15:15">
      <c r="O4833" s="32"/>
    </row>
    <row r="4834" spans="15:15">
      <c r="O4834" s="32"/>
    </row>
    <row r="4835" spans="15:15">
      <c r="O4835" s="32"/>
    </row>
    <row r="4836" spans="15:15">
      <c r="O4836" s="32"/>
    </row>
    <row r="4837" spans="15:15">
      <c r="O4837" s="32"/>
    </row>
    <row r="4838" spans="15:15">
      <c r="O4838" s="32"/>
    </row>
    <row r="4839" spans="15:15">
      <c r="O4839" s="32"/>
    </row>
    <row r="4840" spans="15:15">
      <c r="O4840" s="32"/>
    </row>
    <row r="4841" spans="15:15">
      <c r="O4841" s="32"/>
    </row>
    <row r="4842" spans="15:15">
      <c r="O4842" s="32"/>
    </row>
    <row r="4843" spans="15:15">
      <c r="O4843" s="32"/>
    </row>
    <row r="4844" spans="15:15">
      <c r="O4844" s="32"/>
    </row>
    <row r="4845" spans="15:15">
      <c r="O4845" s="32"/>
    </row>
    <row r="4846" spans="15:15">
      <c r="O4846" s="32"/>
    </row>
    <row r="4847" spans="15:15">
      <c r="O4847" s="32"/>
    </row>
    <row r="4848" spans="15:15">
      <c r="O4848" s="32"/>
    </row>
    <row r="4849" spans="15:15">
      <c r="O4849" s="32"/>
    </row>
    <row r="4850" spans="15:15">
      <c r="O4850" s="32"/>
    </row>
    <row r="4851" spans="15:15">
      <c r="O4851" s="32"/>
    </row>
    <row r="4852" spans="15:15">
      <c r="O4852" s="32"/>
    </row>
    <row r="4853" spans="15:15">
      <c r="O4853" s="32"/>
    </row>
    <row r="4854" spans="15:15">
      <c r="O4854" s="32"/>
    </row>
    <row r="4855" spans="15:15">
      <c r="O4855" s="32"/>
    </row>
    <row r="4856" spans="15:15">
      <c r="O4856" s="32"/>
    </row>
    <row r="4857" spans="15:15">
      <c r="O4857" s="32"/>
    </row>
    <row r="4858" spans="15:15">
      <c r="O4858" s="32"/>
    </row>
    <row r="4859" spans="15:15">
      <c r="O4859" s="32"/>
    </row>
    <row r="4860" spans="15:15">
      <c r="O4860" s="32"/>
    </row>
    <row r="4861" spans="15:15">
      <c r="O4861" s="32"/>
    </row>
    <row r="4862" spans="15:15">
      <c r="O4862" s="32"/>
    </row>
    <row r="4863" spans="15:15">
      <c r="O4863" s="32"/>
    </row>
    <row r="4864" spans="15:15">
      <c r="O4864" s="32"/>
    </row>
    <row r="4865" spans="15:15">
      <c r="O4865" s="32"/>
    </row>
    <row r="4866" spans="15:15">
      <c r="O4866" s="32"/>
    </row>
    <row r="4867" spans="15:15">
      <c r="O4867" s="32"/>
    </row>
    <row r="4868" spans="15:15">
      <c r="O4868" s="32"/>
    </row>
    <row r="4869" spans="15:15">
      <c r="O4869" s="32"/>
    </row>
    <row r="4870" spans="15:15">
      <c r="O4870" s="32"/>
    </row>
    <row r="4871" spans="15:15">
      <c r="O4871" s="32"/>
    </row>
    <row r="4872" spans="15:15">
      <c r="O4872" s="32"/>
    </row>
    <row r="4873" spans="15:15">
      <c r="O4873" s="32"/>
    </row>
    <row r="4874" spans="15:15">
      <c r="O4874" s="32"/>
    </row>
    <row r="4875" spans="15:15">
      <c r="O4875" s="32"/>
    </row>
    <row r="4876" spans="15:15">
      <c r="O4876" s="32"/>
    </row>
    <row r="4877" spans="15:15">
      <c r="O4877" s="32"/>
    </row>
    <row r="4878" spans="15:15">
      <c r="O4878" s="32"/>
    </row>
    <row r="4879" spans="15:15">
      <c r="O4879" s="32"/>
    </row>
    <row r="4880" spans="15:15">
      <c r="O4880" s="32"/>
    </row>
    <row r="4881" spans="15:15">
      <c r="O4881" s="32"/>
    </row>
    <row r="4882" spans="15:15">
      <c r="O4882" s="32"/>
    </row>
    <row r="4883" spans="15:15">
      <c r="O4883" s="32"/>
    </row>
    <row r="4884" spans="15:15">
      <c r="O4884" s="32"/>
    </row>
    <row r="4885" spans="15:15">
      <c r="O4885" s="32"/>
    </row>
    <row r="4886" spans="15:15">
      <c r="O4886" s="32"/>
    </row>
    <row r="4887" spans="15:15">
      <c r="O4887" s="32"/>
    </row>
    <row r="4888" spans="15:15">
      <c r="O4888" s="32"/>
    </row>
    <row r="4889" spans="15:15">
      <c r="O4889" s="32"/>
    </row>
    <row r="4890" spans="15:15">
      <c r="O4890" s="32"/>
    </row>
    <row r="4891" spans="15:15">
      <c r="O4891" s="32"/>
    </row>
    <row r="4892" spans="15:15">
      <c r="O4892" s="32"/>
    </row>
    <row r="4893" spans="15:15">
      <c r="O4893" s="32"/>
    </row>
    <row r="4894" spans="15:15">
      <c r="O4894" s="32"/>
    </row>
    <row r="4895" spans="15:15">
      <c r="O4895" s="32"/>
    </row>
    <row r="4896" spans="15:15">
      <c r="O4896" s="32"/>
    </row>
    <row r="4897" spans="15:15">
      <c r="O4897" s="32"/>
    </row>
    <row r="4898" spans="15:15">
      <c r="O4898" s="32"/>
    </row>
    <row r="4899" spans="15:15">
      <c r="O4899" s="32"/>
    </row>
    <row r="4900" spans="15:15">
      <c r="O4900" s="32"/>
    </row>
    <row r="4901" spans="15:15">
      <c r="O4901" s="32"/>
    </row>
    <row r="4902" spans="15:15">
      <c r="O4902" s="32"/>
    </row>
    <row r="4903" spans="15:15">
      <c r="O4903" s="32"/>
    </row>
    <row r="4904" spans="15:15">
      <c r="O4904" s="32"/>
    </row>
    <row r="4905" spans="15:15">
      <c r="O4905" s="32"/>
    </row>
    <row r="4906" spans="15:15">
      <c r="O4906" s="32"/>
    </row>
    <row r="4907" spans="15:15">
      <c r="O4907" s="32"/>
    </row>
    <row r="4908" spans="15:15">
      <c r="O4908" s="32"/>
    </row>
    <row r="4909" spans="15:15">
      <c r="O4909" s="32"/>
    </row>
    <row r="4910" spans="15:15">
      <c r="O4910" s="32"/>
    </row>
    <row r="4911" spans="15:15">
      <c r="O4911" s="32"/>
    </row>
    <row r="4912" spans="15:15">
      <c r="O4912" s="32"/>
    </row>
    <row r="4913" spans="15:15">
      <c r="O4913" s="32"/>
    </row>
    <row r="4914" spans="15:15">
      <c r="O4914" s="32"/>
    </row>
    <row r="4915" spans="15:15">
      <c r="O4915" s="32"/>
    </row>
    <row r="4916" spans="15:15">
      <c r="O4916" s="32"/>
    </row>
    <row r="4917" spans="15:15">
      <c r="O4917" s="32"/>
    </row>
    <row r="4918" spans="15:15">
      <c r="O4918" s="32"/>
    </row>
    <row r="4919" spans="15:15">
      <c r="O4919" s="32"/>
    </row>
    <row r="4920" spans="15:15">
      <c r="O4920" s="32"/>
    </row>
    <row r="4921" spans="15:15">
      <c r="O4921" s="32"/>
    </row>
    <row r="4922" spans="15:15">
      <c r="O4922" s="32"/>
    </row>
    <row r="4923" spans="15:15">
      <c r="O4923" s="32"/>
    </row>
    <row r="4924" spans="15:15">
      <c r="O4924" s="32"/>
    </row>
    <row r="4925" spans="15:15">
      <c r="O4925" s="32"/>
    </row>
    <row r="4926" spans="15:15">
      <c r="O4926" s="32"/>
    </row>
    <row r="4927" spans="15:15">
      <c r="O4927" s="32"/>
    </row>
    <row r="4928" spans="15:15">
      <c r="O4928" s="32"/>
    </row>
    <row r="4929" spans="15:15">
      <c r="O4929" s="32"/>
    </row>
    <row r="4930" spans="15:15">
      <c r="O4930" s="32"/>
    </row>
    <row r="4931" spans="15:15">
      <c r="O4931" s="32"/>
    </row>
    <row r="4932" spans="15:15">
      <c r="O4932" s="32"/>
    </row>
    <row r="4933" spans="15:15">
      <c r="O4933" s="32"/>
    </row>
    <row r="4934" spans="15:15">
      <c r="O4934" s="32"/>
    </row>
    <row r="4935" spans="15:15">
      <c r="O4935" s="32"/>
    </row>
    <row r="4936" spans="15:15">
      <c r="O4936" s="32"/>
    </row>
    <row r="4937" spans="15:15">
      <c r="O4937" s="32"/>
    </row>
    <row r="4938" spans="15:15">
      <c r="O4938" s="32"/>
    </row>
    <row r="4939" spans="15:15">
      <c r="O4939" s="32"/>
    </row>
    <row r="4940" spans="15:15">
      <c r="O4940" s="32"/>
    </row>
    <row r="4941" spans="15:15">
      <c r="O4941" s="32"/>
    </row>
    <row r="4942" spans="15:15">
      <c r="O4942" s="32"/>
    </row>
    <row r="4943" spans="15:15">
      <c r="O4943" s="32"/>
    </row>
    <row r="4944" spans="15:15">
      <c r="O4944" s="32"/>
    </row>
    <row r="4945" spans="15:15">
      <c r="O4945" s="32"/>
    </row>
    <row r="4946" spans="15:15">
      <c r="O4946" s="32"/>
    </row>
    <row r="4947" spans="15:15">
      <c r="O4947" s="32"/>
    </row>
    <row r="4948" spans="15:15">
      <c r="O4948" s="32"/>
    </row>
    <row r="4949" spans="15:15">
      <c r="O4949" s="32"/>
    </row>
    <row r="4950" spans="15:15">
      <c r="O4950" s="32"/>
    </row>
    <row r="4951" spans="15:15">
      <c r="O4951" s="32"/>
    </row>
    <row r="4952" spans="15:15">
      <c r="O4952" s="32"/>
    </row>
    <row r="4953" spans="15:15">
      <c r="O4953" s="32"/>
    </row>
    <row r="4954" spans="15:15">
      <c r="O4954" s="32"/>
    </row>
    <row r="4955" spans="15:15">
      <c r="O4955" s="32"/>
    </row>
    <row r="4956" spans="15:15">
      <c r="O4956" s="32"/>
    </row>
    <row r="4957" spans="15:15">
      <c r="O4957" s="32"/>
    </row>
    <row r="4958" spans="15:15">
      <c r="O4958" s="32"/>
    </row>
    <row r="4959" spans="15:15">
      <c r="O4959" s="32"/>
    </row>
    <row r="4960" spans="15:15">
      <c r="O4960" s="32"/>
    </row>
    <row r="4961" spans="15:15">
      <c r="O4961" s="32"/>
    </row>
    <row r="4962" spans="15:15">
      <c r="O4962" s="32"/>
    </row>
    <row r="4963" spans="15:15">
      <c r="O4963" s="32"/>
    </row>
    <row r="4964" spans="15:15">
      <c r="O4964" s="32"/>
    </row>
    <row r="4965" spans="15:15">
      <c r="O4965" s="32"/>
    </row>
    <row r="4966" spans="15:15">
      <c r="O4966" s="32"/>
    </row>
    <row r="4967" spans="15:15">
      <c r="O4967" s="32"/>
    </row>
    <row r="4968" spans="15:15">
      <c r="O4968" s="32"/>
    </row>
    <row r="4969" spans="15:15">
      <c r="O4969" s="32"/>
    </row>
    <row r="4970" spans="15:15">
      <c r="O4970" s="32"/>
    </row>
    <row r="4971" spans="15:15">
      <c r="O4971" s="32"/>
    </row>
    <row r="4972" spans="15:15">
      <c r="O4972" s="32"/>
    </row>
    <row r="4973" spans="15:15">
      <c r="O4973" s="32"/>
    </row>
    <row r="4974" spans="15:15">
      <c r="O4974" s="32"/>
    </row>
    <row r="4975" spans="15:15">
      <c r="O4975" s="32"/>
    </row>
    <row r="4976" spans="15:15">
      <c r="O4976" s="32"/>
    </row>
    <row r="4977" spans="15:15">
      <c r="O4977" s="32"/>
    </row>
    <row r="4978" spans="15:15">
      <c r="O4978" s="32"/>
    </row>
    <row r="4979" spans="15:15">
      <c r="O4979" s="32"/>
    </row>
    <row r="4980" spans="15:15">
      <c r="O4980" s="32"/>
    </row>
    <row r="4981" spans="15:15">
      <c r="O4981" s="32"/>
    </row>
    <row r="4982" spans="15:15">
      <c r="O4982" s="32"/>
    </row>
    <row r="4983" spans="15:15">
      <c r="O4983" s="32"/>
    </row>
    <row r="4984" spans="15:15">
      <c r="O4984" s="32"/>
    </row>
    <row r="4985" spans="15:15">
      <c r="O4985" s="32"/>
    </row>
    <row r="4986" spans="15:15">
      <c r="O4986" s="32"/>
    </row>
    <row r="4987" spans="15:15">
      <c r="O4987" s="32"/>
    </row>
    <row r="4988" spans="15:15">
      <c r="O4988" s="32"/>
    </row>
    <row r="4989" spans="15:15">
      <c r="O4989" s="32"/>
    </row>
    <row r="4990" spans="15:15">
      <c r="O4990" s="32"/>
    </row>
    <row r="4991" spans="15:15">
      <c r="O4991" s="32"/>
    </row>
    <row r="4992" spans="15:15">
      <c r="O4992" s="32"/>
    </row>
    <row r="4993" spans="15:15">
      <c r="O4993" s="32"/>
    </row>
    <row r="4994" spans="15:15">
      <c r="O4994" s="32"/>
    </row>
    <row r="4995" spans="15:15">
      <c r="O4995" s="32"/>
    </row>
    <row r="4996" spans="15:15">
      <c r="O4996" s="32"/>
    </row>
    <row r="4997" spans="15:15">
      <c r="O4997" s="32"/>
    </row>
    <row r="4998" spans="15:15">
      <c r="O4998" s="32"/>
    </row>
    <row r="4999" spans="15:15">
      <c r="O4999" s="32"/>
    </row>
    <row r="5000" spans="15:15">
      <c r="O5000" s="32"/>
    </row>
    <row r="5001" spans="15:15">
      <c r="O5001" s="32"/>
    </row>
    <row r="5002" spans="15:15">
      <c r="O5002" s="32"/>
    </row>
    <row r="5003" spans="15:15">
      <c r="O5003" s="32"/>
    </row>
    <row r="5004" spans="15:15">
      <c r="O5004" s="32"/>
    </row>
    <row r="5005" spans="15:15">
      <c r="O5005" s="32"/>
    </row>
    <row r="5006" spans="15:15">
      <c r="O5006" s="32"/>
    </row>
    <row r="5007" spans="15:15">
      <c r="O5007" s="32"/>
    </row>
    <row r="5008" spans="15:15">
      <c r="O5008" s="32"/>
    </row>
    <row r="5009" spans="15:15">
      <c r="O5009" s="32"/>
    </row>
    <row r="5010" spans="15:15">
      <c r="O5010" s="32"/>
    </row>
    <row r="5011" spans="15:15">
      <c r="O5011" s="32"/>
    </row>
    <row r="5012" spans="15:15">
      <c r="O5012" s="32"/>
    </row>
    <row r="5013" spans="15:15">
      <c r="O5013" s="32"/>
    </row>
    <row r="5014" spans="15:15">
      <c r="O5014" s="32"/>
    </row>
    <row r="5015" spans="15:15">
      <c r="O5015" s="32"/>
    </row>
    <row r="5016" spans="15:15">
      <c r="O5016" s="32"/>
    </row>
    <row r="5017" spans="15:15">
      <c r="O5017" s="32"/>
    </row>
    <row r="5018" spans="15:15">
      <c r="O5018" s="32"/>
    </row>
    <row r="5019" spans="15:15">
      <c r="O5019" s="32"/>
    </row>
    <row r="5020" spans="15:15">
      <c r="O5020" s="32"/>
    </row>
    <row r="5021" spans="15:15">
      <c r="O5021" s="32"/>
    </row>
    <row r="5022" spans="15:15">
      <c r="O5022" s="32"/>
    </row>
    <row r="5023" spans="15:15">
      <c r="O5023" s="32"/>
    </row>
    <row r="5024" spans="15:15">
      <c r="O5024" s="32"/>
    </row>
    <row r="5025" spans="15:15">
      <c r="O5025" s="32"/>
    </row>
    <row r="5026" spans="15:15">
      <c r="O5026" s="32"/>
    </row>
    <row r="5027" spans="15:15">
      <c r="O5027" s="32"/>
    </row>
    <row r="5028" spans="15:15">
      <c r="O5028" s="32"/>
    </row>
    <row r="5029" spans="15:15">
      <c r="O5029" s="32"/>
    </row>
    <row r="5030" spans="15:15">
      <c r="O5030" s="32"/>
    </row>
    <row r="5031" spans="15:15">
      <c r="O5031" s="32"/>
    </row>
    <row r="5032" spans="15:15">
      <c r="O5032" s="32"/>
    </row>
    <row r="5033" spans="15:15">
      <c r="O5033" s="32"/>
    </row>
    <row r="5034" spans="15:15">
      <c r="O5034" s="32"/>
    </row>
    <row r="5035" spans="15:15">
      <c r="O5035" s="32"/>
    </row>
    <row r="5036" spans="15:15">
      <c r="O5036" s="32"/>
    </row>
    <row r="5037" spans="15:15">
      <c r="O5037" s="32"/>
    </row>
    <row r="5038" spans="15:15">
      <c r="O5038" s="32"/>
    </row>
    <row r="5039" spans="15:15">
      <c r="O5039" s="32"/>
    </row>
    <row r="5040" spans="15:15">
      <c r="O5040" s="32"/>
    </row>
    <row r="5041" spans="15:15">
      <c r="O5041" s="32"/>
    </row>
    <row r="5042" spans="15:15">
      <c r="O5042" s="32"/>
    </row>
    <row r="5043" spans="15:15">
      <c r="O5043" s="32"/>
    </row>
    <row r="5044" spans="15:15">
      <c r="O5044" s="32"/>
    </row>
    <row r="5045" spans="15:15">
      <c r="O5045" s="32"/>
    </row>
    <row r="5046" spans="15:15">
      <c r="O5046" s="32"/>
    </row>
    <row r="5047" spans="15:15">
      <c r="O5047" s="32"/>
    </row>
    <row r="5048" spans="15:15">
      <c r="O5048" s="32"/>
    </row>
    <row r="5049" spans="15:15">
      <c r="O5049" s="32"/>
    </row>
    <row r="5050" spans="15:15">
      <c r="O5050" s="32"/>
    </row>
    <row r="5051" spans="15:15">
      <c r="O5051" s="32"/>
    </row>
    <row r="5052" spans="15:15">
      <c r="O5052" s="32"/>
    </row>
    <row r="5053" spans="15:15">
      <c r="O5053" s="32"/>
    </row>
    <row r="5054" spans="15:15">
      <c r="O5054" s="32"/>
    </row>
    <row r="5055" spans="15:15">
      <c r="O5055" s="32"/>
    </row>
    <row r="5056" spans="15:15">
      <c r="O5056" s="32"/>
    </row>
    <row r="5057" spans="15:15">
      <c r="O5057" s="32"/>
    </row>
    <row r="5058" spans="15:15">
      <c r="O5058" s="32"/>
    </row>
    <row r="5059" spans="15:15">
      <c r="O5059" s="32"/>
    </row>
    <row r="5060" spans="15:15">
      <c r="O5060" s="32"/>
    </row>
    <row r="5061" spans="15:15">
      <c r="O5061" s="32"/>
    </row>
    <row r="5062" spans="15:15">
      <c r="O5062" s="32"/>
    </row>
    <row r="5063" spans="15:15">
      <c r="O5063" s="32"/>
    </row>
    <row r="5064" spans="15:15">
      <c r="O5064" s="32"/>
    </row>
    <row r="5065" spans="15:15">
      <c r="O5065" s="32"/>
    </row>
    <row r="5066" spans="15:15">
      <c r="O5066" s="32"/>
    </row>
    <row r="5067" spans="15:15">
      <c r="O5067" s="32"/>
    </row>
    <row r="5068" spans="15:15">
      <c r="O5068" s="32"/>
    </row>
    <row r="5069" spans="15:15">
      <c r="O5069" s="32"/>
    </row>
    <row r="5070" spans="15:15">
      <c r="O5070" s="32"/>
    </row>
    <row r="5071" spans="15:15">
      <c r="O5071" s="32"/>
    </row>
    <row r="5072" spans="15:15">
      <c r="O5072" s="32"/>
    </row>
    <row r="5073" spans="15:15">
      <c r="O5073" s="32"/>
    </row>
    <row r="5074" spans="15:15">
      <c r="O5074" s="32"/>
    </row>
    <row r="5075" spans="15:15">
      <c r="O5075" s="32"/>
    </row>
    <row r="5076" spans="15:15">
      <c r="O5076" s="32"/>
    </row>
    <row r="5077" spans="15:15">
      <c r="O5077" s="32"/>
    </row>
    <row r="5078" spans="15:15">
      <c r="O5078" s="32"/>
    </row>
    <row r="5079" spans="15:15">
      <c r="O5079" s="32"/>
    </row>
    <row r="5080" spans="15:15">
      <c r="O5080" s="32"/>
    </row>
    <row r="5081" spans="15:15">
      <c r="O5081" s="32"/>
    </row>
    <row r="5082" spans="15:15">
      <c r="O5082" s="32"/>
    </row>
    <row r="5083" spans="15:15">
      <c r="O5083" s="32"/>
    </row>
    <row r="5084" spans="15:15">
      <c r="O5084" s="32"/>
    </row>
    <row r="5085" spans="15:15">
      <c r="O5085" s="32"/>
    </row>
    <row r="5086" spans="15:15">
      <c r="O5086" s="32"/>
    </row>
    <row r="5087" spans="15:15">
      <c r="O5087" s="32"/>
    </row>
    <row r="5088" spans="15:15">
      <c r="O5088" s="32"/>
    </row>
    <row r="5089" spans="15:15">
      <c r="O5089" s="32"/>
    </row>
    <row r="5090" spans="15:15">
      <c r="O5090" s="32"/>
    </row>
    <row r="5091" spans="15:15">
      <c r="O5091" s="32"/>
    </row>
    <row r="5092" spans="15:15">
      <c r="O5092" s="32"/>
    </row>
    <row r="5093" spans="15:15">
      <c r="O5093" s="32"/>
    </row>
    <row r="5094" spans="15:15">
      <c r="O5094" s="32"/>
    </row>
    <row r="5095" spans="15:15">
      <c r="O5095" s="32"/>
    </row>
    <row r="5096" spans="15:15">
      <c r="O5096" s="32"/>
    </row>
    <row r="5097" spans="15:15">
      <c r="O5097" s="32"/>
    </row>
    <row r="5098" spans="15:15">
      <c r="O5098" s="32"/>
    </row>
    <row r="5099" spans="15:15">
      <c r="O5099" s="32"/>
    </row>
    <row r="5100" spans="15:15">
      <c r="O5100" s="32"/>
    </row>
    <row r="5101" spans="15:15">
      <c r="O5101" s="32"/>
    </row>
    <row r="5102" spans="15:15">
      <c r="O5102" s="32"/>
    </row>
    <row r="5103" spans="15:15">
      <c r="O5103" s="32"/>
    </row>
    <row r="5104" spans="15:15">
      <c r="O5104" s="32"/>
    </row>
    <row r="5105" spans="15:15">
      <c r="O5105" s="32"/>
    </row>
    <row r="5106" spans="15:15">
      <c r="O5106" s="32"/>
    </row>
    <row r="5107" spans="15:15">
      <c r="O5107" s="32"/>
    </row>
    <row r="5108" spans="15:15">
      <c r="O5108" s="32"/>
    </row>
    <row r="5109" spans="15:15">
      <c r="O5109" s="32"/>
    </row>
    <row r="5110" spans="15:15">
      <c r="O5110" s="32"/>
    </row>
    <row r="5111" spans="15:15">
      <c r="O5111" s="32"/>
    </row>
    <row r="5112" spans="15:15">
      <c r="O5112" s="32"/>
    </row>
    <row r="5113" spans="15:15">
      <c r="O5113" s="32"/>
    </row>
    <row r="5114" spans="15:15">
      <c r="O5114" s="32"/>
    </row>
    <row r="5115" spans="15:15">
      <c r="O5115" s="32"/>
    </row>
    <row r="5116" spans="15:15">
      <c r="O5116" s="32"/>
    </row>
    <row r="5117" spans="15:15">
      <c r="O5117" s="32"/>
    </row>
    <row r="5118" spans="15:15">
      <c r="O5118" s="32"/>
    </row>
    <row r="5119" spans="15:15">
      <c r="O5119" s="32"/>
    </row>
    <row r="5120" spans="15:15">
      <c r="O5120" s="32"/>
    </row>
    <row r="5121" spans="15:15">
      <c r="O5121" s="32"/>
    </row>
    <row r="5122" spans="15:15">
      <c r="O5122" s="32"/>
    </row>
    <row r="5123" spans="15:15">
      <c r="O5123" s="32"/>
    </row>
    <row r="5124" spans="15:15">
      <c r="O5124" s="32"/>
    </row>
    <row r="5125" spans="15:15">
      <c r="O5125" s="32"/>
    </row>
    <row r="5126" spans="15:15">
      <c r="O5126" s="32"/>
    </row>
    <row r="5127" spans="15:15">
      <c r="O5127" s="32"/>
    </row>
    <row r="5128" spans="15:15">
      <c r="O5128" s="32"/>
    </row>
    <row r="5129" spans="15:15">
      <c r="O5129" s="32"/>
    </row>
    <row r="5130" spans="15:15">
      <c r="O5130" s="32"/>
    </row>
    <row r="5131" spans="15:15">
      <c r="O5131" s="32"/>
    </row>
    <row r="5132" spans="15:15">
      <c r="O5132" s="32"/>
    </row>
    <row r="5133" spans="15:15">
      <c r="O5133" s="32"/>
    </row>
    <row r="5134" spans="15:15">
      <c r="O5134" s="32"/>
    </row>
    <row r="5135" spans="15:15">
      <c r="O5135" s="32"/>
    </row>
    <row r="5136" spans="15:15">
      <c r="O5136" s="32"/>
    </row>
    <row r="5137" spans="15:15">
      <c r="O5137" s="32"/>
    </row>
    <row r="5138" spans="15:15">
      <c r="O5138" s="32"/>
    </row>
    <row r="5139" spans="15:15">
      <c r="O5139" s="32"/>
    </row>
    <row r="5140" spans="15:15">
      <c r="O5140" s="32"/>
    </row>
    <row r="5141" spans="15:15">
      <c r="O5141" s="32"/>
    </row>
    <row r="5142" spans="15:15">
      <c r="O5142" s="32"/>
    </row>
    <row r="5143" spans="15:15">
      <c r="O5143" s="32"/>
    </row>
    <row r="5144" spans="15:15">
      <c r="O5144" s="32"/>
    </row>
    <row r="5145" spans="15:15">
      <c r="O5145" s="32"/>
    </row>
    <row r="5146" spans="15:15">
      <c r="O5146" s="32"/>
    </row>
    <row r="5147" spans="15:15">
      <c r="O5147" s="32"/>
    </row>
    <row r="5148" spans="15:15">
      <c r="O5148" s="32"/>
    </row>
    <row r="5149" spans="15:15">
      <c r="O5149" s="32"/>
    </row>
    <row r="5150" spans="15:15">
      <c r="O5150" s="32"/>
    </row>
    <row r="5151" spans="15:15">
      <c r="O5151" s="32"/>
    </row>
    <row r="5152" spans="15:15">
      <c r="O5152" s="32"/>
    </row>
    <row r="5153" spans="15:15">
      <c r="O5153" s="32"/>
    </row>
    <row r="5154" spans="15:15">
      <c r="O5154" s="32"/>
    </row>
    <row r="5155" spans="15:15">
      <c r="O5155" s="32"/>
    </row>
    <row r="5156" spans="15:15">
      <c r="O5156" s="32"/>
    </row>
    <row r="5157" spans="15:15">
      <c r="O5157" s="32"/>
    </row>
    <row r="5158" spans="15:15">
      <c r="O5158" s="32"/>
    </row>
    <row r="5159" spans="15:15">
      <c r="O5159" s="32"/>
    </row>
    <row r="5160" spans="15:15">
      <c r="O5160" s="32"/>
    </row>
    <row r="5161" spans="15:15">
      <c r="O5161" s="32"/>
    </row>
    <row r="5162" spans="15:15">
      <c r="O5162" s="32"/>
    </row>
    <row r="5163" spans="15:15">
      <c r="O5163" s="32"/>
    </row>
    <row r="5164" spans="15:15">
      <c r="O5164" s="32"/>
    </row>
    <row r="5165" spans="15:15">
      <c r="O5165" s="32"/>
    </row>
    <row r="5166" spans="15:15">
      <c r="O5166" s="32"/>
    </row>
    <row r="5167" spans="15:15">
      <c r="O5167" s="32"/>
    </row>
    <row r="5168" spans="15:15">
      <c r="O5168" s="32"/>
    </row>
    <row r="5169" spans="15:15">
      <c r="O5169" s="32"/>
    </row>
    <row r="5170" spans="15:15">
      <c r="O5170" s="32"/>
    </row>
    <row r="5171" spans="15:15">
      <c r="O5171" s="32"/>
    </row>
    <row r="5172" spans="15:15">
      <c r="O5172" s="32"/>
    </row>
    <row r="5173" spans="15:15">
      <c r="O5173" s="32"/>
    </row>
    <row r="5174" spans="15:15">
      <c r="O5174" s="32"/>
    </row>
    <row r="5175" spans="15:15">
      <c r="O5175" s="32"/>
    </row>
    <row r="5176" spans="15:15">
      <c r="O5176" s="32"/>
    </row>
    <row r="5177" spans="15:15">
      <c r="O5177" s="32"/>
    </row>
    <row r="5178" spans="15:15">
      <c r="O5178" s="32"/>
    </row>
    <row r="5179" spans="15:15">
      <c r="O5179" s="32"/>
    </row>
    <row r="5180" spans="15:15">
      <c r="O5180" s="32"/>
    </row>
    <row r="5181" spans="15:15">
      <c r="O5181" s="32"/>
    </row>
    <row r="5182" spans="15:15">
      <c r="O5182" s="32"/>
    </row>
    <row r="5183" spans="15:15">
      <c r="O5183" s="32"/>
    </row>
    <row r="5184" spans="15:15">
      <c r="O5184" s="32"/>
    </row>
    <row r="5185" spans="15:15">
      <c r="O5185" s="32"/>
    </row>
    <row r="5186" spans="15:15">
      <c r="O5186" s="32"/>
    </row>
    <row r="5187" spans="15:15">
      <c r="O5187" s="32"/>
    </row>
    <row r="5188" spans="15:15">
      <c r="O5188" s="32"/>
    </row>
    <row r="5189" spans="15:15">
      <c r="O5189" s="32"/>
    </row>
    <row r="5190" spans="15:15">
      <c r="O5190" s="32"/>
    </row>
    <row r="5191" spans="15:15">
      <c r="O5191" s="32"/>
    </row>
    <row r="5192" spans="15:15">
      <c r="O5192" s="32"/>
    </row>
    <row r="5193" spans="15:15">
      <c r="O5193" s="32"/>
    </row>
    <row r="5194" spans="15:15">
      <c r="O5194" s="32"/>
    </row>
    <row r="5195" spans="15:15">
      <c r="O5195" s="32"/>
    </row>
    <row r="5196" spans="15:15">
      <c r="O5196" s="32"/>
    </row>
    <row r="5197" spans="15:15">
      <c r="O5197" s="32"/>
    </row>
    <row r="5198" spans="15:15">
      <c r="O5198" s="32"/>
    </row>
    <row r="5199" spans="15:15">
      <c r="O5199" s="32"/>
    </row>
    <row r="5200" spans="15:15">
      <c r="O5200" s="32"/>
    </row>
    <row r="5201" spans="15:15">
      <c r="O5201" s="32"/>
    </row>
    <row r="5202" spans="15:15">
      <c r="O5202" s="32"/>
    </row>
    <row r="5203" spans="15:15">
      <c r="O5203" s="32"/>
    </row>
    <row r="5204" spans="15:15">
      <c r="O5204" s="32"/>
    </row>
    <row r="5205" spans="15:15">
      <c r="O5205" s="32"/>
    </row>
    <row r="5206" spans="15:15">
      <c r="O5206" s="32"/>
    </row>
    <row r="5207" spans="15:15">
      <c r="O5207" s="32"/>
    </row>
    <row r="5208" spans="15:15">
      <c r="O5208" s="32"/>
    </row>
    <row r="5209" spans="15:15">
      <c r="O5209" s="32"/>
    </row>
    <row r="5210" spans="15:15">
      <c r="O5210" s="32"/>
    </row>
    <row r="5211" spans="15:15">
      <c r="O5211" s="32"/>
    </row>
    <row r="5212" spans="15:15">
      <c r="O5212" s="32"/>
    </row>
    <row r="5213" spans="15:15">
      <c r="O5213" s="32"/>
    </row>
    <row r="5214" spans="15:15">
      <c r="O5214" s="32"/>
    </row>
    <row r="5215" spans="15:15">
      <c r="O5215" s="32"/>
    </row>
    <row r="5216" spans="15:15">
      <c r="O5216" s="32"/>
    </row>
    <row r="5217" spans="15:15">
      <c r="O5217" s="32"/>
    </row>
    <row r="5218" spans="15:15">
      <c r="O5218" s="32"/>
    </row>
    <row r="5219" spans="15:15">
      <c r="O5219" s="32"/>
    </row>
    <row r="5220" spans="15:15">
      <c r="O5220" s="32"/>
    </row>
    <row r="5221" spans="15:15">
      <c r="O5221" s="32"/>
    </row>
    <row r="5222" spans="15:15">
      <c r="O5222" s="32"/>
    </row>
    <row r="5223" spans="15:15">
      <c r="O5223" s="32"/>
    </row>
    <row r="5224" spans="15:15">
      <c r="O5224" s="32"/>
    </row>
    <row r="5225" spans="15:15">
      <c r="O5225" s="32"/>
    </row>
    <row r="5226" spans="15:15">
      <c r="O5226" s="32"/>
    </row>
    <row r="5227" spans="15:15">
      <c r="O5227" s="32"/>
    </row>
    <row r="5228" spans="15:15">
      <c r="O5228" s="32"/>
    </row>
    <row r="5229" spans="15:15">
      <c r="O5229" s="32"/>
    </row>
    <row r="5230" spans="15:15">
      <c r="O5230" s="32"/>
    </row>
    <row r="5231" spans="15:15">
      <c r="O5231" s="32"/>
    </row>
    <row r="5232" spans="15:15">
      <c r="O5232" s="32"/>
    </row>
    <row r="5233" spans="15:15">
      <c r="O5233" s="32"/>
    </row>
    <row r="5234" spans="15:15">
      <c r="O5234" s="32"/>
    </row>
    <row r="5235" spans="15:15">
      <c r="O5235" s="32"/>
    </row>
    <row r="5236" spans="15:15">
      <c r="O5236" s="32"/>
    </row>
    <row r="5237" spans="15:15">
      <c r="O5237" s="32"/>
    </row>
    <row r="5238" spans="15:15">
      <c r="O5238" s="32"/>
    </row>
    <row r="5239" spans="15:15">
      <c r="O5239" s="32"/>
    </row>
    <row r="5240" spans="15:15">
      <c r="O5240" s="32"/>
    </row>
    <row r="5241" spans="15:15">
      <c r="O5241" s="32"/>
    </row>
    <row r="5242" spans="15:15">
      <c r="O5242" s="32"/>
    </row>
    <row r="5243" spans="15:15">
      <c r="O5243" s="32"/>
    </row>
    <row r="5244" spans="15:15">
      <c r="O5244" s="32"/>
    </row>
    <row r="5245" spans="15:15">
      <c r="O5245" s="32"/>
    </row>
    <row r="5246" spans="15:15">
      <c r="O5246" s="32"/>
    </row>
    <row r="5247" spans="15:15">
      <c r="O5247" s="32"/>
    </row>
    <row r="5248" spans="15:15">
      <c r="O5248" s="32"/>
    </row>
    <row r="5249" spans="15:15">
      <c r="O5249" s="32"/>
    </row>
    <row r="5250" spans="15:15">
      <c r="O5250" s="32"/>
    </row>
    <row r="5251" spans="15:15">
      <c r="O5251" s="32"/>
    </row>
    <row r="5252" spans="15:15">
      <c r="O5252" s="32"/>
    </row>
    <row r="5253" spans="15:15">
      <c r="O5253" s="32"/>
    </row>
    <row r="5254" spans="15:15">
      <c r="O5254" s="32"/>
    </row>
    <row r="5255" spans="15:15">
      <c r="O5255" s="32"/>
    </row>
    <row r="5256" spans="15:15">
      <c r="O5256" s="32"/>
    </row>
    <row r="5257" spans="15:15">
      <c r="O5257" s="32"/>
    </row>
    <row r="5258" spans="15:15">
      <c r="O5258" s="32"/>
    </row>
    <row r="5259" spans="15:15">
      <c r="O5259" s="32"/>
    </row>
    <row r="5260" spans="15:15">
      <c r="O5260" s="32"/>
    </row>
    <row r="5261" spans="15:15">
      <c r="O5261" s="32"/>
    </row>
    <row r="5262" spans="15:15">
      <c r="O5262" s="32"/>
    </row>
    <row r="5263" spans="15:15">
      <c r="O5263" s="32"/>
    </row>
    <row r="5264" spans="15:15">
      <c r="O5264" s="32"/>
    </row>
    <row r="5265" spans="15:15">
      <c r="O5265" s="32"/>
    </row>
    <row r="5266" spans="15:15">
      <c r="O5266" s="32"/>
    </row>
    <row r="5267" spans="15:15">
      <c r="O5267" s="32"/>
    </row>
    <row r="5268" spans="15:15">
      <c r="O5268" s="32"/>
    </row>
    <row r="5269" spans="15:15">
      <c r="O5269" s="32"/>
    </row>
    <row r="5270" spans="15:15">
      <c r="O5270" s="32"/>
    </row>
    <row r="5271" spans="15:15">
      <c r="O5271" s="32"/>
    </row>
    <row r="5272" spans="15:15">
      <c r="O5272" s="32"/>
    </row>
    <row r="5273" spans="15:15">
      <c r="O5273" s="32"/>
    </row>
    <row r="5274" spans="15:15">
      <c r="O5274" s="32"/>
    </row>
    <row r="5275" spans="15:15">
      <c r="O5275" s="32"/>
    </row>
    <row r="5276" spans="15:15">
      <c r="O5276" s="32"/>
    </row>
    <row r="5277" spans="15:15">
      <c r="O5277" s="32"/>
    </row>
    <row r="5278" spans="15:15">
      <c r="O5278" s="32"/>
    </row>
    <row r="5279" spans="15:15">
      <c r="O5279" s="32"/>
    </row>
    <row r="5280" spans="15:15">
      <c r="O5280" s="32"/>
    </row>
    <row r="5281" spans="15:15">
      <c r="O5281" s="32"/>
    </row>
    <row r="5282" spans="15:15">
      <c r="O5282" s="32"/>
    </row>
    <row r="5283" spans="15:15">
      <c r="O5283" s="32"/>
    </row>
    <row r="5284" spans="15:15">
      <c r="O5284" s="32"/>
    </row>
    <row r="5285" spans="15:15">
      <c r="O5285" s="32"/>
    </row>
    <row r="5286" spans="15:15">
      <c r="O5286" s="32"/>
    </row>
    <row r="5287" spans="15:15">
      <c r="O5287" s="32"/>
    </row>
    <row r="5288" spans="15:15">
      <c r="O5288" s="32"/>
    </row>
    <row r="5289" spans="15:15">
      <c r="O5289" s="32"/>
    </row>
    <row r="5290" spans="15:15">
      <c r="O5290" s="32"/>
    </row>
    <row r="5291" spans="15:15">
      <c r="O5291" s="32"/>
    </row>
    <row r="5292" spans="15:15">
      <c r="O5292" s="32"/>
    </row>
    <row r="5293" spans="15:15">
      <c r="O5293" s="32"/>
    </row>
    <row r="5294" spans="15:15">
      <c r="O5294" s="32"/>
    </row>
    <row r="5295" spans="15:15">
      <c r="O5295" s="32"/>
    </row>
    <row r="5296" spans="15:15">
      <c r="O5296" s="32"/>
    </row>
    <row r="5297" spans="15:15">
      <c r="O5297" s="32"/>
    </row>
    <row r="5298" spans="15:15">
      <c r="O5298" s="32"/>
    </row>
    <row r="5299" spans="15:15">
      <c r="O5299" s="32"/>
    </row>
    <row r="5300" spans="15:15">
      <c r="O5300" s="32"/>
    </row>
    <row r="5301" spans="15:15">
      <c r="O5301" s="32"/>
    </row>
    <row r="5302" spans="15:15">
      <c r="O5302" s="32"/>
    </row>
    <row r="5303" spans="15:15">
      <c r="O5303" s="32"/>
    </row>
    <row r="5304" spans="15:15">
      <c r="O5304" s="32"/>
    </row>
    <row r="5305" spans="15:15">
      <c r="O5305" s="32"/>
    </row>
    <row r="5306" spans="15:15">
      <c r="O5306" s="32"/>
    </row>
    <row r="5307" spans="15:15">
      <c r="O5307" s="32"/>
    </row>
    <row r="5308" spans="15:15">
      <c r="O5308" s="32"/>
    </row>
    <row r="5309" spans="15:15">
      <c r="O5309" s="32"/>
    </row>
    <row r="5310" spans="15:15">
      <c r="O5310" s="32"/>
    </row>
    <row r="5311" spans="15:15">
      <c r="O5311" s="32"/>
    </row>
    <row r="5312" spans="15:15">
      <c r="O5312" s="32"/>
    </row>
    <row r="5313" spans="15:15">
      <c r="O5313" s="32"/>
    </row>
    <row r="5314" spans="15:15">
      <c r="O5314" s="32"/>
    </row>
    <row r="5315" spans="15:15">
      <c r="O5315" s="32"/>
    </row>
    <row r="5316" spans="15:15">
      <c r="O5316" s="32"/>
    </row>
    <row r="5317" spans="15:15">
      <c r="O5317" s="32"/>
    </row>
    <row r="5318" spans="15:15">
      <c r="O5318" s="32"/>
    </row>
    <row r="5319" spans="15:15">
      <c r="O5319" s="32"/>
    </row>
    <row r="5320" spans="15:15">
      <c r="O5320" s="32"/>
    </row>
    <row r="5321" spans="15:15">
      <c r="O5321" s="32"/>
    </row>
    <row r="5322" spans="15:15">
      <c r="O5322" s="32"/>
    </row>
    <row r="5323" spans="15:15">
      <c r="O5323" s="32"/>
    </row>
    <row r="5324" spans="15:15">
      <c r="O5324" s="32"/>
    </row>
    <row r="5325" spans="15:15">
      <c r="O5325" s="32"/>
    </row>
    <row r="5326" spans="15:15">
      <c r="O5326" s="32"/>
    </row>
    <row r="5327" spans="15:15">
      <c r="O5327" s="32"/>
    </row>
    <row r="5328" spans="15:15">
      <c r="O5328" s="32"/>
    </row>
    <row r="5329" spans="15:15">
      <c r="O5329" s="32"/>
    </row>
    <row r="5330" spans="15:15">
      <c r="O5330" s="32"/>
    </row>
    <row r="5331" spans="15:15">
      <c r="O5331" s="32"/>
    </row>
    <row r="5332" spans="15:15">
      <c r="O5332" s="32"/>
    </row>
    <row r="5333" spans="15:15">
      <c r="O5333" s="32"/>
    </row>
  </sheetData>
  <mergeCells count="8">
    <mergeCell ref="K2:L2"/>
    <mergeCell ref="L1:O1"/>
    <mergeCell ref="B1:H1"/>
    <mergeCell ref="C395:E395"/>
    <mergeCell ref="Q394:R394"/>
    <mergeCell ref="P385:P392"/>
    <mergeCell ref="P369:P370"/>
    <mergeCell ref="P91:P92"/>
  </mergeCells>
  <printOptions horizontalCentered="1"/>
  <pageMargins left="0" right="0" top="1" bottom="0.5" header="0.3" footer="0.3"/>
  <pageSetup orientation="landscape" horizontalDpi="0" verticalDpi="0"/>
  <headerFooter>
    <oddHeader>&amp;C&amp;K000000City of Bardstown
SRE Calculation of Water Depreciation with Auditor’s Numbers (Test Year YE 30 June 2023)</oddHeader>
  </headerFooter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31302E-31F0-EE44-82B6-0B1847E27375}">
  <dimension ref="A1:Y5334"/>
  <sheetViews>
    <sheetView zoomScale="150" zoomScaleNormal="150" workbookViewId="0">
      <pane ySplit="2" topLeftCell="A283" activePane="bottomLeft" state="frozen"/>
      <selection pane="bottomLeft" activeCell="Q172" sqref="Q172"/>
    </sheetView>
  </sheetViews>
  <sheetFormatPr defaultColWidth="8.28515625" defaultRowHeight="12"/>
  <cols>
    <col min="1" max="1" width="4.140625" style="93" customWidth="1"/>
    <col min="2" max="2" width="4.140625" style="155" customWidth="1"/>
    <col min="3" max="3" width="5.140625" style="93" customWidth="1"/>
    <col min="4" max="4" width="40.7109375" style="93" customWidth="1"/>
    <col min="5" max="5" width="8.85546875" style="93" customWidth="1"/>
    <col min="6" max="6" width="5" style="156" customWidth="1"/>
    <col min="7" max="7" width="8.42578125" style="157" customWidth="1"/>
    <col min="8" max="8" width="10.85546875" style="93" customWidth="1"/>
    <col min="9" max="9" width="8.7109375" style="93" customWidth="1"/>
    <col min="10" max="10" width="7.42578125" style="93" customWidth="1"/>
    <col min="11" max="11" width="8.7109375" style="93" customWidth="1"/>
    <col min="12" max="12" width="0.28515625" style="158" hidden="1" customWidth="1"/>
    <col min="13" max="13" width="0.7109375" style="158" customWidth="1"/>
    <col min="14" max="14" width="9.7109375" style="93" customWidth="1"/>
    <col min="15" max="15" width="1.140625" style="93" customWidth="1"/>
    <col min="16" max="16" width="8.85546875" style="163" customWidth="1"/>
    <col min="17" max="18" width="19.42578125" style="93" customWidth="1"/>
    <col min="19" max="19" width="18" style="93" customWidth="1"/>
    <col min="20" max="16384" width="8.28515625" style="93"/>
  </cols>
  <sheetData>
    <row r="1" spans="1:18" ht="27.75" customHeight="1" thickTop="1">
      <c r="B1" s="94"/>
      <c r="C1" s="271"/>
      <c r="D1" s="272"/>
      <c r="E1" s="272"/>
      <c r="F1" s="272"/>
      <c r="G1" s="272"/>
      <c r="H1" s="272"/>
      <c r="I1" s="273"/>
      <c r="J1" s="95" t="s">
        <v>1</v>
      </c>
      <c r="K1" s="96">
        <f>DATEVALUE(J1)</f>
        <v>45107</v>
      </c>
      <c r="L1" s="97" t="s">
        <v>574</v>
      </c>
      <c r="M1" s="274"/>
      <c r="N1" s="275"/>
      <c r="O1" s="275"/>
      <c r="P1" s="276"/>
    </row>
    <row r="2" spans="1:18" s="106" customFormat="1" ht="50.1" customHeight="1">
      <c r="A2" s="98" t="s">
        <v>577</v>
      </c>
      <c r="B2" s="98" t="s">
        <v>576</v>
      </c>
      <c r="C2" s="99" t="s">
        <v>567</v>
      </c>
      <c r="D2" s="100" t="s">
        <v>566</v>
      </c>
      <c r="E2" s="100" t="s">
        <v>565</v>
      </c>
      <c r="F2" s="101" t="s">
        <v>568</v>
      </c>
      <c r="G2" s="102" t="s">
        <v>564</v>
      </c>
      <c r="H2" s="100" t="s">
        <v>0</v>
      </c>
      <c r="I2" s="101"/>
      <c r="J2" s="100" t="s">
        <v>570</v>
      </c>
      <c r="K2" s="103" t="s">
        <v>571</v>
      </c>
      <c r="L2" s="277" t="s">
        <v>573</v>
      </c>
      <c r="M2" s="277"/>
      <c r="N2" s="103" t="s">
        <v>572</v>
      </c>
      <c r="O2" s="104"/>
      <c r="P2" s="105" t="s">
        <v>575</v>
      </c>
      <c r="Q2" s="106" t="s">
        <v>598</v>
      </c>
      <c r="R2" s="106" t="s">
        <v>599</v>
      </c>
    </row>
    <row r="3" spans="1:18" ht="20.25" customHeight="1">
      <c r="A3" s="107" t="s">
        <v>582</v>
      </c>
      <c r="B3" s="108" t="s">
        <v>587</v>
      </c>
      <c r="C3" s="109">
        <v>287</v>
      </c>
      <c r="D3" s="110" t="s">
        <v>108</v>
      </c>
      <c r="E3" s="110" t="s">
        <v>109</v>
      </c>
      <c r="F3" s="111">
        <v>15</v>
      </c>
      <c r="G3" s="112">
        <v>3990</v>
      </c>
      <c r="H3" s="113">
        <f t="shared" ref="H3:H66" si="0">DATEVALUE(E3)</f>
        <v>36333</v>
      </c>
      <c r="I3" s="113">
        <f t="shared" ref="I3:I66" si="1">F3*365</f>
        <v>5475</v>
      </c>
      <c r="J3" s="111" t="str">
        <f t="shared" ref="J3:J66" si="2">IF((H3+I3)&lt;$K$1,"dep out","active")</f>
        <v>dep out</v>
      </c>
      <c r="K3" s="114">
        <f t="shared" ref="K3:K66" si="3">IF(J3="dep out",0,(G3/F3))</f>
        <v>0</v>
      </c>
      <c r="L3" s="115">
        <f t="shared" ref="L3:L66" si="4">IF(J3="dep out",G3,(($K$1-H3)/365)*K3)</f>
        <v>3990</v>
      </c>
      <c r="M3" s="115">
        <f t="shared" ref="M3:M66" si="5">IF(F3=0,(-1*G3),0)</f>
        <v>0</v>
      </c>
      <c r="N3" s="114">
        <f t="shared" ref="N3:N66" si="6">L3+M3</f>
        <v>3990</v>
      </c>
      <c r="O3" s="116"/>
      <c r="P3" s="117"/>
    </row>
    <row r="4" spans="1:18" ht="20.100000000000001" customHeight="1">
      <c r="A4" s="107" t="s">
        <v>582</v>
      </c>
      <c r="B4" s="108" t="s">
        <v>587</v>
      </c>
      <c r="C4" s="109">
        <v>278</v>
      </c>
      <c r="D4" s="110" t="s">
        <v>73</v>
      </c>
      <c r="E4" s="110" t="s">
        <v>74</v>
      </c>
      <c r="F4" s="111">
        <v>20</v>
      </c>
      <c r="G4" s="112">
        <v>64166.69</v>
      </c>
      <c r="H4" s="113">
        <f t="shared" si="0"/>
        <v>36826</v>
      </c>
      <c r="I4" s="113">
        <f t="shared" si="1"/>
        <v>7300</v>
      </c>
      <c r="J4" s="111" t="str">
        <f t="shared" si="2"/>
        <v>dep out</v>
      </c>
      <c r="K4" s="114">
        <f t="shared" si="3"/>
        <v>0</v>
      </c>
      <c r="L4" s="115">
        <f t="shared" si="4"/>
        <v>64166.69</v>
      </c>
      <c r="M4" s="115">
        <f t="shared" si="5"/>
        <v>0</v>
      </c>
      <c r="N4" s="114">
        <f t="shared" si="6"/>
        <v>64166.69</v>
      </c>
      <c r="O4" s="116"/>
      <c r="P4" s="117"/>
    </row>
    <row r="5" spans="1:18" ht="20.100000000000001" customHeight="1">
      <c r="A5" s="107" t="s">
        <v>582</v>
      </c>
      <c r="B5" s="108" t="s">
        <v>587</v>
      </c>
      <c r="C5" s="109">
        <v>291</v>
      </c>
      <c r="D5" s="110" t="s">
        <v>75</v>
      </c>
      <c r="E5" s="110" t="s">
        <v>76</v>
      </c>
      <c r="F5" s="111">
        <v>20</v>
      </c>
      <c r="G5" s="112">
        <v>2988.7</v>
      </c>
      <c r="H5" s="113">
        <f t="shared" si="0"/>
        <v>36847</v>
      </c>
      <c r="I5" s="113">
        <f t="shared" si="1"/>
        <v>7300</v>
      </c>
      <c r="J5" s="111" t="str">
        <f t="shared" si="2"/>
        <v>dep out</v>
      </c>
      <c r="K5" s="114">
        <f t="shared" si="3"/>
        <v>0</v>
      </c>
      <c r="L5" s="115">
        <f t="shared" si="4"/>
        <v>2988.7</v>
      </c>
      <c r="M5" s="115">
        <f t="shared" si="5"/>
        <v>0</v>
      </c>
      <c r="N5" s="114">
        <f t="shared" si="6"/>
        <v>2988.7</v>
      </c>
      <c r="O5" s="116"/>
      <c r="P5" s="117"/>
    </row>
    <row r="6" spans="1:18" ht="20.100000000000001" customHeight="1">
      <c r="A6" s="107" t="s">
        <v>582</v>
      </c>
      <c r="B6" s="108" t="s">
        <v>587</v>
      </c>
      <c r="C6" s="109">
        <v>709</v>
      </c>
      <c r="D6" s="110" t="s">
        <v>75</v>
      </c>
      <c r="E6" s="110" t="s">
        <v>76</v>
      </c>
      <c r="F6" s="111">
        <v>20</v>
      </c>
      <c r="G6" s="112">
        <v>2988.7</v>
      </c>
      <c r="H6" s="113">
        <f t="shared" si="0"/>
        <v>36847</v>
      </c>
      <c r="I6" s="113">
        <f t="shared" si="1"/>
        <v>7300</v>
      </c>
      <c r="J6" s="111" t="str">
        <f t="shared" si="2"/>
        <v>dep out</v>
      </c>
      <c r="K6" s="114">
        <f t="shared" si="3"/>
        <v>0</v>
      </c>
      <c r="L6" s="115">
        <f t="shared" si="4"/>
        <v>2988.7</v>
      </c>
      <c r="M6" s="115">
        <f t="shared" si="5"/>
        <v>0</v>
      </c>
      <c r="N6" s="114">
        <f t="shared" si="6"/>
        <v>2988.7</v>
      </c>
      <c r="O6" s="116"/>
      <c r="P6" s="117"/>
    </row>
    <row r="7" spans="1:18" ht="20.100000000000001" customHeight="1">
      <c r="A7" s="107" t="s">
        <v>582</v>
      </c>
      <c r="B7" s="108" t="s">
        <v>587</v>
      </c>
      <c r="C7" s="109">
        <v>953</v>
      </c>
      <c r="D7" s="110" t="s">
        <v>83</v>
      </c>
      <c r="E7" s="110" t="s">
        <v>84</v>
      </c>
      <c r="F7" s="111">
        <v>5</v>
      </c>
      <c r="G7" s="112">
        <v>7512</v>
      </c>
      <c r="H7" s="113">
        <f t="shared" si="0"/>
        <v>37288</v>
      </c>
      <c r="I7" s="113">
        <f t="shared" si="1"/>
        <v>1825</v>
      </c>
      <c r="J7" s="111" t="str">
        <f t="shared" si="2"/>
        <v>dep out</v>
      </c>
      <c r="K7" s="114">
        <f t="shared" si="3"/>
        <v>0</v>
      </c>
      <c r="L7" s="115">
        <f t="shared" si="4"/>
        <v>7512</v>
      </c>
      <c r="M7" s="115">
        <f t="shared" si="5"/>
        <v>0</v>
      </c>
      <c r="N7" s="114">
        <f t="shared" si="6"/>
        <v>7512</v>
      </c>
      <c r="O7" s="116"/>
      <c r="P7" s="117">
        <v>0</v>
      </c>
      <c r="Q7" s="118">
        <f>SUM(K3:K7)</f>
        <v>0</v>
      </c>
      <c r="R7" s="118">
        <f>SUM(N3:N7)</f>
        <v>81646.09</v>
      </c>
    </row>
    <row r="8" spans="1:18" ht="20.100000000000001" customHeight="1">
      <c r="A8" s="107" t="s">
        <v>582</v>
      </c>
      <c r="B8" s="107" t="s">
        <v>595</v>
      </c>
      <c r="C8" s="119">
        <v>309</v>
      </c>
      <c r="D8" s="120" t="s">
        <v>260</v>
      </c>
      <c r="E8" s="120" t="s">
        <v>261</v>
      </c>
      <c r="F8" s="121">
        <v>50</v>
      </c>
      <c r="G8" s="122">
        <v>36043.26</v>
      </c>
      <c r="H8" s="123">
        <f t="shared" si="0"/>
        <v>17868</v>
      </c>
      <c r="I8" s="123">
        <f t="shared" si="1"/>
        <v>18250</v>
      </c>
      <c r="J8" s="124" t="str">
        <f t="shared" si="2"/>
        <v>dep out</v>
      </c>
      <c r="K8" s="125">
        <f t="shared" si="3"/>
        <v>0</v>
      </c>
      <c r="L8" s="126">
        <f t="shared" si="4"/>
        <v>36043.26</v>
      </c>
      <c r="M8" s="127">
        <f t="shared" si="5"/>
        <v>0</v>
      </c>
      <c r="N8" s="128">
        <f t="shared" si="6"/>
        <v>36043.26</v>
      </c>
      <c r="O8" s="129"/>
      <c r="P8" s="130">
        <v>0</v>
      </c>
    </row>
    <row r="9" spans="1:18" ht="20.100000000000001" customHeight="1">
      <c r="A9" s="107" t="s">
        <v>582</v>
      </c>
      <c r="B9" s="107" t="s">
        <v>595</v>
      </c>
      <c r="C9" s="119">
        <v>311</v>
      </c>
      <c r="D9" s="120" t="s">
        <v>263</v>
      </c>
      <c r="E9" s="120" t="s">
        <v>261</v>
      </c>
      <c r="F9" s="121">
        <v>50</v>
      </c>
      <c r="G9" s="122">
        <v>33294.46</v>
      </c>
      <c r="H9" s="123">
        <f t="shared" si="0"/>
        <v>17868</v>
      </c>
      <c r="I9" s="123">
        <f t="shared" si="1"/>
        <v>18250</v>
      </c>
      <c r="J9" s="124" t="str">
        <f t="shared" si="2"/>
        <v>dep out</v>
      </c>
      <c r="K9" s="125">
        <f t="shared" si="3"/>
        <v>0</v>
      </c>
      <c r="L9" s="126">
        <f t="shared" si="4"/>
        <v>33294.46</v>
      </c>
      <c r="M9" s="127">
        <f t="shared" si="5"/>
        <v>0</v>
      </c>
      <c r="N9" s="128">
        <f t="shared" si="6"/>
        <v>33294.46</v>
      </c>
      <c r="O9" s="129"/>
      <c r="P9" s="130"/>
    </row>
    <row r="10" spans="1:18" ht="20.100000000000001" customHeight="1">
      <c r="A10" s="107" t="s">
        <v>582</v>
      </c>
      <c r="B10" s="107" t="s">
        <v>595</v>
      </c>
      <c r="C10" s="119">
        <v>312</v>
      </c>
      <c r="D10" s="120" t="s">
        <v>264</v>
      </c>
      <c r="E10" s="120" t="s">
        <v>265</v>
      </c>
      <c r="F10" s="121">
        <v>50</v>
      </c>
      <c r="G10" s="122">
        <v>12538.59</v>
      </c>
      <c r="H10" s="123">
        <f t="shared" si="0"/>
        <v>17930</v>
      </c>
      <c r="I10" s="123">
        <f t="shared" si="1"/>
        <v>18250</v>
      </c>
      <c r="J10" s="124" t="str">
        <f t="shared" si="2"/>
        <v>dep out</v>
      </c>
      <c r="K10" s="125">
        <f t="shared" si="3"/>
        <v>0</v>
      </c>
      <c r="L10" s="126">
        <f t="shared" si="4"/>
        <v>12538.59</v>
      </c>
      <c r="M10" s="127">
        <f t="shared" si="5"/>
        <v>0</v>
      </c>
      <c r="N10" s="128">
        <f t="shared" si="6"/>
        <v>12538.59</v>
      </c>
      <c r="O10" s="129"/>
      <c r="P10" s="130"/>
    </row>
    <row r="11" spans="1:18" ht="20.100000000000001" customHeight="1">
      <c r="A11" s="107" t="s">
        <v>582</v>
      </c>
      <c r="B11" s="107" t="s">
        <v>595</v>
      </c>
      <c r="C11" s="119">
        <v>313</v>
      </c>
      <c r="D11" s="120" t="s">
        <v>264</v>
      </c>
      <c r="E11" s="120" t="s">
        <v>265</v>
      </c>
      <c r="F11" s="121">
        <v>50</v>
      </c>
      <c r="G11" s="122">
        <v>12538.59</v>
      </c>
      <c r="H11" s="123">
        <f t="shared" si="0"/>
        <v>17930</v>
      </c>
      <c r="I11" s="123">
        <f t="shared" si="1"/>
        <v>18250</v>
      </c>
      <c r="J11" s="124" t="str">
        <f t="shared" si="2"/>
        <v>dep out</v>
      </c>
      <c r="K11" s="125">
        <f t="shared" si="3"/>
        <v>0</v>
      </c>
      <c r="L11" s="126">
        <f t="shared" si="4"/>
        <v>12538.59</v>
      </c>
      <c r="M11" s="127">
        <f t="shared" si="5"/>
        <v>0</v>
      </c>
      <c r="N11" s="128">
        <f t="shared" si="6"/>
        <v>12538.59</v>
      </c>
      <c r="O11" s="129"/>
      <c r="P11" s="130"/>
    </row>
    <row r="12" spans="1:18" ht="20.100000000000001" customHeight="1">
      <c r="A12" s="107" t="s">
        <v>582</v>
      </c>
      <c r="B12" s="107" t="s">
        <v>595</v>
      </c>
      <c r="C12" s="119">
        <v>314</v>
      </c>
      <c r="D12" s="120" t="s">
        <v>264</v>
      </c>
      <c r="E12" s="120" t="s">
        <v>266</v>
      </c>
      <c r="F12" s="121">
        <v>50</v>
      </c>
      <c r="G12" s="122">
        <v>6974.61</v>
      </c>
      <c r="H12" s="123">
        <f t="shared" si="0"/>
        <v>18598</v>
      </c>
      <c r="I12" s="123">
        <f t="shared" si="1"/>
        <v>18250</v>
      </c>
      <c r="J12" s="124" t="str">
        <f t="shared" si="2"/>
        <v>dep out</v>
      </c>
      <c r="K12" s="125">
        <f t="shared" si="3"/>
        <v>0</v>
      </c>
      <c r="L12" s="126">
        <f t="shared" si="4"/>
        <v>6974.61</v>
      </c>
      <c r="M12" s="127">
        <f t="shared" si="5"/>
        <v>0</v>
      </c>
      <c r="N12" s="128">
        <f t="shared" si="6"/>
        <v>6974.61</v>
      </c>
      <c r="O12" s="129"/>
      <c r="P12" s="130"/>
    </row>
    <row r="13" spans="1:18" ht="20.100000000000001" customHeight="1">
      <c r="A13" s="107" t="s">
        <v>582</v>
      </c>
      <c r="B13" s="107" t="s">
        <v>595</v>
      </c>
      <c r="C13" s="119">
        <v>315</v>
      </c>
      <c r="D13" s="120" t="s">
        <v>264</v>
      </c>
      <c r="E13" s="120" t="s">
        <v>267</v>
      </c>
      <c r="F13" s="121">
        <v>50</v>
      </c>
      <c r="G13" s="122">
        <v>3156.89</v>
      </c>
      <c r="H13" s="123">
        <f t="shared" si="0"/>
        <v>20790</v>
      </c>
      <c r="I13" s="123">
        <f t="shared" si="1"/>
        <v>18250</v>
      </c>
      <c r="J13" s="124" t="str">
        <f t="shared" si="2"/>
        <v>dep out</v>
      </c>
      <c r="K13" s="125">
        <f t="shared" si="3"/>
        <v>0</v>
      </c>
      <c r="L13" s="126">
        <f t="shared" si="4"/>
        <v>3156.89</v>
      </c>
      <c r="M13" s="127">
        <f t="shared" si="5"/>
        <v>0</v>
      </c>
      <c r="N13" s="128">
        <f t="shared" si="6"/>
        <v>3156.89</v>
      </c>
      <c r="O13" s="129"/>
      <c r="P13" s="130"/>
    </row>
    <row r="14" spans="1:18" ht="20.100000000000001" customHeight="1">
      <c r="A14" s="107" t="s">
        <v>582</v>
      </c>
      <c r="B14" s="107" t="s">
        <v>595</v>
      </c>
      <c r="C14" s="119">
        <v>316</v>
      </c>
      <c r="D14" s="120" t="s">
        <v>264</v>
      </c>
      <c r="E14" s="120" t="s">
        <v>268</v>
      </c>
      <c r="F14" s="121">
        <v>50</v>
      </c>
      <c r="G14" s="122">
        <v>6413.18</v>
      </c>
      <c r="H14" s="123">
        <f t="shared" si="0"/>
        <v>21155</v>
      </c>
      <c r="I14" s="123">
        <f t="shared" si="1"/>
        <v>18250</v>
      </c>
      <c r="J14" s="124" t="str">
        <f t="shared" si="2"/>
        <v>dep out</v>
      </c>
      <c r="K14" s="125">
        <f t="shared" si="3"/>
        <v>0</v>
      </c>
      <c r="L14" s="126">
        <f t="shared" si="4"/>
        <v>6413.18</v>
      </c>
      <c r="M14" s="127">
        <f t="shared" si="5"/>
        <v>0</v>
      </c>
      <c r="N14" s="128">
        <f t="shared" si="6"/>
        <v>6413.18</v>
      </c>
      <c r="O14" s="129"/>
      <c r="P14" s="130"/>
    </row>
    <row r="15" spans="1:18" ht="20.100000000000001" customHeight="1">
      <c r="A15" s="107" t="s">
        <v>582</v>
      </c>
      <c r="B15" s="107" t="s">
        <v>595</v>
      </c>
      <c r="C15" s="119">
        <v>317</v>
      </c>
      <c r="D15" s="120" t="s">
        <v>264</v>
      </c>
      <c r="E15" s="120" t="s">
        <v>269</v>
      </c>
      <c r="F15" s="121">
        <v>50</v>
      </c>
      <c r="G15" s="122">
        <v>1487.32</v>
      </c>
      <c r="H15" s="123">
        <f t="shared" si="0"/>
        <v>21520</v>
      </c>
      <c r="I15" s="123">
        <f t="shared" si="1"/>
        <v>18250</v>
      </c>
      <c r="J15" s="124" t="str">
        <f t="shared" si="2"/>
        <v>dep out</v>
      </c>
      <c r="K15" s="125">
        <f t="shared" si="3"/>
        <v>0</v>
      </c>
      <c r="L15" s="126">
        <f t="shared" si="4"/>
        <v>1487.32</v>
      </c>
      <c r="M15" s="127">
        <f t="shared" si="5"/>
        <v>0</v>
      </c>
      <c r="N15" s="128">
        <f t="shared" si="6"/>
        <v>1487.32</v>
      </c>
      <c r="O15" s="129"/>
      <c r="P15" s="130"/>
    </row>
    <row r="16" spans="1:18" ht="20.100000000000001" customHeight="1">
      <c r="A16" s="107" t="s">
        <v>582</v>
      </c>
      <c r="B16" s="107" t="s">
        <v>595</v>
      </c>
      <c r="C16" s="119">
        <v>318</v>
      </c>
      <c r="D16" s="120" t="s">
        <v>264</v>
      </c>
      <c r="E16" s="120" t="s">
        <v>6</v>
      </c>
      <c r="F16" s="121">
        <v>50</v>
      </c>
      <c r="G16" s="122">
        <v>14088.86</v>
      </c>
      <c r="H16" s="123">
        <f t="shared" si="0"/>
        <v>22251</v>
      </c>
      <c r="I16" s="123">
        <f t="shared" si="1"/>
        <v>18250</v>
      </c>
      <c r="J16" s="124" t="str">
        <f t="shared" si="2"/>
        <v>dep out</v>
      </c>
      <c r="K16" s="125">
        <f t="shared" si="3"/>
        <v>0</v>
      </c>
      <c r="L16" s="126">
        <f t="shared" si="4"/>
        <v>14088.86</v>
      </c>
      <c r="M16" s="127">
        <f t="shared" si="5"/>
        <v>0</v>
      </c>
      <c r="N16" s="128">
        <f t="shared" si="6"/>
        <v>14088.86</v>
      </c>
      <c r="O16" s="129"/>
      <c r="P16" s="130"/>
    </row>
    <row r="17" spans="1:16" ht="20.100000000000001" customHeight="1">
      <c r="A17" s="107" t="s">
        <v>582</v>
      </c>
      <c r="B17" s="107" t="s">
        <v>595</v>
      </c>
      <c r="C17" s="119">
        <v>319</v>
      </c>
      <c r="D17" s="120" t="s">
        <v>264</v>
      </c>
      <c r="E17" s="120" t="s">
        <v>10</v>
      </c>
      <c r="F17" s="121">
        <v>50</v>
      </c>
      <c r="G17" s="122">
        <v>19488.63</v>
      </c>
      <c r="H17" s="123">
        <f t="shared" si="0"/>
        <v>22616</v>
      </c>
      <c r="I17" s="123">
        <f t="shared" si="1"/>
        <v>18250</v>
      </c>
      <c r="J17" s="124" t="str">
        <f t="shared" si="2"/>
        <v>dep out</v>
      </c>
      <c r="K17" s="125">
        <f t="shared" si="3"/>
        <v>0</v>
      </c>
      <c r="L17" s="126">
        <f t="shared" si="4"/>
        <v>19488.63</v>
      </c>
      <c r="M17" s="127">
        <f t="shared" si="5"/>
        <v>0</v>
      </c>
      <c r="N17" s="128">
        <f t="shared" si="6"/>
        <v>19488.63</v>
      </c>
      <c r="O17" s="129"/>
      <c r="P17" s="130"/>
    </row>
    <row r="18" spans="1:16" ht="20.100000000000001" customHeight="1">
      <c r="A18" s="107" t="s">
        <v>582</v>
      </c>
      <c r="B18" s="107" t="s">
        <v>595</v>
      </c>
      <c r="C18" s="119">
        <v>320</v>
      </c>
      <c r="D18" s="120" t="s">
        <v>264</v>
      </c>
      <c r="E18" s="120" t="s">
        <v>12</v>
      </c>
      <c r="F18" s="121">
        <v>50</v>
      </c>
      <c r="G18" s="122">
        <v>5897.11</v>
      </c>
      <c r="H18" s="123">
        <f t="shared" si="0"/>
        <v>22981</v>
      </c>
      <c r="I18" s="123">
        <f t="shared" si="1"/>
        <v>18250</v>
      </c>
      <c r="J18" s="124" t="str">
        <f t="shared" si="2"/>
        <v>dep out</v>
      </c>
      <c r="K18" s="125">
        <f t="shared" si="3"/>
        <v>0</v>
      </c>
      <c r="L18" s="126">
        <f t="shared" si="4"/>
        <v>5897.11</v>
      </c>
      <c r="M18" s="127">
        <f t="shared" si="5"/>
        <v>0</v>
      </c>
      <c r="N18" s="128">
        <f t="shared" si="6"/>
        <v>5897.11</v>
      </c>
      <c r="O18" s="129"/>
      <c r="P18" s="130"/>
    </row>
    <row r="19" spans="1:16" ht="20.100000000000001" customHeight="1">
      <c r="A19" s="107" t="s">
        <v>582</v>
      </c>
      <c r="B19" s="107" t="s">
        <v>595</v>
      </c>
      <c r="C19" s="119">
        <v>321</v>
      </c>
      <c r="D19" s="120" t="s">
        <v>264</v>
      </c>
      <c r="E19" s="120" t="s">
        <v>13</v>
      </c>
      <c r="F19" s="121">
        <v>50</v>
      </c>
      <c r="G19" s="122">
        <v>7253.86</v>
      </c>
      <c r="H19" s="123">
        <f t="shared" si="0"/>
        <v>23346</v>
      </c>
      <c r="I19" s="123">
        <f t="shared" si="1"/>
        <v>18250</v>
      </c>
      <c r="J19" s="124" t="str">
        <f t="shared" si="2"/>
        <v>dep out</v>
      </c>
      <c r="K19" s="125">
        <f t="shared" si="3"/>
        <v>0</v>
      </c>
      <c r="L19" s="126">
        <f t="shared" si="4"/>
        <v>7253.86</v>
      </c>
      <c r="M19" s="127">
        <f t="shared" si="5"/>
        <v>0</v>
      </c>
      <c r="N19" s="128">
        <f t="shared" si="6"/>
        <v>7253.86</v>
      </c>
      <c r="O19" s="129"/>
      <c r="P19" s="130"/>
    </row>
    <row r="20" spans="1:16" ht="20.100000000000001" customHeight="1">
      <c r="A20" s="107" t="s">
        <v>582</v>
      </c>
      <c r="B20" s="107" t="s">
        <v>595</v>
      </c>
      <c r="C20" s="119">
        <v>322</v>
      </c>
      <c r="D20" s="120" t="s">
        <v>264</v>
      </c>
      <c r="E20" s="120" t="s">
        <v>56</v>
      </c>
      <c r="F20" s="121">
        <v>50</v>
      </c>
      <c r="G20" s="122">
        <v>11722.4</v>
      </c>
      <c r="H20" s="123">
        <f t="shared" si="0"/>
        <v>23712</v>
      </c>
      <c r="I20" s="123">
        <f t="shared" si="1"/>
        <v>18250</v>
      </c>
      <c r="J20" s="124" t="str">
        <f t="shared" si="2"/>
        <v>dep out</v>
      </c>
      <c r="K20" s="125">
        <f t="shared" si="3"/>
        <v>0</v>
      </c>
      <c r="L20" s="126">
        <f t="shared" si="4"/>
        <v>11722.4</v>
      </c>
      <c r="M20" s="127">
        <f t="shared" si="5"/>
        <v>0</v>
      </c>
      <c r="N20" s="128">
        <f t="shared" si="6"/>
        <v>11722.4</v>
      </c>
      <c r="O20" s="129"/>
      <c r="P20" s="130"/>
    </row>
    <row r="21" spans="1:16" ht="20.100000000000001" customHeight="1">
      <c r="A21" s="107" t="s">
        <v>582</v>
      </c>
      <c r="B21" s="107" t="s">
        <v>595</v>
      </c>
      <c r="C21" s="119">
        <v>323</v>
      </c>
      <c r="D21" s="120" t="s">
        <v>264</v>
      </c>
      <c r="E21" s="120" t="s">
        <v>58</v>
      </c>
      <c r="F21" s="121">
        <v>50</v>
      </c>
      <c r="G21" s="122">
        <v>30187.74</v>
      </c>
      <c r="H21" s="123">
        <f t="shared" si="0"/>
        <v>24077</v>
      </c>
      <c r="I21" s="123">
        <f t="shared" si="1"/>
        <v>18250</v>
      </c>
      <c r="J21" s="124" t="str">
        <f t="shared" si="2"/>
        <v>dep out</v>
      </c>
      <c r="K21" s="125">
        <f t="shared" si="3"/>
        <v>0</v>
      </c>
      <c r="L21" s="126">
        <f t="shared" si="4"/>
        <v>30187.74</v>
      </c>
      <c r="M21" s="127">
        <f t="shared" si="5"/>
        <v>0</v>
      </c>
      <c r="N21" s="128">
        <f t="shared" si="6"/>
        <v>30187.74</v>
      </c>
      <c r="O21" s="129"/>
      <c r="P21" s="130"/>
    </row>
    <row r="22" spans="1:16" ht="20.100000000000001" customHeight="1">
      <c r="A22" s="107" t="s">
        <v>582</v>
      </c>
      <c r="B22" s="107" t="s">
        <v>595</v>
      </c>
      <c r="C22" s="119">
        <v>324</v>
      </c>
      <c r="D22" s="120" t="s">
        <v>264</v>
      </c>
      <c r="E22" s="120" t="s">
        <v>270</v>
      </c>
      <c r="F22" s="121">
        <v>50</v>
      </c>
      <c r="G22" s="122">
        <v>28987.64</v>
      </c>
      <c r="H22" s="123">
        <f t="shared" si="0"/>
        <v>24442</v>
      </c>
      <c r="I22" s="123">
        <f t="shared" si="1"/>
        <v>18250</v>
      </c>
      <c r="J22" s="124" t="str">
        <f t="shared" si="2"/>
        <v>dep out</v>
      </c>
      <c r="K22" s="125">
        <f t="shared" si="3"/>
        <v>0</v>
      </c>
      <c r="L22" s="126">
        <f t="shared" si="4"/>
        <v>28987.64</v>
      </c>
      <c r="M22" s="127">
        <f t="shared" si="5"/>
        <v>0</v>
      </c>
      <c r="N22" s="128">
        <f t="shared" si="6"/>
        <v>28987.64</v>
      </c>
      <c r="O22" s="129"/>
      <c r="P22" s="130"/>
    </row>
    <row r="23" spans="1:16" ht="20.100000000000001" customHeight="1">
      <c r="A23" s="107" t="s">
        <v>582</v>
      </c>
      <c r="B23" s="107" t="s">
        <v>595</v>
      </c>
      <c r="C23" s="119">
        <v>325</v>
      </c>
      <c r="D23" s="120" t="s">
        <v>264</v>
      </c>
      <c r="E23" s="120" t="s">
        <v>271</v>
      </c>
      <c r="F23" s="121">
        <v>50</v>
      </c>
      <c r="G23" s="122">
        <v>10853.61</v>
      </c>
      <c r="H23" s="123">
        <f t="shared" si="0"/>
        <v>24807</v>
      </c>
      <c r="I23" s="123">
        <f t="shared" si="1"/>
        <v>18250</v>
      </c>
      <c r="J23" s="124" t="str">
        <f t="shared" si="2"/>
        <v>dep out</v>
      </c>
      <c r="K23" s="125">
        <f t="shared" si="3"/>
        <v>0</v>
      </c>
      <c r="L23" s="126">
        <f t="shared" si="4"/>
        <v>10853.61</v>
      </c>
      <c r="M23" s="127">
        <f t="shared" si="5"/>
        <v>0</v>
      </c>
      <c r="N23" s="128">
        <f t="shared" si="6"/>
        <v>10853.61</v>
      </c>
      <c r="O23" s="129"/>
      <c r="P23" s="130"/>
    </row>
    <row r="24" spans="1:16" ht="20.100000000000001" customHeight="1">
      <c r="A24" s="107" t="s">
        <v>582</v>
      </c>
      <c r="B24" s="107" t="s">
        <v>595</v>
      </c>
      <c r="C24" s="119">
        <v>326</v>
      </c>
      <c r="D24" s="120" t="s">
        <v>264</v>
      </c>
      <c r="E24" s="120" t="s">
        <v>272</v>
      </c>
      <c r="F24" s="121">
        <v>50</v>
      </c>
      <c r="G24" s="122">
        <v>46302.67</v>
      </c>
      <c r="H24" s="123">
        <f t="shared" si="0"/>
        <v>25173</v>
      </c>
      <c r="I24" s="123">
        <f t="shared" si="1"/>
        <v>18250</v>
      </c>
      <c r="J24" s="124" t="str">
        <f t="shared" si="2"/>
        <v>dep out</v>
      </c>
      <c r="K24" s="125">
        <f t="shared" si="3"/>
        <v>0</v>
      </c>
      <c r="L24" s="126">
        <f t="shared" si="4"/>
        <v>46302.67</v>
      </c>
      <c r="M24" s="127">
        <f t="shared" si="5"/>
        <v>0</v>
      </c>
      <c r="N24" s="128">
        <f t="shared" si="6"/>
        <v>46302.67</v>
      </c>
      <c r="O24" s="129"/>
      <c r="P24" s="130"/>
    </row>
    <row r="25" spans="1:16" ht="20.100000000000001" customHeight="1">
      <c r="A25" s="107" t="s">
        <v>582</v>
      </c>
      <c r="B25" s="107" t="s">
        <v>595</v>
      </c>
      <c r="C25" s="119">
        <v>327</v>
      </c>
      <c r="D25" s="120" t="s">
        <v>264</v>
      </c>
      <c r="E25" s="120" t="s">
        <v>52</v>
      </c>
      <c r="F25" s="121">
        <v>50</v>
      </c>
      <c r="G25" s="122">
        <v>32366.16</v>
      </c>
      <c r="H25" s="123">
        <f t="shared" si="0"/>
        <v>25538</v>
      </c>
      <c r="I25" s="123">
        <f t="shared" si="1"/>
        <v>18250</v>
      </c>
      <c r="J25" s="124" t="str">
        <f t="shared" si="2"/>
        <v>dep out</v>
      </c>
      <c r="K25" s="125">
        <f t="shared" si="3"/>
        <v>0</v>
      </c>
      <c r="L25" s="126">
        <f t="shared" si="4"/>
        <v>32366.16</v>
      </c>
      <c r="M25" s="127">
        <f t="shared" si="5"/>
        <v>0</v>
      </c>
      <c r="N25" s="128">
        <f t="shared" si="6"/>
        <v>32366.16</v>
      </c>
      <c r="O25" s="129"/>
      <c r="P25" s="130"/>
    </row>
    <row r="26" spans="1:16" ht="20.100000000000001" customHeight="1">
      <c r="A26" s="107" t="s">
        <v>582</v>
      </c>
      <c r="B26" s="107" t="s">
        <v>595</v>
      </c>
      <c r="C26" s="119">
        <v>328</v>
      </c>
      <c r="D26" s="120" t="s">
        <v>264</v>
      </c>
      <c r="E26" s="120" t="s">
        <v>273</v>
      </c>
      <c r="F26" s="121">
        <v>50</v>
      </c>
      <c r="G26" s="122">
        <v>24355.41</v>
      </c>
      <c r="H26" s="123">
        <f t="shared" si="0"/>
        <v>25903</v>
      </c>
      <c r="I26" s="123">
        <f t="shared" si="1"/>
        <v>18250</v>
      </c>
      <c r="J26" s="124" t="str">
        <f t="shared" si="2"/>
        <v>dep out</v>
      </c>
      <c r="K26" s="125">
        <f t="shared" si="3"/>
        <v>0</v>
      </c>
      <c r="L26" s="126">
        <f t="shared" si="4"/>
        <v>24355.41</v>
      </c>
      <c r="M26" s="127">
        <f t="shared" si="5"/>
        <v>0</v>
      </c>
      <c r="N26" s="128">
        <f t="shared" si="6"/>
        <v>24355.41</v>
      </c>
      <c r="O26" s="129"/>
      <c r="P26" s="130"/>
    </row>
    <row r="27" spans="1:16" ht="20.100000000000001" customHeight="1">
      <c r="A27" s="107" t="s">
        <v>582</v>
      </c>
      <c r="B27" s="107" t="s">
        <v>595</v>
      </c>
      <c r="C27" s="119">
        <v>329</v>
      </c>
      <c r="D27" s="120" t="s">
        <v>264</v>
      </c>
      <c r="E27" s="120" t="s">
        <v>59</v>
      </c>
      <c r="F27" s="121">
        <v>50</v>
      </c>
      <c r="G27" s="122">
        <v>25695.47</v>
      </c>
      <c r="H27" s="123">
        <f t="shared" si="0"/>
        <v>26268</v>
      </c>
      <c r="I27" s="123">
        <f t="shared" si="1"/>
        <v>18250</v>
      </c>
      <c r="J27" s="124" t="str">
        <f t="shared" si="2"/>
        <v>dep out</v>
      </c>
      <c r="K27" s="125">
        <f t="shared" si="3"/>
        <v>0</v>
      </c>
      <c r="L27" s="126">
        <f t="shared" si="4"/>
        <v>25695.47</v>
      </c>
      <c r="M27" s="127">
        <f t="shared" si="5"/>
        <v>0</v>
      </c>
      <c r="N27" s="128">
        <f t="shared" si="6"/>
        <v>25695.47</v>
      </c>
      <c r="O27" s="129"/>
      <c r="P27" s="130"/>
    </row>
    <row r="28" spans="1:16" ht="20.100000000000001" customHeight="1">
      <c r="A28" s="107" t="s">
        <v>582</v>
      </c>
      <c r="B28" s="107" t="s">
        <v>595</v>
      </c>
      <c r="C28" s="119">
        <v>330</v>
      </c>
      <c r="D28" s="120" t="s">
        <v>264</v>
      </c>
      <c r="E28" s="120" t="s">
        <v>60</v>
      </c>
      <c r="F28" s="121">
        <v>50</v>
      </c>
      <c r="G28" s="122">
        <v>30296.400000000001</v>
      </c>
      <c r="H28" s="123">
        <f t="shared" si="0"/>
        <v>26634</v>
      </c>
      <c r="I28" s="123">
        <f t="shared" si="1"/>
        <v>18250</v>
      </c>
      <c r="J28" s="124" t="str">
        <f t="shared" si="2"/>
        <v>dep out</v>
      </c>
      <c r="K28" s="125">
        <f t="shared" si="3"/>
        <v>0</v>
      </c>
      <c r="L28" s="126">
        <f t="shared" si="4"/>
        <v>30296.400000000001</v>
      </c>
      <c r="M28" s="127">
        <f t="shared" si="5"/>
        <v>0</v>
      </c>
      <c r="N28" s="128">
        <f t="shared" si="6"/>
        <v>30296.400000000001</v>
      </c>
      <c r="O28" s="129"/>
      <c r="P28" s="130"/>
    </row>
    <row r="29" spans="1:16" ht="20.100000000000001" customHeight="1">
      <c r="A29" s="107" t="s">
        <v>582</v>
      </c>
      <c r="B29" s="107" t="s">
        <v>595</v>
      </c>
      <c r="C29" s="119">
        <v>331</v>
      </c>
      <c r="D29" s="120" t="s">
        <v>264</v>
      </c>
      <c r="E29" s="120" t="s">
        <v>61</v>
      </c>
      <c r="F29" s="121">
        <v>50</v>
      </c>
      <c r="G29" s="122">
        <v>93504.3</v>
      </c>
      <c r="H29" s="123">
        <f t="shared" si="0"/>
        <v>26999</v>
      </c>
      <c r="I29" s="123">
        <f t="shared" si="1"/>
        <v>18250</v>
      </c>
      <c r="J29" s="124" t="str">
        <f t="shared" si="2"/>
        <v>active</v>
      </c>
      <c r="K29" s="125">
        <f t="shared" si="3"/>
        <v>1870.086</v>
      </c>
      <c r="L29" s="126">
        <f t="shared" si="4"/>
        <v>92776.759693150685</v>
      </c>
      <c r="M29" s="127">
        <f t="shared" si="5"/>
        <v>0</v>
      </c>
      <c r="N29" s="128">
        <f t="shared" si="6"/>
        <v>92776.759693150685</v>
      </c>
      <c r="O29" s="129"/>
      <c r="P29" s="130">
        <v>1670</v>
      </c>
    </row>
    <row r="30" spans="1:16" ht="20.100000000000001" customHeight="1">
      <c r="A30" s="107" t="s">
        <v>582</v>
      </c>
      <c r="B30" s="107" t="s">
        <v>595</v>
      </c>
      <c r="C30" s="119">
        <v>310</v>
      </c>
      <c r="D30" s="120" t="s">
        <v>262</v>
      </c>
      <c r="E30" s="120" t="s">
        <v>62</v>
      </c>
      <c r="F30" s="121">
        <v>50</v>
      </c>
      <c r="G30" s="122">
        <v>36867.199999999997</v>
      </c>
      <c r="H30" s="123">
        <f t="shared" si="0"/>
        <v>27364</v>
      </c>
      <c r="I30" s="123">
        <f t="shared" si="1"/>
        <v>18250</v>
      </c>
      <c r="J30" s="124" t="str">
        <f t="shared" si="2"/>
        <v>active</v>
      </c>
      <c r="K30" s="125">
        <f t="shared" si="3"/>
        <v>737.34399999999994</v>
      </c>
      <c r="L30" s="126">
        <f t="shared" si="4"/>
        <v>35842.99888219178</v>
      </c>
      <c r="M30" s="127">
        <f t="shared" si="5"/>
        <v>0</v>
      </c>
      <c r="N30" s="128">
        <f t="shared" si="6"/>
        <v>35842.99888219178</v>
      </c>
      <c r="O30" s="129"/>
      <c r="P30" s="130">
        <v>737.34399999999994</v>
      </c>
    </row>
    <row r="31" spans="1:16" ht="20.100000000000001" customHeight="1">
      <c r="A31" s="107" t="s">
        <v>582</v>
      </c>
      <c r="B31" s="107" t="s">
        <v>595</v>
      </c>
      <c r="C31" s="119">
        <v>332</v>
      </c>
      <c r="D31" s="120" t="s">
        <v>264</v>
      </c>
      <c r="E31" s="120" t="s">
        <v>62</v>
      </c>
      <c r="F31" s="121">
        <v>50</v>
      </c>
      <c r="G31" s="122">
        <v>25355.83</v>
      </c>
      <c r="H31" s="123">
        <f t="shared" si="0"/>
        <v>27364</v>
      </c>
      <c r="I31" s="123">
        <f t="shared" si="1"/>
        <v>18250</v>
      </c>
      <c r="J31" s="124" t="str">
        <f t="shared" si="2"/>
        <v>active</v>
      </c>
      <c r="K31" s="125">
        <f t="shared" si="3"/>
        <v>507.11660000000006</v>
      </c>
      <c r="L31" s="126">
        <f t="shared" si="4"/>
        <v>24651.424202191782</v>
      </c>
      <c r="M31" s="127">
        <f t="shared" si="5"/>
        <v>0</v>
      </c>
      <c r="N31" s="128">
        <f t="shared" si="6"/>
        <v>24651.424202191782</v>
      </c>
      <c r="O31" s="129"/>
      <c r="P31" s="130">
        <v>507.11660000000006</v>
      </c>
    </row>
    <row r="32" spans="1:16" ht="20.100000000000001" customHeight="1">
      <c r="A32" s="107" t="s">
        <v>582</v>
      </c>
      <c r="B32" s="107" t="s">
        <v>595</v>
      </c>
      <c r="C32" s="119">
        <v>333</v>
      </c>
      <c r="D32" s="120" t="s">
        <v>264</v>
      </c>
      <c r="E32" s="120" t="s">
        <v>63</v>
      </c>
      <c r="F32" s="121">
        <v>50</v>
      </c>
      <c r="G32" s="122">
        <v>137042.4</v>
      </c>
      <c r="H32" s="123">
        <f t="shared" si="0"/>
        <v>27729</v>
      </c>
      <c r="I32" s="123">
        <f t="shared" si="1"/>
        <v>18250</v>
      </c>
      <c r="J32" s="124" t="str">
        <f t="shared" si="2"/>
        <v>active</v>
      </c>
      <c r="K32" s="125">
        <f t="shared" si="3"/>
        <v>2740.848</v>
      </c>
      <c r="L32" s="126">
        <f t="shared" si="4"/>
        <v>130494.40149041095</v>
      </c>
      <c r="M32" s="127">
        <f t="shared" si="5"/>
        <v>0</v>
      </c>
      <c r="N32" s="128">
        <f t="shared" si="6"/>
        <v>130494.40149041095</v>
      </c>
      <c r="O32" s="129"/>
      <c r="P32" s="130">
        <v>2740.848</v>
      </c>
    </row>
    <row r="33" spans="1:16" ht="20.100000000000001" customHeight="1">
      <c r="A33" s="107" t="s">
        <v>582</v>
      </c>
      <c r="B33" s="107" t="s">
        <v>595</v>
      </c>
      <c r="C33" s="119">
        <v>334</v>
      </c>
      <c r="D33" s="120" t="s">
        <v>264</v>
      </c>
      <c r="E33" s="120" t="s">
        <v>274</v>
      </c>
      <c r="F33" s="121">
        <v>50</v>
      </c>
      <c r="G33" s="122">
        <v>82995.55</v>
      </c>
      <c r="H33" s="123">
        <f t="shared" si="0"/>
        <v>28095</v>
      </c>
      <c r="I33" s="123">
        <f t="shared" si="1"/>
        <v>18250</v>
      </c>
      <c r="J33" s="124" t="str">
        <f t="shared" si="2"/>
        <v>active</v>
      </c>
      <c r="K33" s="125">
        <f t="shared" si="3"/>
        <v>1659.9110000000001</v>
      </c>
      <c r="L33" s="126">
        <f t="shared" si="4"/>
        <v>77365.495704109591</v>
      </c>
      <c r="M33" s="127">
        <f t="shared" si="5"/>
        <v>0</v>
      </c>
      <c r="N33" s="128">
        <f t="shared" si="6"/>
        <v>77365.495704109591</v>
      </c>
      <c r="O33" s="129"/>
      <c r="P33" s="130">
        <v>1660</v>
      </c>
    </row>
    <row r="34" spans="1:16" ht="20.100000000000001" customHeight="1">
      <c r="A34" s="107" t="s">
        <v>582</v>
      </c>
      <c r="B34" s="107" t="s">
        <v>595</v>
      </c>
      <c r="C34" s="119">
        <v>335</v>
      </c>
      <c r="D34" s="120" t="s">
        <v>264</v>
      </c>
      <c r="E34" s="120" t="s">
        <v>275</v>
      </c>
      <c r="F34" s="121">
        <v>50</v>
      </c>
      <c r="G34" s="122">
        <v>57304.67</v>
      </c>
      <c r="H34" s="123">
        <f t="shared" si="0"/>
        <v>28460</v>
      </c>
      <c r="I34" s="123">
        <f t="shared" si="1"/>
        <v>18250</v>
      </c>
      <c r="J34" s="124" t="str">
        <f t="shared" si="2"/>
        <v>active</v>
      </c>
      <c r="K34" s="125">
        <f t="shared" si="3"/>
        <v>1146.0934</v>
      </c>
      <c r="L34" s="126">
        <f t="shared" si="4"/>
        <v>52271.27898575343</v>
      </c>
      <c r="M34" s="127">
        <f t="shared" si="5"/>
        <v>0</v>
      </c>
      <c r="N34" s="128">
        <f t="shared" si="6"/>
        <v>52271.27898575343</v>
      </c>
      <c r="O34" s="129"/>
      <c r="P34" s="130">
        <v>1146.0934</v>
      </c>
    </row>
    <row r="35" spans="1:16" ht="20.100000000000001" customHeight="1">
      <c r="A35" s="107" t="s">
        <v>582</v>
      </c>
      <c r="B35" s="107" t="s">
        <v>595</v>
      </c>
      <c r="C35" s="119">
        <v>336</v>
      </c>
      <c r="D35" s="120" t="s">
        <v>264</v>
      </c>
      <c r="E35" s="120" t="s">
        <v>276</v>
      </c>
      <c r="F35" s="121">
        <v>50</v>
      </c>
      <c r="G35" s="122">
        <v>25360.69</v>
      </c>
      <c r="H35" s="123">
        <f t="shared" si="0"/>
        <v>28825</v>
      </c>
      <c r="I35" s="123">
        <f t="shared" si="1"/>
        <v>18250</v>
      </c>
      <c r="J35" s="124" t="str">
        <f t="shared" si="2"/>
        <v>active</v>
      </c>
      <c r="K35" s="125">
        <f t="shared" si="3"/>
        <v>507.21379999999999</v>
      </c>
      <c r="L35" s="126">
        <f t="shared" si="4"/>
        <v>22625.904360547946</v>
      </c>
      <c r="M35" s="127">
        <f t="shared" si="5"/>
        <v>0</v>
      </c>
      <c r="N35" s="128">
        <f t="shared" si="6"/>
        <v>22625.904360547946</v>
      </c>
      <c r="O35" s="129"/>
      <c r="P35" s="130">
        <v>507.21379999999999</v>
      </c>
    </row>
    <row r="36" spans="1:16" ht="20.100000000000001" customHeight="1">
      <c r="A36" s="107" t="s">
        <v>582</v>
      </c>
      <c r="B36" s="107" t="s">
        <v>595</v>
      </c>
      <c r="C36" s="119">
        <v>337</v>
      </c>
      <c r="D36" s="120" t="s">
        <v>264</v>
      </c>
      <c r="E36" s="120" t="s">
        <v>19</v>
      </c>
      <c r="F36" s="121">
        <v>50</v>
      </c>
      <c r="G36" s="122">
        <v>87653.86</v>
      </c>
      <c r="H36" s="123">
        <f t="shared" si="0"/>
        <v>29190</v>
      </c>
      <c r="I36" s="123">
        <f t="shared" si="1"/>
        <v>18250</v>
      </c>
      <c r="J36" s="124" t="str">
        <f t="shared" si="2"/>
        <v>active</v>
      </c>
      <c r="K36" s="125">
        <f t="shared" si="3"/>
        <v>1753.0771999999999</v>
      </c>
      <c r="L36" s="126">
        <f t="shared" si="4"/>
        <v>76448.574773698638</v>
      </c>
      <c r="M36" s="127">
        <f t="shared" si="5"/>
        <v>0</v>
      </c>
      <c r="N36" s="128">
        <f t="shared" si="6"/>
        <v>76448.574773698638</v>
      </c>
      <c r="O36" s="129"/>
      <c r="P36" s="130">
        <v>1753.0771999999999</v>
      </c>
    </row>
    <row r="37" spans="1:16" ht="20.100000000000001" customHeight="1">
      <c r="A37" s="107" t="s">
        <v>582</v>
      </c>
      <c r="B37" s="107" t="s">
        <v>595</v>
      </c>
      <c r="C37" s="119">
        <v>338</v>
      </c>
      <c r="D37" s="120" t="s">
        <v>264</v>
      </c>
      <c r="E37" s="120" t="s">
        <v>277</v>
      </c>
      <c r="F37" s="121">
        <v>50</v>
      </c>
      <c r="G37" s="122">
        <v>1335.12</v>
      </c>
      <c r="H37" s="123">
        <f t="shared" si="0"/>
        <v>29252</v>
      </c>
      <c r="I37" s="123">
        <f t="shared" si="1"/>
        <v>18250</v>
      </c>
      <c r="J37" s="124" t="str">
        <f t="shared" si="2"/>
        <v>active</v>
      </c>
      <c r="K37" s="125">
        <f t="shared" si="3"/>
        <v>26.702399999999997</v>
      </c>
      <c r="L37" s="126">
        <f t="shared" si="4"/>
        <v>1159.9083616438356</v>
      </c>
      <c r="M37" s="127">
        <f t="shared" si="5"/>
        <v>0</v>
      </c>
      <c r="N37" s="128">
        <f t="shared" si="6"/>
        <v>1159.9083616438356</v>
      </c>
      <c r="O37" s="129"/>
      <c r="P37" s="130">
        <v>26.702399999999997</v>
      </c>
    </row>
    <row r="38" spans="1:16" ht="20.100000000000001" customHeight="1">
      <c r="A38" s="107" t="s">
        <v>582</v>
      </c>
      <c r="B38" s="107" t="s">
        <v>595</v>
      </c>
      <c r="C38" s="119">
        <v>339</v>
      </c>
      <c r="D38" s="120" t="s">
        <v>264</v>
      </c>
      <c r="E38" s="120" t="s">
        <v>50</v>
      </c>
      <c r="F38" s="121">
        <v>50</v>
      </c>
      <c r="G38" s="122">
        <v>20446.52</v>
      </c>
      <c r="H38" s="123">
        <f t="shared" si="0"/>
        <v>29556</v>
      </c>
      <c r="I38" s="123">
        <f t="shared" si="1"/>
        <v>18250</v>
      </c>
      <c r="J38" s="124" t="str">
        <f t="shared" si="2"/>
        <v>active</v>
      </c>
      <c r="K38" s="125">
        <f t="shared" si="3"/>
        <v>408.93040000000002</v>
      </c>
      <c r="L38" s="126">
        <f t="shared" si="4"/>
        <v>17422.675754520547</v>
      </c>
      <c r="M38" s="127">
        <f t="shared" si="5"/>
        <v>0</v>
      </c>
      <c r="N38" s="128">
        <f t="shared" si="6"/>
        <v>17422.675754520547</v>
      </c>
      <c r="O38" s="129"/>
      <c r="P38" s="130">
        <v>408.93040000000002</v>
      </c>
    </row>
    <row r="39" spans="1:16" ht="20.100000000000001" customHeight="1">
      <c r="A39" s="107" t="s">
        <v>582</v>
      </c>
      <c r="B39" s="107" t="s">
        <v>595</v>
      </c>
      <c r="C39" s="119">
        <v>340</v>
      </c>
      <c r="D39" s="120" t="s">
        <v>264</v>
      </c>
      <c r="E39" s="120" t="s">
        <v>278</v>
      </c>
      <c r="F39" s="121">
        <v>50</v>
      </c>
      <c r="G39" s="122">
        <v>13750</v>
      </c>
      <c r="H39" s="123">
        <f t="shared" si="0"/>
        <v>29768</v>
      </c>
      <c r="I39" s="123">
        <f t="shared" si="1"/>
        <v>18250</v>
      </c>
      <c r="J39" s="124" t="str">
        <f t="shared" si="2"/>
        <v>active</v>
      </c>
      <c r="K39" s="125">
        <f t="shared" si="3"/>
        <v>275</v>
      </c>
      <c r="L39" s="126">
        <f t="shared" si="4"/>
        <v>11556.780821917808</v>
      </c>
      <c r="M39" s="127">
        <f t="shared" si="5"/>
        <v>0</v>
      </c>
      <c r="N39" s="128">
        <f t="shared" si="6"/>
        <v>11556.780821917808</v>
      </c>
      <c r="O39" s="129"/>
      <c r="P39" s="130">
        <v>275</v>
      </c>
    </row>
    <row r="40" spans="1:16" ht="20.100000000000001" customHeight="1">
      <c r="A40" s="107" t="s">
        <v>582</v>
      </c>
      <c r="B40" s="107" t="s">
        <v>595</v>
      </c>
      <c r="C40" s="119">
        <v>341</v>
      </c>
      <c r="D40" s="120" t="s">
        <v>264</v>
      </c>
      <c r="E40" s="120" t="s">
        <v>64</v>
      </c>
      <c r="F40" s="121">
        <v>50</v>
      </c>
      <c r="G40" s="122">
        <v>20933.25</v>
      </c>
      <c r="H40" s="123">
        <f t="shared" si="0"/>
        <v>30103</v>
      </c>
      <c r="I40" s="123">
        <f t="shared" si="1"/>
        <v>18250</v>
      </c>
      <c r="J40" s="124" t="str">
        <f t="shared" si="2"/>
        <v>active</v>
      </c>
      <c r="K40" s="125">
        <f t="shared" si="3"/>
        <v>418.66500000000002</v>
      </c>
      <c r="L40" s="126">
        <f t="shared" si="4"/>
        <v>17209.999068493151</v>
      </c>
      <c r="M40" s="127">
        <f t="shared" si="5"/>
        <v>0</v>
      </c>
      <c r="N40" s="128">
        <f t="shared" si="6"/>
        <v>17209.999068493151</v>
      </c>
      <c r="O40" s="129"/>
      <c r="P40" s="130">
        <v>418.66500000000002</v>
      </c>
    </row>
    <row r="41" spans="1:16" ht="20.100000000000001" customHeight="1">
      <c r="A41" s="107" t="s">
        <v>582</v>
      </c>
      <c r="B41" s="107" t="s">
        <v>595</v>
      </c>
      <c r="C41" s="119">
        <v>342</v>
      </c>
      <c r="D41" s="120" t="s">
        <v>264</v>
      </c>
      <c r="E41" s="120" t="s">
        <v>279</v>
      </c>
      <c r="F41" s="121">
        <v>50</v>
      </c>
      <c r="G41" s="122">
        <v>22765.31</v>
      </c>
      <c r="H41" s="123">
        <f t="shared" si="0"/>
        <v>30317</v>
      </c>
      <c r="I41" s="123">
        <f t="shared" si="1"/>
        <v>18250</v>
      </c>
      <c r="J41" s="124" t="str">
        <f t="shared" si="2"/>
        <v>active</v>
      </c>
      <c r="K41" s="125">
        <f t="shared" si="3"/>
        <v>455.30620000000005</v>
      </c>
      <c r="L41" s="126">
        <f t="shared" si="4"/>
        <v>18449.256706849315</v>
      </c>
      <c r="M41" s="127">
        <f t="shared" si="5"/>
        <v>0</v>
      </c>
      <c r="N41" s="128">
        <f t="shared" si="6"/>
        <v>18449.256706849315</v>
      </c>
      <c r="O41" s="129"/>
      <c r="P41" s="130">
        <v>455.30620000000005</v>
      </c>
    </row>
    <row r="42" spans="1:16" ht="20.100000000000001" customHeight="1">
      <c r="A42" s="107" t="s">
        <v>582</v>
      </c>
      <c r="B42" s="107" t="s">
        <v>595</v>
      </c>
      <c r="C42" s="119">
        <v>343</v>
      </c>
      <c r="D42" s="120" t="s">
        <v>264</v>
      </c>
      <c r="E42" s="120" t="s">
        <v>280</v>
      </c>
      <c r="F42" s="121">
        <v>50</v>
      </c>
      <c r="G42" s="122">
        <v>12200</v>
      </c>
      <c r="H42" s="123">
        <f t="shared" si="0"/>
        <v>30468</v>
      </c>
      <c r="I42" s="123">
        <f t="shared" si="1"/>
        <v>18250</v>
      </c>
      <c r="J42" s="124" t="str">
        <f t="shared" si="2"/>
        <v>active</v>
      </c>
      <c r="K42" s="125">
        <f t="shared" si="3"/>
        <v>244</v>
      </c>
      <c r="L42" s="126">
        <f t="shared" si="4"/>
        <v>9786.0712328767131</v>
      </c>
      <c r="M42" s="127">
        <f t="shared" si="5"/>
        <v>0</v>
      </c>
      <c r="N42" s="128">
        <f t="shared" si="6"/>
        <v>9786.0712328767131</v>
      </c>
      <c r="O42" s="129"/>
      <c r="P42" s="130">
        <v>0</v>
      </c>
    </row>
    <row r="43" spans="1:16" ht="20.100000000000001" customHeight="1">
      <c r="A43" s="107" t="s">
        <v>582</v>
      </c>
      <c r="B43" s="107" t="s">
        <v>595</v>
      </c>
      <c r="C43" s="119">
        <v>344</v>
      </c>
      <c r="D43" s="120" t="s">
        <v>264</v>
      </c>
      <c r="E43" s="120" t="s">
        <v>281</v>
      </c>
      <c r="F43" s="121">
        <v>50</v>
      </c>
      <c r="G43" s="122">
        <v>17953.55</v>
      </c>
      <c r="H43" s="123">
        <f t="shared" si="0"/>
        <v>30956</v>
      </c>
      <c r="I43" s="123">
        <f t="shared" si="1"/>
        <v>18250</v>
      </c>
      <c r="J43" s="124" t="str">
        <f t="shared" si="2"/>
        <v>active</v>
      </c>
      <c r="K43" s="125">
        <f t="shared" si="3"/>
        <v>359.07099999999997</v>
      </c>
      <c r="L43" s="126">
        <f t="shared" si="4"/>
        <v>13921.133482191781</v>
      </c>
      <c r="M43" s="127">
        <f t="shared" si="5"/>
        <v>0</v>
      </c>
      <c r="N43" s="128">
        <f t="shared" si="6"/>
        <v>13921.133482191781</v>
      </c>
      <c r="O43" s="129"/>
      <c r="P43" s="130">
        <v>359.07099999999997</v>
      </c>
    </row>
    <row r="44" spans="1:16" ht="20.100000000000001" customHeight="1">
      <c r="A44" s="107" t="s">
        <v>582</v>
      </c>
      <c r="B44" s="107" t="s">
        <v>595</v>
      </c>
      <c r="C44" s="119">
        <v>345</v>
      </c>
      <c r="D44" s="120" t="s">
        <v>264</v>
      </c>
      <c r="E44" s="120" t="s">
        <v>65</v>
      </c>
      <c r="F44" s="121">
        <v>50</v>
      </c>
      <c r="G44" s="122">
        <v>582806.54</v>
      </c>
      <c r="H44" s="123">
        <f t="shared" si="0"/>
        <v>31199</v>
      </c>
      <c r="I44" s="123">
        <f t="shared" si="1"/>
        <v>18250</v>
      </c>
      <c r="J44" s="124" t="str">
        <f t="shared" si="2"/>
        <v>active</v>
      </c>
      <c r="K44" s="125">
        <f t="shared" si="3"/>
        <v>11656.130800000001</v>
      </c>
      <c r="L44" s="126">
        <f t="shared" si="4"/>
        <v>444146.48538739729</v>
      </c>
      <c r="M44" s="127">
        <f t="shared" si="5"/>
        <v>0</v>
      </c>
      <c r="N44" s="128">
        <f t="shared" si="6"/>
        <v>444146.48538739729</v>
      </c>
      <c r="O44" s="129"/>
      <c r="P44" s="130">
        <v>11656.130800000001</v>
      </c>
    </row>
    <row r="45" spans="1:16" ht="20.100000000000001" customHeight="1">
      <c r="A45" s="107" t="s">
        <v>582</v>
      </c>
      <c r="B45" s="107" t="s">
        <v>595</v>
      </c>
      <c r="C45" s="119">
        <v>346</v>
      </c>
      <c r="D45" s="120" t="s">
        <v>264</v>
      </c>
      <c r="E45" s="120" t="s">
        <v>65</v>
      </c>
      <c r="F45" s="121">
        <v>50</v>
      </c>
      <c r="G45" s="122">
        <v>7642.85</v>
      </c>
      <c r="H45" s="123">
        <f t="shared" si="0"/>
        <v>31199</v>
      </c>
      <c r="I45" s="123">
        <f t="shared" si="1"/>
        <v>18250</v>
      </c>
      <c r="J45" s="124" t="str">
        <f t="shared" si="2"/>
        <v>active</v>
      </c>
      <c r="K45" s="125">
        <f t="shared" si="3"/>
        <v>152.857</v>
      </c>
      <c r="L45" s="126">
        <f t="shared" si="4"/>
        <v>5824.4798794520548</v>
      </c>
      <c r="M45" s="127">
        <f t="shared" si="5"/>
        <v>0</v>
      </c>
      <c r="N45" s="128">
        <f t="shared" si="6"/>
        <v>5824.4798794520548</v>
      </c>
      <c r="O45" s="129"/>
      <c r="P45" s="130">
        <v>152.857</v>
      </c>
    </row>
    <row r="46" spans="1:16" ht="20.100000000000001" customHeight="1">
      <c r="A46" s="107" t="s">
        <v>582</v>
      </c>
      <c r="B46" s="107" t="s">
        <v>595</v>
      </c>
      <c r="C46" s="119">
        <v>347</v>
      </c>
      <c r="D46" s="131" t="s">
        <v>282</v>
      </c>
      <c r="E46" s="120" t="s">
        <v>65</v>
      </c>
      <c r="F46" s="121">
        <v>50</v>
      </c>
      <c r="G46" s="122">
        <v>1288098.74</v>
      </c>
      <c r="H46" s="123">
        <f t="shared" si="0"/>
        <v>31199</v>
      </c>
      <c r="I46" s="123">
        <f t="shared" si="1"/>
        <v>18250</v>
      </c>
      <c r="J46" s="124" t="str">
        <f t="shared" si="2"/>
        <v>active</v>
      </c>
      <c r="K46" s="125">
        <f t="shared" si="3"/>
        <v>25761.9748</v>
      </c>
      <c r="L46" s="126">
        <f t="shared" si="4"/>
        <v>981637.11100931501</v>
      </c>
      <c r="M46" s="127">
        <f t="shared" si="5"/>
        <v>0</v>
      </c>
      <c r="N46" s="128">
        <f t="shared" si="6"/>
        <v>981637.11100931501</v>
      </c>
      <c r="O46" s="129"/>
      <c r="P46" s="130">
        <v>25761.9748</v>
      </c>
    </row>
    <row r="47" spans="1:16" ht="20.100000000000001" customHeight="1">
      <c r="A47" s="107" t="s">
        <v>582</v>
      </c>
      <c r="B47" s="107" t="s">
        <v>595</v>
      </c>
      <c r="C47" s="119">
        <v>348</v>
      </c>
      <c r="D47" s="120" t="s">
        <v>264</v>
      </c>
      <c r="E47" s="120" t="s">
        <v>283</v>
      </c>
      <c r="F47" s="121">
        <v>50</v>
      </c>
      <c r="G47" s="122">
        <v>321604.52</v>
      </c>
      <c r="H47" s="123">
        <f t="shared" si="0"/>
        <v>31229</v>
      </c>
      <c r="I47" s="123">
        <f t="shared" si="1"/>
        <v>18250</v>
      </c>
      <c r="J47" s="124" t="str">
        <f t="shared" si="2"/>
        <v>active</v>
      </c>
      <c r="K47" s="125">
        <f t="shared" si="3"/>
        <v>6432.0904</v>
      </c>
      <c r="L47" s="126">
        <f t="shared" si="4"/>
        <v>244560.41252383564</v>
      </c>
      <c r="M47" s="127">
        <f t="shared" si="5"/>
        <v>0</v>
      </c>
      <c r="N47" s="128">
        <f t="shared" si="6"/>
        <v>244560.41252383564</v>
      </c>
      <c r="O47" s="129"/>
      <c r="P47" s="130">
        <v>6432.0904</v>
      </c>
    </row>
    <row r="48" spans="1:16" ht="20.100000000000001" customHeight="1">
      <c r="A48" s="107" t="s">
        <v>582</v>
      </c>
      <c r="B48" s="107" t="s">
        <v>595</v>
      </c>
      <c r="C48" s="119">
        <v>349</v>
      </c>
      <c r="D48" s="120" t="s">
        <v>264</v>
      </c>
      <c r="E48" s="120" t="s">
        <v>284</v>
      </c>
      <c r="F48" s="121">
        <v>50</v>
      </c>
      <c r="G48" s="122">
        <v>33674.51</v>
      </c>
      <c r="H48" s="123">
        <f t="shared" si="0"/>
        <v>31413</v>
      </c>
      <c r="I48" s="123">
        <f t="shared" si="1"/>
        <v>18250</v>
      </c>
      <c r="J48" s="124" t="str">
        <f t="shared" si="2"/>
        <v>active</v>
      </c>
      <c r="K48" s="125">
        <f t="shared" si="3"/>
        <v>673.49020000000007</v>
      </c>
      <c r="L48" s="126">
        <f t="shared" si="4"/>
        <v>25267.87616109589</v>
      </c>
      <c r="M48" s="127">
        <f t="shared" si="5"/>
        <v>0</v>
      </c>
      <c r="N48" s="128">
        <f t="shared" si="6"/>
        <v>25267.87616109589</v>
      </c>
      <c r="O48" s="129"/>
      <c r="P48" s="130">
        <v>673.49020000000007</v>
      </c>
    </row>
    <row r="49" spans="1:25" ht="20.100000000000001" customHeight="1">
      <c r="A49" s="107" t="s">
        <v>582</v>
      </c>
      <c r="B49" s="107" t="s">
        <v>595</v>
      </c>
      <c r="C49" s="119">
        <v>350</v>
      </c>
      <c r="D49" s="120" t="s">
        <v>264</v>
      </c>
      <c r="E49" s="120" t="s">
        <v>285</v>
      </c>
      <c r="F49" s="121">
        <v>50</v>
      </c>
      <c r="G49" s="122">
        <v>32144.46</v>
      </c>
      <c r="H49" s="123">
        <f t="shared" si="0"/>
        <v>31929</v>
      </c>
      <c r="I49" s="123">
        <f t="shared" si="1"/>
        <v>18250</v>
      </c>
      <c r="J49" s="124" t="str">
        <f t="shared" si="2"/>
        <v>active</v>
      </c>
      <c r="K49" s="125">
        <f t="shared" si="3"/>
        <v>642.88919999999996</v>
      </c>
      <c r="L49" s="126">
        <f t="shared" si="4"/>
        <v>23210.942130410956</v>
      </c>
      <c r="M49" s="127">
        <f t="shared" si="5"/>
        <v>0</v>
      </c>
      <c r="N49" s="128">
        <f t="shared" si="6"/>
        <v>23210.942130410956</v>
      </c>
      <c r="O49" s="129"/>
      <c r="P49" s="130">
        <v>642.88919999999996</v>
      </c>
    </row>
    <row r="50" spans="1:25" ht="20.100000000000001" customHeight="1">
      <c r="A50" s="107" t="s">
        <v>582</v>
      </c>
      <c r="B50" s="107" t="s">
        <v>595</v>
      </c>
      <c r="C50" s="119">
        <v>351</v>
      </c>
      <c r="D50" s="120" t="s">
        <v>264</v>
      </c>
      <c r="E50" s="120" t="s">
        <v>286</v>
      </c>
      <c r="F50" s="121">
        <v>50</v>
      </c>
      <c r="G50" s="122">
        <v>20040.05</v>
      </c>
      <c r="H50" s="123">
        <f t="shared" si="0"/>
        <v>32295</v>
      </c>
      <c r="I50" s="123">
        <f t="shared" si="1"/>
        <v>18250</v>
      </c>
      <c r="J50" s="124" t="str">
        <f t="shared" si="2"/>
        <v>active</v>
      </c>
      <c r="K50" s="125">
        <f t="shared" si="3"/>
        <v>400.80099999999999</v>
      </c>
      <c r="L50" s="126">
        <f t="shared" si="4"/>
        <v>14068.664142465754</v>
      </c>
      <c r="M50" s="127">
        <f t="shared" si="5"/>
        <v>0</v>
      </c>
      <c r="N50" s="128">
        <f t="shared" si="6"/>
        <v>14068.664142465754</v>
      </c>
      <c r="O50" s="129"/>
      <c r="P50" s="130">
        <v>400.80099999999999</v>
      </c>
    </row>
    <row r="51" spans="1:25" ht="20.100000000000001" customHeight="1">
      <c r="A51" s="107" t="s">
        <v>582</v>
      </c>
      <c r="B51" s="107" t="s">
        <v>595</v>
      </c>
      <c r="C51" s="119">
        <v>352</v>
      </c>
      <c r="D51" s="120" t="s">
        <v>263</v>
      </c>
      <c r="E51" s="120" t="s">
        <v>287</v>
      </c>
      <c r="F51" s="121">
        <v>50</v>
      </c>
      <c r="G51" s="122">
        <v>300528.03000000003</v>
      </c>
      <c r="H51" s="123">
        <f t="shared" si="0"/>
        <v>32660</v>
      </c>
      <c r="I51" s="123">
        <f t="shared" si="1"/>
        <v>18250</v>
      </c>
      <c r="J51" s="124" t="str">
        <f t="shared" si="2"/>
        <v>active</v>
      </c>
      <c r="K51" s="125">
        <f t="shared" si="3"/>
        <v>6010.5606000000007</v>
      </c>
      <c r="L51" s="126">
        <f t="shared" si="4"/>
        <v>204968.35010465758</v>
      </c>
      <c r="M51" s="127">
        <f t="shared" si="5"/>
        <v>0</v>
      </c>
      <c r="N51" s="128">
        <f t="shared" si="6"/>
        <v>204968.35010465758</v>
      </c>
      <c r="O51" s="129"/>
      <c r="P51" s="130">
        <v>6010.5606000000007</v>
      </c>
    </row>
    <row r="52" spans="1:25" ht="20.100000000000001" customHeight="1">
      <c r="A52" s="107" t="s">
        <v>582</v>
      </c>
      <c r="B52" s="107" t="s">
        <v>595</v>
      </c>
      <c r="C52" s="119">
        <v>353</v>
      </c>
      <c r="D52" s="120" t="s">
        <v>264</v>
      </c>
      <c r="E52" s="120" t="s">
        <v>288</v>
      </c>
      <c r="F52" s="121">
        <v>50</v>
      </c>
      <c r="G52" s="122">
        <v>112511.11</v>
      </c>
      <c r="H52" s="123">
        <f t="shared" si="0"/>
        <v>32874</v>
      </c>
      <c r="I52" s="123">
        <f t="shared" si="1"/>
        <v>18250</v>
      </c>
      <c r="J52" s="124" t="str">
        <f t="shared" si="2"/>
        <v>active</v>
      </c>
      <c r="K52" s="125">
        <f t="shared" si="3"/>
        <v>2250.2222000000002</v>
      </c>
      <c r="L52" s="126">
        <f t="shared" si="4"/>
        <v>75416.351157808225</v>
      </c>
      <c r="M52" s="127">
        <f t="shared" si="5"/>
        <v>0</v>
      </c>
      <c r="N52" s="128">
        <f t="shared" si="6"/>
        <v>75416.351157808225</v>
      </c>
      <c r="O52" s="129"/>
      <c r="P52" s="130">
        <v>2250.2222000000002</v>
      </c>
    </row>
    <row r="53" spans="1:25" ht="20.100000000000001" customHeight="1">
      <c r="A53" s="107" t="s">
        <v>582</v>
      </c>
      <c r="B53" s="107" t="s">
        <v>595</v>
      </c>
      <c r="C53" s="119">
        <v>354</v>
      </c>
      <c r="D53" s="120" t="s">
        <v>264</v>
      </c>
      <c r="E53" s="120" t="s">
        <v>289</v>
      </c>
      <c r="F53" s="121">
        <v>50</v>
      </c>
      <c r="G53" s="122">
        <v>1006803.9</v>
      </c>
      <c r="H53" s="123">
        <f t="shared" si="0"/>
        <v>33239</v>
      </c>
      <c r="I53" s="123">
        <f t="shared" si="1"/>
        <v>18250</v>
      </c>
      <c r="J53" s="124" t="str">
        <f t="shared" si="2"/>
        <v>active</v>
      </c>
      <c r="K53" s="125">
        <f t="shared" si="3"/>
        <v>20136.078000000001</v>
      </c>
      <c r="L53" s="126">
        <f t="shared" si="4"/>
        <v>654725.95535342477</v>
      </c>
      <c r="M53" s="127">
        <f t="shared" si="5"/>
        <v>0</v>
      </c>
      <c r="N53" s="128">
        <f t="shared" si="6"/>
        <v>654725.95535342477</v>
      </c>
      <c r="O53" s="129"/>
      <c r="P53" s="130">
        <v>20136.078000000001</v>
      </c>
    </row>
    <row r="54" spans="1:25" ht="20.100000000000001" customHeight="1">
      <c r="A54" s="107" t="s">
        <v>582</v>
      </c>
      <c r="B54" s="107" t="s">
        <v>595</v>
      </c>
      <c r="C54" s="119">
        <v>355</v>
      </c>
      <c r="D54" s="120" t="s">
        <v>264</v>
      </c>
      <c r="E54" s="120" t="s">
        <v>290</v>
      </c>
      <c r="F54" s="121">
        <v>50</v>
      </c>
      <c r="G54" s="122">
        <v>46528.11</v>
      </c>
      <c r="H54" s="123">
        <f t="shared" si="0"/>
        <v>33604</v>
      </c>
      <c r="I54" s="123">
        <f t="shared" si="1"/>
        <v>18250</v>
      </c>
      <c r="J54" s="124" t="str">
        <f t="shared" si="2"/>
        <v>active</v>
      </c>
      <c r="K54" s="125">
        <f t="shared" si="3"/>
        <v>930.56219999999996</v>
      </c>
      <c r="L54" s="126">
        <f t="shared" si="4"/>
        <v>29326.731470136987</v>
      </c>
      <c r="M54" s="127">
        <f t="shared" si="5"/>
        <v>0</v>
      </c>
      <c r="N54" s="128">
        <f t="shared" si="6"/>
        <v>29326.731470136987</v>
      </c>
      <c r="O54" s="129"/>
      <c r="P54" s="130">
        <v>930.56219999999996</v>
      </c>
    </row>
    <row r="55" spans="1:25" ht="20.100000000000001" customHeight="1">
      <c r="A55" s="107" t="s">
        <v>582</v>
      </c>
      <c r="B55" s="107" t="s">
        <v>595</v>
      </c>
      <c r="C55" s="119">
        <v>356</v>
      </c>
      <c r="D55" s="120" t="s">
        <v>264</v>
      </c>
      <c r="E55" s="120" t="s">
        <v>290</v>
      </c>
      <c r="F55" s="121">
        <v>50</v>
      </c>
      <c r="G55" s="122">
        <v>159589</v>
      </c>
      <c r="H55" s="123">
        <f t="shared" si="0"/>
        <v>33604</v>
      </c>
      <c r="I55" s="123">
        <f t="shared" si="1"/>
        <v>18250</v>
      </c>
      <c r="J55" s="124" t="str">
        <f t="shared" si="2"/>
        <v>active</v>
      </c>
      <c r="K55" s="125">
        <f t="shared" si="3"/>
        <v>3191.78</v>
      </c>
      <c r="L55" s="126">
        <f t="shared" si="4"/>
        <v>100589.1653150685</v>
      </c>
      <c r="M55" s="127">
        <f t="shared" si="5"/>
        <v>0</v>
      </c>
      <c r="N55" s="128">
        <f t="shared" si="6"/>
        <v>100589.1653150685</v>
      </c>
      <c r="O55" s="129"/>
      <c r="P55" s="130">
        <v>3191.78</v>
      </c>
    </row>
    <row r="56" spans="1:25" ht="20.100000000000001" customHeight="1">
      <c r="A56" s="107" t="s">
        <v>582</v>
      </c>
      <c r="B56" s="107" t="s">
        <v>595</v>
      </c>
      <c r="C56" s="119">
        <v>357</v>
      </c>
      <c r="D56" s="120" t="s">
        <v>264</v>
      </c>
      <c r="E56" s="120" t="s">
        <v>291</v>
      </c>
      <c r="F56" s="121">
        <v>50</v>
      </c>
      <c r="G56" s="122">
        <v>25582.79</v>
      </c>
      <c r="H56" s="123">
        <f t="shared" si="0"/>
        <v>33970</v>
      </c>
      <c r="I56" s="123">
        <f t="shared" si="1"/>
        <v>18250</v>
      </c>
      <c r="J56" s="124" t="str">
        <f t="shared" si="2"/>
        <v>active</v>
      </c>
      <c r="K56" s="125">
        <f t="shared" si="3"/>
        <v>511.6558</v>
      </c>
      <c r="L56" s="126">
        <f t="shared" si="4"/>
        <v>15611.809985205478</v>
      </c>
      <c r="M56" s="127">
        <f t="shared" si="5"/>
        <v>0</v>
      </c>
      <c r="N56" s="128">
        <f t="shared" si="6"/>
        <v>15611.809985205478</v>
      </c>
      <c r="O56" s="129"/>
      <c r="P56" s="130">
        <v>511.6558</v>
      </c>
    </row>
    <row r="57" spans="1:25" ht="20.100000000000001" customHeight="1">
      <c r="A57" s="107" t="s">
        <v>582</v>
      </c>
      <c r="B57" s="107" t="s">
        <v>595</v>
      </c>
      <c r="C57" s="119">
        <v>358</v>
      </c>
      <c r="D57" s="120" t="s">
        <v>264</v>
      </c>
      <c r="E57" s="120" t="s">
        <v>291</v>
      </c>
      <c r="F57" s="121">
        <v>50</v>
      </c>
      <c r="G57" s="122">
        <v>127288</v>
      </c>
      <c r="H57" s="123">
        <f t="shared" si="0"/>
        <v>33970</v>
      </c>
      <c r="I57" s="123">
        <f t="shared" si="1"/>
        <v>18250</v>
      </c>
      <c r="J57" s="124" t="str">
        <f t="shared" si="2"/>
        <v>active</v>
      </c>
      <c r="K57" s="125">
        <f t="shared" si="3"/>
        <v>2545.7600000000002</v>
      </c>
      <c r="L57" s="126">
        <f t="shared" si="4"/>
        <v>77677.066082191785</v>
      </c>
      <c r="M57" s="127">
        <f t="shared" si="5"/>
        <v>0</v>
      </c>
      <c r="N57" s="128">
        <f t="shared" si="6"/>
        <v>77677.066082191785</v>
      </c>
      <c r="O57" s="129"/>
      <c r="P57" s="130">
        <v>2545.7600000000002</v>
      </c>
    </row>
    <row r="58" spans="1:25" ht="20.100000000000001" customHeight="1">
      <c r="A58" s="107" t="s">
        <v>582</v>
      </c>
      <c r="B58" s="107" t="s">
        <v>595</v>
      </c>
      <c r="C58" s="119">
        <v>359</v>
      </c>
      <c r="D58" s="131" t="s">
        <v>292</v>
      </c>
      <c r="E58" s="120" t="s">
        <v>293</v>
      </c>
      <c r="F58" s="121">
        <v>50</v>
      </c>
      <c r="G58" s="122">
        <v>197248.06</v>
      </c>
      <c r="H58" s="123">
        <f t="shared" si="0"/>
        <v>34243</v>
      </c>
      <c r="I58" s="123">
        <f t="shared" si="1"/>
        <v>18250</v>
      </c>
      <c r="J58" s="124" t="str">
        <f t="shared" si="2"/>
        <v>active</v>
      </c>
      <c r="K58" s="125">
        <f t="shared" si="3"/>
        <v>3944.9611999999997</v>
      </c>
      <c r="L58" s="126">
        <f t="shared" si="4"/>
        <v>117419.33829260273</v>
      </c>
      <c r="M58" s="127">
        <f t="shared" si="5"/>
        <v>0</v>
      </c>
      <c r="N58" s="128">
        <f t="shared" si="6"/>
        <v>117419.33829260273</v>
      </c>
      <c r="O58" s="129"/>
      <c r="P58" s="130">
        <v>3944.9611999999997</v>
      </c>
    </row>
    <row r="59" spans="1:25" ht="20.100000000000001" customHeight="1">
      <c r="A59" s="107" t="s">
        <v>582</v>
      </c>
      <c r="B59" s="107" t="s">
        <v>595</v>
      </c>
      <c r="C59" s="119">
        <v>360</v>
      </c>
      <c r="D59" s="120" t="s">
        <v>264</v>
      </c>
      <c r="E59" s="120" t="s">
        <v>294</v>
      </c>
      <c r="F59" s="121">
        <v>50</v>
      </c>
      <c r="G59" s="122">
        <v>78793.5</v>
      </c>
      <c r="H59" s="123">
        <f t="shared" si="0"/>
        <v>34335</v>
      </c>
      <c r="I59" s="123">
        <f t="shared" si="1"/>
        <v>18250</v>
      </c>
      <c r="J59" s="124" t="str">
        <f t="shared" si="2"/>
        <v>active</v>
      </c>
      <c r="K59" s="125">
        <f t="shared" si="3"/>
        <v>1575.87</v>
      </c>
      <c r="L59" s="126">
        <f t="shared" si="4"/>
        <v>46507.593534246567</v>
      </c>
      <c r="M59" s="127">
        <f t="shared" si="5"/>
        <v>0</v>
      </c>
      <c r="N59" s="128">
        <f t="shared" si="6"/>
        <v>46507.593534246567</v>
      </c>
      <c r="O59" s="129"/>
      <c r="P59" s="130">
        <v>1575.87</v>
      </c>
    </row>
    <row r="60" spans="1:25" ht="20.100000000000001" customHeight="1">
      <c r="A60" s="107" t="s">
        <v>582</v>
      </c>
      <c r="B60" s="107" t="s">
        <v>595</v>
      </c>
      <c r="C60" s="119">
        <v>361</v>
      </c>
      <c r="D60" s="120" t="s">
        <v>295</v>
      </c>
      <c r="E60" s="120" t="s">
        <v>296</v>
      </c>
      <c r="F60" s="121">
        <v>50</v>
      </c>
      <c r="G60" s="122">
        <v>195900</v>
      </c>
      <c r="H60" s="123">
        <f t="shared" si="0"/>
        <v>34653</v>
      </c>
      <c r="I60" s="123">
        <f t="shared" si="1"/>
        <v>18250</v>
      </c>
      <c r="J60" s="124" t="str">
        <f t="shared" si="2"/>
        <v>active</v>
      </c>
      <c r="K60" s="125">
        <f t="shared" si="3"/>
        <v>3918</v>
      </c>
      <c r="L60" s="126">
        <f t="shared" si="4"/>
        <v>112215.81369863014</v>
      </c>
      <c r="M60" s="127">
        <f t="shared" si="5"/>
        <v>0</v>
      </c>
      <c r="N60" s="128">
        <f t="shared" si="6"/>
        <v>112215.81369863014</v>
      </c>
      <c r="O60" s="129"/>
      <c r="P60" s="130">
        <v>3918</v>
      </c>
      <c r="R60" s="93" t="s">
        <v>618</v>
      </c>
    </row>
    <row r="61" spans="1:25" ht="20.100000000000001" customHeight="1">
      <c r="A61" s="107" t="s">
        <v>582</v>
      </c>
      <c r="B61" s="107" t="s">
        <v>595</v>
      </c>
      <c r="C61" s="119">
        <v>365</v>
      </c>
      <c r="D61" s="131" t="s">
        <v>292</v>
      </c>
      <c r="E61" s="120" t="s">
        <v>297</v>
      </c>
      <c r="F61" s="121">
        <v>50</v>
      </c>
      <c r="G61" s="122">
        <v>20195.11</v>
      </c>
      <c r="H61" s="123">
        <f t="shared" si="0"/>
        <v>34700</v>
      </c>
      <c r="I61" s="123">
        <f t="shared" si="1"/>
        <v>18250</v>
      </c>
      <c r="J61" s="124" t="str">
        <f t="shared" si="2"/>
        <v>active</v>
      </c>
      <c r="K61" s="125">
        <f t="shared" si="3"/>
        <v>403.90219999999999</v>
      </c>
      <c r="L61" s="126">
        <f t="shared" si="4"/>
        <v>11516.192316164383</v>
      </c>
      <c r="M61" s="127">
        <f t="shared" si="5"/>
        <v>0</v>
      </c>
      <c r="N61" s="128">
        <f t="shared" si="6"/>
        <v>11516.192316164383</v>
      </c>
      <c r="O61" s="129"/>
      <c r="P61" s="130">
        <v>403.90219999999999</v>
      </c>
      <c r="R61" s="157">
        <f>G63+G65+G66+G70+G71+G80+G81+G83+G84+G85+G86+G87+G88+G89+G90+G91+G92+G93+G94+G96+G97+G98+G99+G100+G101+G102+G104+G105+G106+G107+G108+G109+G110+G111+G112+G113+G114+G115+G116+G117+G119+G120+G121+G122+G123+G124+G125+G127+G128+G129+G134+G135+G136+G137+G138+G139+G140+G141+G142+G143+G144+G146+G147+G148+G149+G152+G155+G156+G157+G159+G160+G161+G162+G163+G164+G166+G168+G169+G171+G172+G173+G174+G176+G177+G178+G179+G180+G181+G183+G184+G185+G186+G188+G189+G191+G193+G194+G195+G196+G197+G199+G201+G202</f>
        <v>5463789.29</v>
      </c>
      <c r="S61" s="157">
        <f t="shared" ref="S61:Y61" si="7">H63+H65+H66+H70+H71+H80+H81+H83+H84+H85+H86+H87+H88+H89+H90+H91+H92+H93+H94+H96+H97+H98+H99+H100+H101+H102+H104+H105+H106+H107+H108+H109+H110+H111+H112+H113+H114+H115+H116+H117+H119+H120+H121+H122+H123+H124+H125+H127+H128+H129+H134+H135+H136+H137+H138+H139+H140+H141+H142+H143+H144+H146+H147+H148+H149+H152+H155+H156+H157+H159+H160+H161+H162+H163+H164+H166+H168+H169+H171+H172+H173+H174+H176+H177+H178+H179+H180+H181+H183+H184+H185+H186+H188+H189+H191+H193+H194+H195+H196+H197+H199+H201+H202</f>
        <v>4149243</v>
      </c>
      <c r="T61" s="157">
        <f t="shared" si="7"/>
        <v>1261075</v>
      </c>
      <c r="U61" s="157" t="e">
        <f t="shared" si="7"/>
        <v>#VALUE!</v>
      </c>
      <c r="V61" s="157">
        <f t="shared" si="7"/>
        <v>170317.82580000005</v>
      </c>
      <c r="W61" s="157">
        <f t="shared" si="7"/>
        <v>2388461.0382021912</v>
      </c>
      <c r="X61" s="157">
        <f t="shared" si="7"/>
        <v>0</v>
      </c>
      <c r="Y61" s="157">
        <f t="shared" si="7"/>
        <v>2388461.0382021912</v>
      </c>
    </row>
    <row r="62" spans="1:25" ht="20.100000000000001" customHeight="1">
      <c r="A62" s="107" t="s">
        <v>582</v>
      </c>
      <c r="B62" s="107" t="s">
        <v>595</v>
      </c>
      <c r="C62" s="119">
        <v>366</v>
      </c>
      <c r="D62" s="120" t="s">
        <v>298</v>
      </c>
      <c r="E62" s="120" t="s">
        <v>297</v>
      </c>
      <c r="F62" s="121">
        <v>50</v>
      </c>
      <c r="G62" s="122">
        <v>19448.52</v>
      </c>
      <c r="H62" s="123">
        <f t="shared" si="0"/>
        <v>34700</v>
      </c>
      <c r="I62" s="123">
        <f t="shared" si="1"/>
        <v>18250</v>
      </c>
      <c r="J62" s="124" t="str">
        <f t="shared" si="2"/>
        <v>active</v>
      </c>
      <c r="K62" s="125">
        <f t="shared" si="3"/>
        <v>388.97039999999998</v>
      </c>
      <c r="L62" s="126">
        <f t="shared" si="4"/>
        <v>11090.45192547945</v>
      </c>
      <c r="M62" s="127">
        <f t="shared" si="5"/>
        <v>0</v>
      </c>
      <c r="N62" s="128">
        <f t="shared" si="6"/>
        <v>11090.45192547945</v>
      </c>
      <c r="O62" s="129"/>
      <c r="P62" s="130">
        <v>388.97039999999998</v>
      </c>
      <c r="R62" s="93" t="s">
        <v>619</v>
      </c>
    </row>
    <row r="63" spans="1:25" ht="20.100000000000001" customHeight="1">
      <c r="A63" s="107" t="s">
        <v>582</v>
      </c>
      <c r="B63" s="107" t="s">
        <v>595</v>
      </c>
      <c r="C63" s="119">
        <v>367</v>
      </c>
      <c r="D63" s="120" t="s">
        <v>256</v>
      </c>
      <c r="E63" s="120" t="s">
        <v>297</v>
      </c>
      <c r="F63" s="121">
        <v>50</v>
      </c>
      <c r="G63" s="132">
        <v>318382.5</v>
      </c>
      <c r="H63" s="123">
        <f t="shared" si="0"/>
        <v>34700</v>
      </c>
      <c r="I63" s="123">
        <f t="shared" si="1"/>
        <v>18250</v>
      </c>
      <c r="J63" s="124" t="str">
        <f t="shared" si="2"/>
        <v>active</v>
      </c>
      <c r="K63" s="133">
        <f t="shared" si="3"/>
        <v>6367.65</v>
      </c>
      <c r="L63" s="134">
        <f t="shared" si="4"/>
        <v>181556.53027397257</v>
      </c>
      <c r="M63" s="134">
        <f t="shared" si="5"/>
        <v>0</v>
      </c>
      <c r="N63" s="133">
        <f t="shared" si="6"/>
        <v>181556.53027397257</v>
      </c>
      <c r="O63" s="129"/>
      <c r="P63" s="130">
        <v>6367.65</v>
      </c>
    </row>
    <row r="64" spans="1:25" ht="20.100000000000001" customHeight="1">
      <c r="A64" s="107" t="s">
        <v>582</v>
      </c>
      <c r="B64" s="107" t="s">
        <v>595</v>
      </c>
      <c r="C64" s="119">
        <v>368</v>
      </c>
      <c r="D64" s="120" t="s">
        <v>264</v>
      </c>
      <c r="E64" s="120" t="s">
        <v>71</v>
      </c>
      <c r="F64" s="121">
        <v>50</v>
      </c>
      <c r="G64" s="122">
        <v>68040.3</v>
      </c>
      <c r="H64" s="123">
        <f t="shared" si="0"/>
        <v>35065</v>
      </c>
      <c r="I64" s="123">
        <f t="shared" si="1"/>
        <v>18250</v>
      </c>
      <c r="J64" s="124" t="str">
        <f t="shared" si="2"/>
        <v>active</v>
      </c>
      <c r="K64" s="125">
        <f t="shared" si="3"/>
        <v>1360.806</v>
      </c>
      <c r="L64" s="126">
        <f t="shared" si="4"/>
        <v>37438.94206027397</v>
      </c>
      <c r="M64" s="127">
        <f t="shared" si="5"/>
        <v>0</v>
      </c>
      <c r="N64" s="128">
        <f t="shared" si="6"/>
        <v>37438.94206027397</v>
      </c>
      <c r="O64" s="129"/>
      <c r="P64" s="130">
        <v>1360.806</v>
      </c>
    </row>
    <row r="65" spans="1:17" ht="20.100000000000001" customHeight="1">
      <c r="A65" s="107" t="s">
        <v>582</v>
      </c>
      <c r="B65" s="107" t="s">
        <v>595</v>
      </c>
      <c r="C65" s="119">
        <v>369</v>
      </c>
      <c r="D65" s="120" t="s">
        <v>256</v>
      </c>
      <c r="E65" s="120" t="s">
        <v>71</v>
      </c>
      <c r="F65" s="121">
        <v>50</v>
      </c>
      <c r="G65" s="132">
        <v>190530</v>
      </c>
      <c r="H65" s="123">
        <f t="shared" si="0"/>
        <v>35065</v>
      </c>
      <c r="I65" s="123">
        <f t="shared" si="1"/>
        <v>18250</v>
      </c>
      <c r="J65" s="124" t="str">
        <f t="shared" si="2"/>
        <v>active</v>
      </c>
      <c r="K65" s="133">
        <f t="shared" si="3"/>
        <v>3810.6</v>
      </c>
      <c r="L65" s="134">
        <f t="shared" si="4"/>
        <v>104838.48</v>
      </c>
      <c r="M65" s="134">
        <f t="shared" si="5"/>
        <v>0</v>
      </c>
      <c r="N65" s="133">
        <f t="shared" si="6"/>
        <v>104838.48</v>
      </c>
      <c r="O65" s="129"/>
      <c r="P65" s="130">
        <v>3810.6</v>
      </c>
    </row>
    <row r="66" spans="1:17" ht="20.100000000000001" customHeight="1">
      <c r="A66" s="107" t="s">
        <v>582</v>
      </c>
      <c r="B66" s="107" t="s">
        <v>595</v>
      </c>
      <c r="C66" s="119">
        <v>180</v>
      </c>
      <c r="D66" s="120" t="s">
        <v>254</v>
      </c>
      <c r="E66" s="120" t="s">
        <v>255</v>
      </c>
      <c r="F66" s="121">
        <v>50</v>
      </c>
      <c r="G66" s="132">
        <v>151227</v>
      </c>
      <c r="H66" s="123">
        <f t="shared" si="0"/>
        <v>35431</v>
      </c>
      <c r="I66" s="123">
        <f t="shared" si="1"/>
        <v>18250</v>
      </c>
      <c r="J66" s="124" t="str">
        <f t="shared" si="2"/>
        <v>active</v>
      </c>
      <c r="K66" s="133">
        <f t="shared" si="3"/>
        <v>3024.54</v>
      </c>
      <c r="L66" s="134">
        <f t="shared" si="4"/>
        <v>80179.312438356166</v>
      </c>
      <c r="M66" s="134">
        <f t="shared" si="5"/>
        <v>0</v>
      </c>
      <c r="N66" s="133">
        <f t="shared" si="6"/>
        <v>80179.312438356166</v>
      </c>
      <c r="O66" s="129"/>
      <c r="P66" s="130">
        <v>3024.54</v>
      </c>
    </row>
    <row r="67" spans="1:17" ht="20.100000000000001" customHeight="1">
      <c r="A67" s="107" t="s">
        <v>582</v>
      </c>
      <c r="B67" s="107" t="s">
        <v>595</v>
      </c>
      <c r="C67" s="119">
        <v>375</v>
      </c>
      <c r="D67" s="120" t="s">
        <v>264</v>
      </c>
      <c r="E67" s="120" t="s">
        <v>303</v>
      </c>
      <c r="F67" s="121">
        <v>50</v>
      </c>
      <c r="G67" s="122">
        <v>94980.76</v>
      </c>
      <c r="H67" s="123">
        <f t="shared" ref="H67:H130" si="8">DATEVALUE(E67)</f>
        <v>35626</v>
      </c>
      <c r="I67" s="123">
        <f t="shared" ref="I67:I130" si="9">F67*365</f>
        <v>18250</v>
      </c>
      <c r="J67" s="124" t="str">
        <f t="shared" ref="J67:J130" si="10">IF((H67+I67)&lt;$K$1,"dep out","active")</f>
        <v>active</v>
      </c>
      <c r="K67" s="125">
        <f t="shared" ref="K67:K130" si="11">IF(J67="dep out",0,(G67/F67))</f>
        <v>1899.6152</v>
      </c>
      <c r="L67" s="126">
        <f t="shared" ref="L67:L130" si="12">IF(J67="dep out",G67,(($K$1-H67)/365)*K67)</f>
        <v>49343.155373150687</v>
      </c>
      <c r="M67" s="127">
        <f t="shared" ref="M67:M130" si="13">IF(F67=0,(-1*G67),0)</f>
        <v>0</v>
      </c>
      <c r="N67" s="128">
        <f t="shared" ref="N67:N130" si="14">L67+M67</f>
        <v>49343.155373150687</v>
      </c>
      <c r="O67" s="129"/>
      <c r="P67" s="130">
        <v>1899.6152</v>
      </c>
    </row>
    <row r="68" spans="1:17" ht="20.100000000000001" customHeight="1">
      <c r="A68" s="107" t="s">
        <v>582</v>
      </c>
      <c r="B68" s="107" t="s">
        <v>595</v>
      </c>
      <c r="C68" s="119">
        <v>376</v>
      </c>
      <c r="D68" s="120" t="s">
        <v>264</v>
      </c>
      <c r="E68" s="120" t="s">
        <v>304</v>
      </c>
      <c r="F68" s="121">
        <v>50</v>
      </c>
      <c r="G68" s="122">
        <v>28551.78</v>
      </c>
      <c r="H68" s="123">
        <f t="shared" si="8"/>
        <v>35684</v>
      </c>
      <c r="I68" s="123">
        <f t="shared" si="9"/>
        <v>18250</v>
      </c>
      <c r="J68" s="124" t="str">
        <f t="shared" si="10"/>
        <v>active</v>
      </c>
      <c r="K68" s="125">
        <f t="shared" si="11"/>
        <v>571.03559999999993</v>
      </c>
      <c r="L68" s="126">
        <f t="shared" si="12"/>
        <v>14742.105366575341</v>
      </c>
      <c r="M68" s="127">
        <f t="shared" si="13"/>
        <v>0</v>
      </c>
      <c r="N68" s="128">
        <f t="shared" si="14"/>
        <v>14742.105366575341</v>
      </c>
      <c r="O68" s="129"/>
      <c r="P68" s="130">
        <v>571.03559999999993</v>
      </c>
    </row>
    <row r="69" spans="1:17" ht="20.100000000000001" customHeight="1">
      <c r="A69" s="107" t="s">
        <v>582</v>
      </c>
      <c r="B69" s="107" t="s">
        <v>595</v>
      </c>
      <c r="C69" s="119">
        <v>377</v>
      </c>
      <c r="D69" s="120" t="s">
        <v>264</v>
      </c>
      <c r="E69" s="120" t="s">
        <v>305</v>
      </c>
      <c r="F69" s="121">
        <v>50</v>
      </c>
      <c r="G69" s="122">
        <v>16735.48</v>
      </c>
      <c r="H69" s="123">
        <f t="shared" si="8"/>
        <v>35741</v>
      </c>
      <c r="I69" s="123">
        <f t="shared" si="9"/>
        <v>18250</v>
      </c>
      <c r="J69" s="124" t="str">
        <f t="shared" si="10"/>
        <v>active</v>
      </c>
      <c r="K69" s="125">
        <f t="shared" si="11"/>
        <v>334.70959999999997</v>
      </c>
      <c r="L69" s="126">
        <f t="shared" si="12"/>
        <v>8588.7400372602733</v>
      </c>
      <c r="M69" s="127">
        <f t="shared" si="13"/>
        <v>0</v>
      </c>
      <c r="N69" s="128">
        <f t="shared" si="14"/>
        <v>8588.7400372602733</v>
      </c>
      <c r="O69" s="129"/>
      <c r="P69" s="130">
        <v>334.70959999999997</v>
      </c>
    </row>
    <row r="70" spans="1:17" ht="20.100000000000001" customHeight="1">
      <c r="A70" s="107" t="s">
        <v>582</v>
      </c>
      <c r="B70" s="107" t="s">
        <v>595</v>
      </c>
      <c r="C70" s="119">
        <v>181</v>
      </c>
      <c r="D70" s="120" t="s">
        <v>256</v>
      </c>
      <c r="E70" s="120" t="s">
        <v>257</v>
      </c>
      <c r="F70" s="121">
        <v>50</v>
      </c>
      <c r="G70" s="132">
        <v>110100</v>
      </c>
      <c r="H70" s="123">
        <f t="shared" si="8"/>
        <v>35796</v>
      </c>
      <c r="I70" s="123">
        <f t="shared" si="9"/>
        <v>18250</v>
      </c>
      <c r="J70" s="124" t="str">
        <f t="shared" si="10"/>
        <v>active</v>
      </c>
      <c r="K70" s="133">
        <f t="shared" si="11"/>
        <v>2202</v>
      </c>
      <c r="L70" s="134">
        <f t="shared" si="12"/>
        <v>56172.115068493149</v>
      </c>
      <c r="M70" s="134">
        <f t="shared" si="13"/>
        <v>0</v>
      </c>
      <c r="N70" s="133">
        <f t="shared" si="14"/>
        <v>56172.115068493149</v>
      </c>
      <c r="O70" s="129"/>
      <c r="P70" s="130">
        <v>2202</v>
      </c>
    </row>
    <row r="71" spans="1:17" ht="20.100000000000001" customHeight="1">
      <c r="A71" s="107" t="s">
        <v>582</v>
      </c>
      <c r="B71" s="107" t="s">
        <v>595</v>
      </c>
      <c r="C71" s="119">
        <v>182</v>
      </c>
      <c r="D71" s="120" t="s">
        <v>256</v>
      </c>
      <c r="E71" s="120" t="s">
        <v>257</v>
      </c>
      <c r="F71" s="121">
        <v>50</v>
      </c>
      <c r="G71" s="132">
        <v>1467622.79</v>
      </c>
      <c r="H71" s="123">
        <f t="shared" si="8"/>
        <v>35796</v>
      </c>
      <c r="I71" s="123">
        <f t="shared" si="9"/>
        <v>18250</v>
      </c>
      <c r="J71" s="124" t="str">
        <f t="shared" si="10"/>
        <v>active</v>
      </c>
      <c r="K71" s="133">
        <f t="shared" si="11"/>
        <v>29352.4558</v>
      </c>
      <c r="L71" s="134">
        <f t="shared" si="12"/>
        <v>748769.08480493142</v>
      </c>
      <c r="M71" s="134">
        <f t="shared" si="13"/>
        <v>0</v>
      </c>
      <c r="N71" s="133">
        <f t="shared" si="14"/>
        <v>748769.08480493142</v>
      </c>
      <c r="O71" s="129"/>
      <c r="P71" s="130">
        <v>29352.4558</v>
      </c>
    </row>
    <row r="72" spans="1:17" ht="20.100000000000001" customHeight="1">
      <c r="A72" s="107" t="s">
        <v>582</v>
      </c>
      <c r="B72" s="107" t="s">
        <v>595</v>
      </c>
      <c r="C72" s="119">
        <v>370</v>
      </c>
      <c r="D72" s="120" t="s">
        <v>264</v>
      </c>
      <c r="E72" s="120" t="s">
        <v>299</v>
      </c>
      <c r="F72" s="121">
        <v>50</v>
      </c>
      <c r="G72" s="122">
        <v>25219.32</v>
      </c>
      <c r="H72" s="123">
        <f t="shared" si="8"/>
        <v>36096</v>
      </c>
      <c r="I72" s="123">
        <f t="shared" si="9"/>
        <v>18250</v>
      </c>
      <c r="J72" s="124" t="str">
        <f t="shared" si="10"/>
        <v>active</v>
      </c>
      <c r="K72" s="125">
        <f t="shared" si="11"/>
        <v>504.38639999999998</v>
      </c>
      <c r="L72" s="126">
        <f t="shared" si="12"/>
        <v>12452.125617534246</v>
      </c>
      <c r="M72" s="127">
        <f t="shared" si="13"/>
        <v>0</v>
      </c>
      <c r="N72" s="128">
        <f t="shared" si="14"/>
        <v>12452.125617534246</v>
      </c>
      <c r="O72" s="129"/>
      <c r="P72" s="130">
        <v>504.38639999999998</v>
      </c>
    </row>
    <row r="73" spans="1:17" ht="20.100000000000001" customHeight="1">
      <c r="A73" s="107" t="s">
        <v>582</v>
      </c>
      <c r="B73" s="107" t="s">
        <v>595</v>
      </c>
      <c r="C73" s="119">
        <v>371</v>
      </c>
      <c r="D73" s="120" t="s">
        <v>264</v>
      </c>
      <c r="E73" s="120" t="s">
        <v>300</v>
      </c>
      <c r="F73" s="121">
        <v>50</v>
      </c>
      <c r="G73" s="122">
        <v>68524.320000000007</v>
      </c>
      <c r="H73" s="123">
        <f t="shared" si="8"/>
        <v>36105</v>
      </c>
      <c r="I73" s="123">
        <f t="shared" si="9"/>
        <v>18250</v>
      </c>
      <c r="J73" s="124" t="str">
        <f t="shared" si="10"/>
        <v>active</v>
      </c>
      <c r="K73" s="125">
        <f t="shared" si="11"/>
        <v>1370.4864000000002</v>
      </c>
      <c r="L73" s="126">
        <f t="shared" si="12"/>
        <v>33800.324856986306</v>
      </c>
      <c r="M73" s="127">
        <f t="shared" si="13"/>
        <v>0</v>
      </c>
      <c r="N73" s="128">
        <f t="shared" si="14"/>
        <v>33800.324856986306</v>
      </c>
      <c r="O73" s="129"/>
      <c r="P73" s="130">
        <v>1370.4864000000002</v>
      </c>
    </row>
    <row r="74" spans="1:17" ht="20.100000000000001" customHeight="1">
      <c r="A74" s="107" t="s">
        <v>582</v>
      </c>
      <c r="B74" s="107" t="s">
        <v>595</v>
      </c>
      <c r="C74" s="119">
        <v>372</v>
      </c>
      <c r="D74" s="120" t="s">
        <v>264</v>
      </c>
      <c r="E74" s="120" t="s">
        <v>301</v>
      </c>
      <c r="F74" s="121">
        <v>50</v>
      </c>
      <c r="G74" s="122">
        <v>2277.21</v>
      </c>
      <c r="H74" s="123">
        <f t="shared" si="8"/>
        <v>36146</v>
      </c>
      <c r="I74" s="123">
        <f t="shared" si="9"/>
        <v>18250</v>
      </c>
      <c r="J74" s="124" t="str">
        <f t="shared" si="10"/>
        <v>active</v>
      </c>
      <c r="K74" s="125">
        <f t="shared" si="11"/>
        <v>45.544200000000004</v>
      </c>
      <c r="L74" s="126">
        <f t="shared" si="12"/>
        <v>1118.1413046575344</v>
      </c>
      <c r="M74" s="127">
        <f t="shared" si="13"/>
        <v>0</v>
      </c>
      <c r="N74" s="128">
        <f t="shared" si="14"/>
        <v>1118.1413046575344</v>
      </c>
      <c r="O74" s="129"/>
      <c r="P74" s="130">
        <v>45.544200000000004</v>
      </c>
    </row>
    <row r="75" spans="1:17" ht="20.100000000000001" customHeight="1">
      <c r="A75" s="107" t="s">
        <v>582</v>
      </c>
      <c r="B75" s="107" t="s">
        <v>595</v>
      </c>
      <c r="C75" s="119">
        <v>373</v>
      </c>
      <c r="D75" s="120" t="s">
        <v>264</v>
      </c>
      <c r="E75" s="120" t="s">
        <v>302</v>
      </c>
      <c r="F75" s="121">
        <v>50</v>
      </c>
      <c r="G75" s="122">
        <v>1621.81</v>
      </c>
      <c r="H75" s="123">
        <f t="shared" si="8"/>
        <v>36203</v>
      </c>
      <c r="I75" s="123">
        <f t="shared" si="9"/>
        <v>18250</v>
      </c>
      <c r="J75" s="124" t="str">
        <f t="shared" si="10"/>
        <v>active</v>
      </c>
      <c r="K75" s="125">
        <f t="shared" si="11"/>
        <v>32.436199999999999</v>
      </c>
      <c r="L75" s="126">
        <f t="shared" si="12"/>
        <v>791.26554739726032</v>
      </c>
      <c r="M75" s="127">
        <f t="shared" si="13"/>
        <v>0</v>
      </c>
      <c r="N75" s="128">
        <f t="shared" si="14"/>
        <v>791.26554739726032</v>
      </c>
      <c r="O75" s="129"/>
      <c r="P75" s="130">
        <v>32.436199999999999</v>
      </c>
    </row>
    <row r="76" spans="1:17" ht="20.100000000000001" customHeight="1">
      <c r="A76" s="107" t="s">
        <v>582</v>
      </c>
      <c r="B76" s="107" t="s">
        <v>595</v>
      </c>
      <c r="C76" s="119">
        <v>380</v>
      </c>
      <c r="D76" s="120" t="s">
        <v>264</v>
      </c>
      <c r="E76" s="120" t="s">
        <v>306</v>
      </c>
      <c r="F76" s="121">
        <v>50</v>
      </c>
      <c r="G76" s="122">
        <v>975114.81</v>
      </c>
      <c r="H76" s="123">
        <f t="shared" si="8"/>
        <v>36517</v>
      </c>
      <c r="I76" s="123">
        <f t="shared" si="9"/>
        <v>18250</v>
      </c>
      <c r="J76" s="124" t="str">
        <f t="shared" si="10"/>
        <v>active</v>
      </c>
      <c r="K76" s="125">
        <f t="shared" si="11"/>
        <v>19502.296200000001</v>
      </c>
      <c r="L76" s="126">
        <f t="shared" si="12"/>
        <v>458971.84755616437</v>
      </c>
      <c r="M76" s="127">
        <f t="shared" si="13"/>
        <v>0</v>
      </c>
      <c r="N76" s="128">
        <f t="shared" si="14"/>
        <v>458971.84755616437</v>
      </c>
      <c r="O76" s="129"/>
      <c r="P76" s="130">
        <v>19502.296200000001</v>
      </c>
    </row>
    <row r="77" spans="1:17" ht="20.100000000000001" customHeight="1">
      <c r="A77" s="107" t="s">
        <v>582</v>
      </c>
      <c r="B77" s="107" t="s">
        <v>595</v>
      </c>
      <c r="C77" s="119">
        <v>492</v>
      </c>
      <c r="D77" s="131" t="s">
        <v>307</v>
      </c>
      <c r="E77" s="120" t="s">
        <v>308</v>
      </c>
      <c r="F77" s="121">
        <v>50</v>
      </c>
      <c r="G77" s="122">
        <v>2268678.7999999998</v>
      </c>
      <c r="H77" s="123">
        <f t="shared" si="8"/>
        <v>36922</v>
      </c>
      <c r="I77" s="123">
        <f t="shared" si="9"/>
        <v>18250</v>
      </c>
      <c r="J77" s="124" t="str">
        <f t="shared" si="10"/>
        <v>active</v>
      </c>
      <c r="K77" s="125">
        <f t="shared" si="11"/>
        <v>45373.575999999994</v>
      </c>
      <c r="L77" s="126">
        <f t="shared" si="12"/>
        <v>1017486.9029041093</v>
      </c>
      <c r="M77" s="127">
        <f t="shared" si="13"/>
        <v>0</v>
      </c>
      <c r="N77" s="128">
        <f t="shared" si="14"/>
        <v>1017486.9029041093</v>
      </c>
      <c r="O77" s="129"/>
      <c r="P77" s="130">
        <v>45373.575999999994</v>
      </c>
    </row>
    <row r="78" spans="1:17" ht="20.100000000000001" customHeight="1">
      <c r="A78" s="107" t="s">
        <v>582</v>
      </c>
      <c r="B78" s="107" t="s">
        <v>595</v>
      </c>
      <c r="C78" s="119">
        <v>1177</v>
      </c>
      <c r="D78" s="120" t="s">
        <v>309</v>
      </c>
      <c r="E78" s="120" t="s">
        <v>86</v>
      </c>
      <c r="F78" s="121">
        <v>25</v>
      </c>
      <c r="G78" s="122">
        <v>79179.48</v>
      </c>
      <c r="H78" s="123">
        <f t="shared" si="8"/>
        <v>37257</v>
      </c>
      <c r="I78" s="123">
        <f t="shared" si="9"/>
        <v>9125</v>
      </c>
      <c r="J78" s="124" t="str">
        <f t="shared" si="10"/>
        <v>active</v>
      </c>
      <c r="K78" s="125">
        <f t="shared" si="11"/>
        <v>3167.1792</v>
      </c>
      <c r="L78" s="126">
        <f t="shared" si="12"/>
        <v>68116.045808219176</v>
      </c>
      <c r="M78" s="127">
        <f t="shared" si="13"/>
        <v>0</v>
      </c>
      <c r="N78" s="128">
        <f t="shared" si="14"/>
        <v>68116.045808219176</v>
      </c>
      <c r="O78" s="129"/>
      <c r="P78" s="130">
        <v>3167.1792</v>
      </c>
    </row>
    <row r="79" spans="1:17" ht="20.100000000000001" customHeight="1">
      <c r="A79" s="107" t="s">
        <v>582</v>
      </c>
      <c r="B79" s="107" t="s">
        <v>595</v>
      </c>
      <c r="C79" s="119">
        <v>1306</v>
      </c>
      <c r="D79" s="131" t="s">
        <v>314</v>
      </c>
      <c r="E79" s="120" t="s">
        <v>311</v>
      </c>
      <c r="F79" s="121">
        <v>50</v>
      </c>
      <c r="G79" s="122">
        <v>10680</v>
      </c>
      <c r="H79" s="123">
        <f t="shared" si="8"/>
        <v>37622</v>
      </c>
      <c r="I79" s="123">
        <f t="shared" si="9"/>
        <v>18250</v>
      </c>
      <c r="J79" s="124" t="str">
        <f t="shared" si="10"/>
        <v>active</v>
      </c>
      <c r="K79" s="125">
        <f t="shared" si="11"/>
        <v>213.6</v>
      </c>
      <c r="L79" s="126">
        <f t="shared" si="12"/>
        <v>4380.2630136986299</v>
      </c>
      <c r="M79" s="127">
        <f t="shared" si="13"/>
        <v>0</v>
      </c>
      <c r="N79" s="128">
        <f t="shared" si="14"/>
        <v>4380.2630136986299</v>
      </c>
      <c r="O79" s="129"/>
      <c r="P79" s="130">
        <v>213.6</v>
      </c>
    </row>
    <row r="80" spans="1:17" ht="20.100000000000001" customHeight="1">
      <c r="A80" s="107" t="s">
        <v>582</v>
      </c>
      <c r="B80" s="107" t="s">
        <v>595</v>
      </c>
      <c r="C80" s="119">
        <v>1493</v>
      </c>
      <c r="D80" s="131" t="s">
        <v>341</v>
      </c>
      <c r="E80" s="120" t="s">
        <v>342</v>
      </c>
      <c r="F80" s="121">
        <v>25</v>
      </c>
      <c r="G80" s="132">
        <v>9840</v>
      </c>
      <c r="H80" s="123">
        <f t="shared" si="8"/>
        <v>37802</v>
      </c>
      <c r="I80" s="123">
        <f t="shared" si="9"/>
        <v>9125</v>
      </c>
      <c r="J80" s="124" t="str">
        <f t="shared" si="10"/>
        <v>active</v>
      </c>
      <c r="K80" s="133">
        <f t="shared" si="11"/>
        <v>393.6</v>
      </c>
      <c r="L80" s="134">
        <f t="shared" si="12"/>
        <v>7877.3917808219185</v>
      </c>
      <c r="M80" s="134">
        <f t="shared" si="13"/>
        <v>0</v>
      </c>
      <c r="N80" s="133">
        <f t="shared" si="14"/>
        <v>7877.3917808219185</v>
      </c>
      <c r="O80" s="129"/>
      <c r="P80" s="130">
        <v>393.6</v>
      </c>
      <c r="Q80" s="254" t="s">
        <v>616</v>
      </c>
    </row>
    <row r="81" spans="1:17" ht="20.100000000000001" customHeight="1">
      <c r="A81" s="107" t="s">
        <v>582</v>
      </c>
      <c r="B81" s="107" t="s">
        <v>595</v>
      </c>
      <c r="C81" s="119">
        <v>1494</v>
      </c>
      <c r="D81" s="120" t="s">
        <v>343</v>
      </c>
      <c r="E81" s="120" t="s">
        <v>342</v>
      </c>
      <c r="F81" s="121">
        <v>20</v>
      </c>
      <c r="G81" s="132">
        <v>1680</v>
      </c>
      <c r="H81" s="123">
        <f t="shared" si="8"/>
        <v>37802</v>
      </c>
      <c r="I81" s="123">
        <f t="shared" si="9"/>
        <v>7300</v>
      </c>
      <c r="J81" s="124" t="str">
        <f t="shared" si="10"/>
        <v>dep out</v>
      </c>
      <c r="K81" s="133">
        <f t="shared" si="11"/>
        <v>0</v>
      </c>
      <c r="L81" s="134">
        <f t="shared" si="12"/>
        <v>1680</v>
      </c>
      <c r="M81" s="134">
        <f t="shared" si="13"/>
        <v>0</v>
      </c>
      <c r="N81" s="133">
        <f t="shared" si="14"/>
        <v>1680</v>
      </c>
      <c r="O81" s="129"/>
      <c r="P81" s="130">
        <v>84</v>
      </c>
    </row>
    <row r="82" spans="1:17" ht="20.100000000000001" customHeight="1">
      <c r="A82" s="107" t="s">
        <v>582</v>
      </c>
      <c r="B82" s="107" t="s">
        <v>595</v>
      </c>
      <c r="C82" s="119">
        <v>1340</v>
      </c>
      <c r="D82" s="120" t="s">
        <v>264</v>
      </c>
      <c r="E82" s="120" t="s">
        <v>250</v>
      </c>
      <c r="F82" s="121">
        <v>50</v>
      </c>
      <c r="G82" s="122">
        <v>26599.07</v>
      </c>
      <c r="H82" s="123">
        <f t="shared" si="8"/>
        <v>37987</v>
      </c>
      <c r="I82" s="123">
        <f t="shared" si="9"/>
        <v>18250</v>
      </c>
      <c r="J82" s="124" t="str">
        <f t="shared" si="10"/>
        <v>active</v>
      </c>
      <c r="K82" s="125">
        <f t="shared" si="11"/>
        <v>531.98140000000001</v>
      </c>
      <c r="L82" s="126">
        <f t="shared" si="12"/>
        <v>10377.281008219177</v>
      </c>
      <c r="M82" s="127">
        <f t="shared" si="13"/>
        <v>0</v>
      </c>
      <c r="N82" s="128">
        <f t="shared" si="14"/>
        <v>10377.281008219177</v>
      </c>
      <c r="O82" s="129"/>
      <c r="P82" s="130">
        <v>531.98140000000001</v>
      </c>
    </row>
    <row r="83" spans="1:17" ht="20.100000000000001" customHeight="1">
      <c r="A83" s="107" t="s">
        <v>582</v>
      </c>
      <c r="B83" s="107" t="s">
        <v>595</v>
      </c>
      <c r="C83" s="119">
        <v>1505</v>
      </c>
      <c r="D83" s="120" t="s">
        <v>354</v>
      </c>
      <c r="E83" s="120" t="s">
        <v>355</v>
      </c>
      <c r="F83" s="121">
        <v>25</v>
      </c>
      <c r="G83" s="132">
        <v>55520</v>
      </c>
      <c r="H83" s="123">
        <f t="shared" si="8"/>
        <v>38141</v>
      </c>
      <c r="I83" s="123">
        <f t="shared" si="9"/>
        <v>9125</v>
      </c>
      <c r="J83" s="124" t="str">
        <f t="shared" si="10"/>
        <v>active</v>
      </c>
      <c r="K83" s="133">
        <f t="shared" si="11"/>
        <v>2220.8000000000002</v>
      </c>
      <c r="L83" s="134">
        <f t="shared" si="12"/>
        <v>42383.815890410966</v>
      </c>
      <c r="M83" s="134">
        <f t="shared" si="13"/>
        <v>0</v>
      </c>
      <c r="N83" s="133">
        <f t="shared" si="14"/>
        <v>42383.815890410966</v>
      </c>
      <c r="O83" s="129"/>
      <c r="P83" s="130">
        <v>2220.8000000000002</v>
      </c>
    </row>
    <row r="84" spans="1:17" ht="20.100000000000001" customHeight="1">
      <c r="A84" s="107" t="s">
        <v>582</v>
      </c>
      <c r="B84" s="107" t="s">
        <v>595</v>
      </c>
      <c r="C84" s="119">
        <v>1495</v>
      </c>
      <c r="D84" s="120" t="s">
        <v>344</v>
      </c>
      <c r="E84" s="120" t="s">
        <v>318</v>
      </c>
      <c r="F84" s="121">
        <v>25</v>
      </c>
      <c r="G84" s="132">
        <v>62670</v>
      </c>
      <c r="H84" s="123">
        <f t="shared" si="8"/>
        <v>38168</v>
      </c>
      <c r="I84" s="123">
        <f t="shared" si="9"/>
        <v>9125</v>
      </c>
      <c r="J84" s="124" t="str">
        <f t="shared" si="10"/>
        <v>active</v>
      </c>
      <c r="K84" s="133">
        <f t="shared" si="11"/>
        <v>2506.8000000000002</v>
      </c>
      <c r="L84" s="134">
        <f t="shared" si="12"/>
        <v>47656.671780821925</v>
      </c>
      <c r="M84" s="134">
        <f t="shared" si="13"/>
        <v>0</v>
      </c>
      <c r="N84" s="133">
        <f t="shared" si="14"/>
        <v>47656.671780821925</v>
      </c>
      <c r="O84" s="129"/>
      <c r="P84" s="130">
        <v>2506.8000000000002</v>
      </c>
    </row>
    <row r="85" spans="1:17" ht="20.100000000000001" customHeight="1">
      <c r="A85" s="107" t="s">
        <v>582</v>
      </c>
      <c r="B85" s="107" t="s">
        <v>595</v>
      </c>
      <c r="C85" s="119">
        <v>1496</v>
      </c>
      <c r="D85" s="120" t="s">
        <v>345</v>
      </c>
      <c r="E85" s="120" t="s">
        <v>318</v>
      </c>
      <c r="F85" s="121">
        <v>25</v>
      </c>
      <c r="G85" s="132">
        <v>148200</v>
      </c>
      <c r="H85" s="123">
        <f t="shared" si="8"/>
        <v>38168</v>
      </c>
      <c r="I85" s="123">
        <f t="shared" si="9"/>
        <v>9125</v>
      </c>
      <c r="J85" s="124" t="str">
        <f t="shared" si="10"/>
        <v>active</v>
      </c>
      <c r="K85" s="133">
        <f t="shared" si="11"/>
        <v>5928</v>
      </c>
      <c r="L85" s="134">
        <f t="shared" si="12"/>
        <v>112696.96438356164</v>
      </c>
      <c r="M85" s="134">
        <f t="shared" si="13"/>
        <v>0</v>
      </c>
      <c r="N85" s="133">
        <f t="shared" si="14"/>
        <v>112696.96438356164</v>
      </c>
      <c r="O85" s="129"/>
      <c r="P85" s="130">
        <v>5928</v>
      </c>
    </row>
    <row r="86" spans="1:17" ht="20.100000000000001" customHeight="1">
      <c r="A86" s="107" t="s">
        <v>582</v>
      </c>
      <c r="B86" s="107" t="s">
        <v>595</v>
      </c>
      <c r="C86" s="119">
        <v>1497</v>
      </c>
      <c r="D86" s="120" t="s">
        <v>346</v>
      </c>
      <c r="E86" s="120" t="s">
        <v>318</v>
      </c>
      <c r="F86" s="121">
        <v>25</v>
      </c>
      <c r="G86" s="132">
        <v>251310</v>
      </c>
      <c r="H86" s="123">
        <f t="shared" si="8"/>
        <v>38168</v>
      </c>
      <c r="I86" s="123">
        <f t="shared" si="9"/>
        <v>9125</v>
      </c>
      <c r="J86" s="124" t="str">
        <f t="shared" si="10"/>
        <v>active</v>
      </c>
      <c r="K86" s="133">
        <f t="shared" si="11"/>
        <v>10052.4</v>
      </c>
      <c r="L86" s="134">
        <f t="shared" si="12"/>
        <v>191105.76328767123</v>
      </c>
      <c r="M86" s="134">
        <f t="shared" si="13"/>
        <v>0</v>
      </c>
      <c r="N86" s="133">
        <f t="shared" si="14"/>
        <v>191105.76328767123</v>
      </c>
      <c r="O86" s="129"/>
      <c r="P86" s="130">
        <v>10052.4</v>
      </c>
    </row>
    <row r="87" spans="1:17" ht="20.100000000000001" customHeight="1">
      <c r="A87" s="107" t="s">
        <v>582</v>
      </c>
      <c r="B87" s="107" t="s">
        <v>595</v>
      </c>
      <c r="C87" s="119">
        <v>1498</v>
      </c>
      <c r="D87" s="120" t="s">
        <v>347</v>
      </c>
      <c r="E87" s="120" t="s">
        <v>318</v>
      </c>
      <c r="F87" s="121">
        <v>25</v>
      </c>
      <c r="G87" s="132">
        <v>30720</v>
      </c>
      <c r="H87" s="123">
        <f t="shared" si="8"/>
        <v>38168</v>
      </c>
      <c r="I87" s="123">
        <f t="shared" si="9"/>
        <v>9125</v>
      </c>
      <c r="J87" s="124" t="str">
        <f t="shared" si="10"/>
        <v>active</v>
      </c>
      <c r="K87" s="133">
        <f t="shared" si="11"/>
        <v>1228.8</v>
      </c>
      <c r="L87" s="134">
        <f t="shared" si="12"/>
        <v>23360.666301369864</v>
      </c>
      <c r="M87" s="134">
        <f t="shared" si="13"/>
        <v>0</v>
      </c>
      <c r="N87" s="133">
        <f t="shared" si="14"/>
        <v>23360.666301369864</v>
      </c>
      <c r="O87" s="129"/>
      <c r="P87" s="130">
        <v>1228.8</v>
      </c>
    </row>
    <row r="88" spans="1:17" ht="20.100000000000001" customHeight="1">
      <c r="A88" s="107" t="s">
        <v>582</v>
      </c>
      <c r="B88" s="107" t="s">
        <v>595</v>
      </c>
      <c r="C88" s="119">
        <v>1499</v>
      </c>
      <c r="D88" s="120" t="s">
        <v>348</v>
      </c>
      <c r="E88" s="120" t="s">
        <v>318</v>
      </c>
      <c r="F88" s="121">
        <v>25</v>
      </c>
      <c r="G88" s="132">
        <v>7900</v>
      </c>
      <c r="H88" s="123">
        <f t="shared" si="8"/>
        <v>38168</v>
      </c>
      <c r="I88" s="123">
        <f t="shared" si="9"/>
        <v>9125</v>
      </c>
      <c r="J88" s="124" t="str">
        <f t="shared" si="10"/>
        <v>active</v>
      </c>
      <c r="K88" s="133">
        <f t="shared" si="11"/>
        <v>316</v>
      </c>
      <c r="L88" s="134">
        <f t="shared" si="12"/>
        <v>6007.4630136986307</v>
      </c>
      <c r="M88" s="134">
        <f t="shared" si="13"/>
        <v>0</v>
      </c>
      <c r="N88" s="133">
        <f t="shared" si="14"/>
        <v>6007.4630136986307</v>
      </c>
      <c r="O88" s="129"/>
      <c r="P88" s="130">
        <v>316</v>
      </c>
    </row>
    <row r="89" spans="1:17" ht="20.100000000000001" customHeight="1">
      <c r="A89" s="107" t="s">
        <v>582</v>
      </c>
      <c r="B89" s="107" t="s">
        <v>595</v>
      </c>
      <c r="C89" s="119">
        <v>1500</v>
      </c>
      <c r="D89" s="120" t="s">
        <v>349</v>
      </c>
      <c r="E89" s="120" t="s">
        <v>318</v>
      </c>
      <c r="F89" s="121">
        <v>25</v>
      </c>
      <c r="G89" s="132">
        <v>17440</v>
      </c>
      <c r="H89" s="123">
        <f t="shared" si="8"/>
        <v>38168</v>
      </c>
      <c r="I89" s="123">
        <f t="shared" si="9"/>
        <v>9125</v>
      </c>
      <c r="J89" s="124" t="str">
        <f t="shared" si="10"/>
        <v>active</v>
      </c>
      <c r="K89" s="133">
        <f t="shared" si="11"/>
        <v>697.6</v>
      </c>
      <c r="L89" s="134">
        <f t="shared" si="12"/>
        <v>13262.044931506851</v>
      </c>
      <c r="M89" s="134">
        <f t="shared" si="13"/>
        <v>0</v>
      </c>
      <c r="N89" s="133">
        <f t="shared" si="14"/>
        <v>13262.044931506851</v>
      </c>
      <c r="O89" s="129"/>
      <c r="P89" s="130">
        <v>697.6</v>
      </c>
    </row>
    <row r="90" spans="1:17" ht="20.100000000000001" customHeight="1">
      <c r="A90" s="107" t="s">
        <v>582</v>
      </c>
      <c r="B90" s="107" t="s">
        <v>595</v>
      </c>
      <c r="C90" s="119">
        <v>1501</v>
      </c>
      <c r="D90" s="120" t="s">
        <v>350</v>
      </c>
      <c r="E90" s="120" t="s">
        <v>318</v>
      </c>
      <c r="F90" s="121">
        <v>25</v>
      </c>
      <c r="G90" s="132">
        <v>36000</v>
      </c>
      <c r="H90" s="123">
        <f t="shared" si="8"/>
        <v>38168</v>
      </c>
      <c r="I90" s="123">
        <f t="shared" si="9"/>
        <v>9125</v>
      </c>
      <c r="J90" s="124" t="str">
        <f t="shared" si="10"/>
        <v>active</v>
      </c>
      <c r="K90" s="133">
        <f t="shared" si="11"/>
        <v>1440</v>
      </c>
      <c r="L90" s="134">
        <f t="shared" si="12"/>
        <v>27375.780821917808</v>
      </c>
      <c r="M90" s="134">
        <f t="shared" si="13"/>
        <v>0</v>
      </c>
      <c r="N90" s="133">
        <f t="shared" si="14"/>
        <v>27375.780821917808</v>
      </c>
      <c r="O90" s="129"/>
      <c r="P90" s="130">
        <v>1440</v>
      </c>
      <c r="Q90" s="254" t="s">
        <v>613</v>
      </c>
    </row>
    <row r="91" spans="1:17" ht="20.100000000000001" customHeight="1">
      <c r="A91" s="107" t="s">
        <v>582</v>
      </c>
      <c r="B91" s="107" t="s">
        <v>595</v>
      </c>
      <c r="C91" s="119">
        <v>1502</v>
      </c>
      <c r="D91" s="120" t="s">
        <v>351</v>
      </c>
      <c r="E91" s="120" t="s">
        <v>318</v>
      </c>
      <c r="F91" s="121">
        <v>25</v>
      </c>
      <c r="G91" s="132">
        <v>29000</v>
      </c>
      <c r="H91" s="123">
        <f t="shared" si="8"/>
        <v>38168</v>
      </c>
      <c r="I91" s="123">
        <f t="shared" si="9"/>
        <v>9125</v>
      </c>
      <c r="J91" s="124" t="str">
        <f t="shared" si="10"/>
        <v>active</v>
      </c>
      <c r="K91" s="133">
        <f t="shared" si="11"/>
        <v>1160</v>
      </c>
      <c r="L91" s="134">
        <f t="shared" si="12"/>
        <v>22052.712328767124</v>
      </c>
      <c r="M91" s="134">
        <f t="shared" si="13"/>
        <v>0</v>
      </c>
      <c r="N91" s="133">
        <f t="shared" si="14"/>
        <v>22052.712328767124</v>
      </c>
      <c r="O91" s="129"/>
      <c r="P91" s="130">
        <v>1160</v>
      </c>
    </row>
    <row r="92" spans="1:17" ht="20.100000000000001" customHeight="1">
      <c r="A92" s="107" t="s">
        <v>582</v>
      </c>
      <c r="B92" s="107" t="s">
        <v>595</v>
      </c>
      <c r="C92" s="119">
        <v>1503</v>
      </c>
      <c r="D92" s="120" t="s">
        <v>352</v>
      </c>
      <c r="E92" s="120" t="s">
        <v>318</v>
      </c>
      <c r="F92" s="121">
        <v>25</v>
      </c>
      <c r="G92" s="132">
        <v>6300</v>
      </c>
      <c r="H92" s="123">
        <f t="shared" si="8"/>
        <v>38168</v>
      </c>
      <c r="I92" s="123">
        <f t="shared" si="9"/>
        <v>9125</v>
      </c>
      <c r="J92" s="124" t="str">
        <f t="shared" si="10"/>
        <v>active</v>
      </c>
      <c r="K92" s="133">
        <f t="shared" si="11"/>
        <v>252</v>
      </c>
      <c r="L92" s="134">
        <f t="shared" si="12"/>
        <v>4790.7616438356163</v>
      </c>
      <c r="M92" s="134">
        <f t="shared" si="13"/>
        <v>0</v>
      </c>
      <c r="N92" s="133">
        <f t="shared" si="14"/>
        <v>4790.7616438356163</v>
      </c>
      <c r="O92" s="129"/>
      <c r="P92" s="130">
        <v>252</v>
      </c>
    </row>
    <row r="93" spans="1:17" ht="20.100000000000001" customHeight="1">
      <c r="A93" s="107" t="s">
        <v>582</v>
      </c>
      <c r="B93" s="107" t="s">
        <v>595</v>
      </c>
      <c r="C93" s="119">
        <v>1504</v>
      </c>
      <c r="D93" s="120" t="s">
        <v>353</v>
      </c>
      <c r="E93" s="120" t="s">
        <v>318</v>
      </c>
      <c r="F93" s="121">
        <v>25</v>
      </c>
      <c r="G93" s="132">
        <v>18240</v>
      </c>
      <c r="H93" s="123">
        <f t="shared" si="8"/>
        <v>38168</v>
      </c>
      <c r="I93" s="123">
        <f t="shared" si="9"/>
        <v>9125</v>
      </c>
      <c r="J93" s="124" t="str">
        <f t="shared" si="10"/>
        <v>active</v>
      </c>
      <c r="K93" s="133">
        <f t="shared" si="11"/>
        <v>729.6</v>
      </c>
      <c r="L93" s="134">
        <f t="shared" si="12"/>
        <v>13870.395616438356</v>
      </c>
      <c r="M93" s="134">
        <f t="shared" si="13"/>
        <v>0</v>
      </c>
      <c r="N93" s="133">
        <f t="shared" si="14"/>
        <v>13870.395616438356</v>
      </c>
      <c r="O93" s="129"/>
      <c r="P93" s="130">
        <v>729.6</v>
      </c>
    </row>
    <row r="94" spans="1:17" ht="20.100000000000001" customHeight="1">
      <c r="A94" s="107" t="s">
        <v>582</v>
      </c>
      <c r="B94" s="107" t="s">
        <v>595</v>
      </c>
      <c r="C94" s="119">
        <v>1506</v>
      </c>
      <c r="D94" s="120" t="s">
        <v>356</v>
      </c>
      <c r="E94" s="120" t="s">
        <v>318</v>
      </c>
      <c r="F94" s="121">
        <v>25</v>
      </c>
      <c r="G94" s="132">
        <v>36000</v>
      </c>
      <c r="H94" s="123">
        <f t="shared" si="8"/>
        <v>38168</v>
      </c>
      <c r="I94" s="123">
        <f t="shared" si="9"/>
        <v>9125</v>
      </c>
      <c r="J94" s="124" t="str">
        <f t="shared" si="10"/>
        <v>active</v>
      </c>
      <c r="K94" s="133">
        <f t="shared" si="11"/>
        <v>1440</v>
      </c>
      <c r="L94" s="134">
        <f t="shared" si="12"/>
        <v>27375.780821917808</v>
      </c>
      <c r="M94" s="134">
        <f t="shared" si="13"/>
        <v>0</v>
      </c>
      <c r="N94" s="133">
        <f t="shared" si="14"/>
        <v>27375.780821917808</v>
      </c>
      <c r="O94" s="129"/>
      <c r="P94" s="130">
        <v>1440</v>
      </c>
    </row>
    <row r="95" spans="1:17" ht="20.100000000000001" customHeight="1">
      <c r="A95" s="107" t="s">
        <v>582</v>
      </c>
      <c r="B95" s="107" t="s">
        <v>595</v>
      </c>
      <c r="C95" s="119">
        <v>1408</v>
      </c>
      <c r="D95" s="120" t="s">
        <v>326</v>
      </c>
      <c r="E95" s="120" t="s">
        <v>327</v>
      </c>
      <c r="F95" s="121">
        <v>30</v>
      </c>
      <c r="G95" s="122">
        <v>157830.44</v>
      </c>
      <c r="H95" s="123">
        <f t="shared" si="8"/>
        <v>38310</v>
      </c>
      <c r="I95" s="123">
        <f t="shared" si="9"/>
        <v>10950</v>
      </c>
      <c r="J95" s="124" t="str">
        <f t="shared" si="10"/>
        <v>active</v>
      </c>
      <c r="K95" s="125">
        <f t="shared" si="11"/>
        <v>5261.0146666666669</v>
      </c>
      <c r="L95" s="126">
        <f t="shared" si="12"/>
        <v>97970.182710502282</v>
      </c>
      <c r="M95" s="127">
        <f t="shared" si="13"/>
        <v>0</v>
      </c>
      <c r="N95" s="128">
        <f t="shared" si="14"/>
        <v>97970.182710502282</v>
      </c>
      <c r="O95" s="129"/>
      <c r="P95" s="130">
        <v>5261.0146666666669</v>
      </c>
    </row>
    <row r="96" spans="1:17" ht="20.100000000000001" customHeight="1">
      <c r="A96" s="107" t="s">
        <v>582</v>
      </c>
      <c r="B96" s="107" t="s">
        <v>595</v>
      </c>
      <c r="C96" s="119">
        <v>1428</v>
      </c>
      <c r="D96" s="120" t="s">
        <v>334</v>
      </c>
      <c r="E96" s="120" t="s">
        <v>333</v>
      </c>
      <c r="F96" s="121">
        <v>50</v>
      </c>
      <c r="G96" s="132">
        <v>17255</v>
      </c>
      <c r="H96" s="123">
        <f t="shared" si="8"/>
        <v>38353</v>
      </c>
      <c r="I96" s="123">
        <f t="shared" si="9"/>
        <v>18250</v>
      </c>
      <c r="J96" s="124" t="str">
        <f t="shared" si="10"/>
        <v>active</v>
      </c>
      <c r="K96" s="133">
        <f t="shared" si="11"/>
        <v>345.1</v>
      </c>
      <c r="L96" s="134">
        <f t="shared" si="12"/>
        <v>6385.7682191780832</v>
      </c>
      <c r="M96" s="134">
        <f t="shared" si="13"/>
        <v>0</v>
      </c>
      <c r="N96" s="133">
        <f t="shared" si="14"/>
        <v>6385.7682191780832</v>
      </c>
      <c r="O96" s="129"/>
      <c r="P96" s="130">
        <v>345.1</v>
      </c>
    </row>
    <row r="97" spans="1:17" ht="20.100000000000001" customHeight="1">
      <c r="A97" s="107" t="s">
        <v>582</v>
      </c>
      <c r="B97" s="107" t="s">
        <v>595</v>
      </c>
      <c r="C97" s="119">
        <v>1429</v>
      </c>
      <c r="D97" s="120" t="s">
        <v>335</v>
      </c>
      <c r="E97" s="120" t="s">
        <v>333</v>
      </c>
      <c r="F97" s="121">
        <v>50</v>
      </c>
      <c r="G97" s="132">
        <v>15840</v>
      </c>
      <c r="H97" s="123">
        <f t="shared" si="8"/>
        <v>38353</v>
      </c>
      <c r="I97" s="123">
        <f t="shared" si="9"/>
        <v>18250</v>
      </c>
      <c r="J97" s="124" t="str">
        <f t="shared" si="10"/>
        <v>active</v>
      </c>
      <c r="K97" s="133">
        <f t="shared" si="11"/>
        <v>316.8</v>
      </c>
      <c r="L97" s="134">
        <f t="shared" si="12"/>
        <v>5862.1019178082197</v>
      </c>
      <c r="M97" s="134">
        <f t="shared" si="13"/>
        <v>0</v>
      </c>
      <c r="N97" s="133">
        <f t="shared" si="14"/>
        <v>5862.1019178082197</v>
      </c>
      <c r="O97" s="129"/>
      <c r="P97" s="130">
        <v>316.8</v>
      </c>
    </row>
    <row r="98" spans="1:17" ht="20.100000000000001" customHeight="1">
      <c r="A98" s="107" t="s">
        <v>582</v>
      </c>
      <c r="B98" s="107" t="s">
        <v>595</v>
      </c>
      <c r="C98" s="119">
        <v>1430</v>
      </c>
      <c r="D98" s="120" t="s">
        <v>336</v>
      </c>
      <c r="E98" s="120" t="s">
        <v>333</v>
      </c>
      <c r="F98" s="121">
        <v>50</v>
      </c>
      <c r="G98" s="132">
        <v>8400</v>
      </c>
      <c r="H98" s="123">
        <f t="shared" si="8"/>
        <v>38353</v>
      </c>
      <c r="I98" s="123">
        <f t="shared" si="9"/>
        <v>18250</v>
      </c>
      <c r="J98" s="124" t="str">
        <f t="shared" si="10"/>
        <v>active</v>
      </c>
      <c r="K98" s="133">
        <f t="shared" si="11"/>
        <v>168</v>
      </c>
      <c r="L98" s="134">
        <f t="shared" si="12"/>
        <v>3108.6904109589041</v>
      </c>
      <c r="M98" s="134">
        <f t="shared" si="13"/>
        <v>0</v>
      </c>
      <c r="N98" s="133">
        <f t="shared" si="14"/>
        <v>3108.6904109589041</v>
      </c>
      <c r="O98" s="129"/>
      <c r="P98" s="130">
        <v>168</v>
      </c>
    </row>
    <row r="99" spans="1:17" ht="20.100000000000001" customHeight="1">
      <c r="A99" s="107" t="s">
        <v>582</v>
      </c>
      <c r="B99" s="107" t="s">
        <v>595</v>
      </c>
      <c r="C99" s="119">
        <v>1431</v>
      </c>
      <c r="D99" s="120" t="s">
        <v>337</v>
      </c>
      <c r="E99" s="120" t="s">
        <v>333</v>
      </c>
      <c r="F99" s="121">
        <v>50</v>
      </c>
      <c r="G99" s="132">
        <v>5180</v>
      </c>
      <c r="H99" s="123">
        <f t="shared" si="8"/>
        <v>38353</v>
      </c>
      <c r="I99" s="123">
        <f t="shared" si="9"/>
        <v>18250</v>
      </c>
      <c r="J99" s="124" t="str">
        <f t="shared" si="10"/>
        <v>active</v>
      </c>
      <c r="K99" s="133">
        <f t="shared" si="11"/>
        <v>103.6</v>
      </c>
      <c r="L99" s="134">
        <f t="shared" si="12"/>
        <v>1917.0257534246575</v>
      </c>
      <c r="M99" s="134">
        <f t="shared" si="13"/>
        <v>0</v>
      </c>
      <c r="N99" s="133">
        <f t="shared" si="14"/>
        <v>1917.0257534246575</v>
      </c>
      <c r="O99" s="129"/>
      <c r="P99" s="130">
        <v>103.6</v>
      </c>
    </row>
    <row r="100" spans="1:17" ht="20.100000000000001" customHeight="1">
      <c r="A100" s="107" t="s">
        <v>582</v>
      </c>
      <c r="B100" s="107" t="s">
        <v>595</v>
      </c>
      <c r="C100" s="119">
        <v>1432</v>
      </c>
      <c r="D100" s="120" t="s">
        <v>338</v>
      </c>
      <c r="E100" s="120" t="s">
        <v>333</v>
      </c>
      <c r="F100" s="121">
        <v>50</v>
      </c>
      <c r="G100" s="132">
        <v>21000</v>
      </c>
      <c r="H100" s="123">
        <f t="shared" si="8"/>
        <v>38353</v>
      </c>
      <c r="I100" s="123">
        <f t="shared" si="9"/>
        <v>18250</v>
      </c>
      <c r="J100" s="124" t="str">
        <f t="shared" si="10"/>
        <v>active</v>
      </c>
      <c r="K100" s="133">
        <f t="shared" si="11"/>
        <v>420</v>
      </c>
      <c r="L100" s="134">
        <f t="shared" si="12"/>
        <v>7771.7260273972606</v>
      </c>
      <c r="M100" s="134">
        <f t="shared" si="13"/>
        <v>0</v>
      </c>
      <c r="N100" s="133">
        <f t="shared" si="14"/>
        <v>7771.7260273972606</v>
      </c>
      <c r="O100" s="129"/>
      <c r="P100" s="130">
        <v>420</v>
      </c>
    </row>
    <row r="101" spans="1:17" ht="20.100000000000001" customHeight="1">
      <c r="A101" s="107" t="s">
        <v>582</v>
      </c>
      <c r="B101" s="107" t="s">
        <v>595</v>
      </c>
      <c r="C101" s="119">
        <v>1433</v>
      </c>
      <c r="D101" s="120" t="s">
        <v>339</v>
      </c>
      <c r="E101" s="120" t="s">
        <v>333</v>
      </c>
      <c r="F101" s="121">
        <v>50</v>
      </c>
      <c r="G101" s="132">
        <v>7700</v>
      </c>
      <c r="H101" s="123">
        <f t="shared" si="8"/>
        <v>38353</v>
      </c>
      <c r="I101" s="123">
        <f t="shared" si="9"/>
        <v>18250</v>
      </c>
      <c r="J101" s="124" t="str">
        <f t="shared" si="10"/>
        <v>active</v>
      </c>
      <c r="K101" s="133">
        <f t="shared" si="11"/>
        <v>154</v>
      </c>
      <c r="L101" s="134">
        <f t="shared" si="12"/>
        <v>2849.6328767123287</v>
      </c>
      <c r="M101" s="134">
        <f t="shared" si="13"/>
        <v>0</v>
      </c>
      <c r="N101" s="133">
        <f t="shared" si="14"/>
        <v>2849.6328767123287</v>
      </c>
      <c r="O101" s="129"/>
      <c r="P101" s="130">
        <v>154</v>
      </c>
    </row>
    <row r="102" spans="1:17" ht="20.100000000000001" customHeight="1">
      <c r="A102" s="107" t="s">
        <v>582</v>
      </c>
      <c r="B102" s="107" t="s">
        <v>595</v>
      </c>
      <c r="C102" s="119">
        <v>1434</v>
      </c>
      <c r="D102" s="120" t="s">
        <v>340</v>
      </c>
      <c r="E102" s="120" t="s">
        <v>333</v>
      </c>
      <c r="F102" s="121">
        <v>50</v>
      </c>
      <c r="G102" s="132">
        <v>10570</v>
      </c>
      <c r="H102" s="123">
        <f t="shared" si="8"/>
        <v>38353</v>
      </c>
      <c r="I102" s="123">
        <f t="shared" si="9"/>
        <v>18250</v>
      </c>
      <c r="J102" s="124" t="str">
        <f t="shared" si="10"/>
        <v>active</v>
      </c>
      <c r="K102" s="133">
        <f t="shared" si="11"/>
        <v>211.4</v>
      </c>
      <c r="L102" s="134">
        <f t="shared" si="12"/>
        <v>3911.7687671232879</v>
      </c>
      <c r="M102" s="134">
        <f t="shared" si="13"/>
        <v>0</v>
      </c>
      <c r="N102" s="133">
        <f t="shared" si="14"/>
        <v>3911.7687671232879</v>
      </c>
      <c r="O102" s="129"/>
      <c r="P102" s="130">
        <v>211.4</v>
      </c>
    </row>
    <row r="103" spans="1:17" ht="20.100000000000001" customHeight="1">
      <c r="A103" s="107" t="s">
        <v>582</v>
      </c>
      <c r="B103" s="107" t="s">
        <v>595</v>
      </c>
      <c r="C103" s="119">
        <v>1524</v>
      </c>
      <c r="D103" s="120" t="s">
        <v>357</v>
      </c>
      <c r="E103" s="120" t="s">
        <v>358</v>
      </c>
      <c r="F103" s="121">
        <v>25</v>
      </c>
      <c r="G103" s="122">
        <v>206790.01</v>
      </c>
      <c r="H103" s="123">
        <f t="shared" si="8"/>
        <v>38718</v>
      </c>
      <c r="I103" s="123">
        <f t="shared" si="9"/>
        <v>9125</v>
      </c>
      <c r="J103" s="124" t="str">
        <f t="shared" si="10"/>
        <v>active</v>
      </c>
      <c r="K103" s="125">
        <f t="shared" si="11"/>
        <v>8271.6004000000012</v>
      </c>
      <c r="L103" s="126">
        <f t="shared" si="12"/>
        <v>144786.9998783562</v>
      </c>
      <c r="M103" s="127">
        <f t="shared" si="13"/>
        <v>0</v>
      </c>
      <c r="N103" s="128">
        <f t="shared" si="14"/>
        <v>144786.9998783562</v>
      </c>
      <c r="O103" s="129"/>
      <c r="P103" s="130">
        <v>8271.6004000000012</v>
      </c>
    </row>
    <row r="104" spans="1:17" ht="20.100000000000001" customHeight="1">
      <c r="A104" s="107" t="s">
        <v>582</v>
      </c>
      <c r="B104" s="107" t="s">
        <v>595</v>
      </c>
      <c r="C104" s="119">
        <v>1559</v>
      </c>
      <c r="D104" s="120" t="s">
        <v>359</v>
      </c>
      <c r="E104" s="120" t="s">
        <v>358</v>
      </c>
      <c r="F104" s="121">
        <v>25</v>
      </c>
      <c r="G104" s="132">
        <v>2135</v>
      </c>
      <c r="H104" s="123">
        <f t="shared" si="8"/>
        <v>38718</v>
      </c>
      <c r="I104" s="123">
        <f t="shared" si="9"/>
        <v>9125</v>
      </c>
      <c r="J104" s="124" t="str">
        <f t="shared" si="10"/>
        <v>active</v>
      </c>
      <c r="K104" s="133">
        <f t="shared" si="11"/>
        <v>85.4</v>
      </c>
      <c r="L104" s="134">
        <f t="shared" si="12"/>
        <v>1494.8509589041098</v>
      </c>
      <c r="M104" s="134">
        <f t="shared" si="13"/>
        <v>0</v>
      </c>
      <c r="N104" s="133">
        <f t="shared" si="14"/>
        <v>1494.8509589041098</v>
      </c>
      <c r="O104" s="129"/>
      <c r="P104" s="130">
        <v>85.4</v>
      </c>
    </row>
    <row r="105" spans="1:17" ht="20.100000000000001" customHeight="1">
      <c r="A105" s="107" t="s">
        <v>582</v>
      </c>
      <c r="B105" s="107" t="s">
        <v>595</v>
      </c>
      <c r="C105" s="119">
        <v>1560</v>
      </c>
      <c r="D105" s="120" t="s">
        <v>360</v>
      </c>
      <c r="E105" s="120" t="s">
        <v>358</v>
      </c>
      <c r="F105" s="121">
        <v>50</v>
      </c>
      <c r="G105" s="132">
        <v>30973</v>
      </c>
      <c r="H105" s="123">
        <f t="shared" si="8"/>
        <v>38718</v>
      </c>
      <c r="I105" s="123">
        <f t="shared" si="9"/>
        <v>18250</v>
      </c>
      <c r="J105" s="124" t="str">
        <f t="shared" si="10"/>
        <v>active</v>
      </c>
      <c r="K105" s="133">
        <f t="shared" si="11"/>
        <v>619.46</v>
      </c>
      <c r="L105" s="134">
        <f t="shared" si="12"/>
        <v>10843.095726027399</v>
      </c>
      <c r="M105" s="134">
        <f t="shared" si="13"/>
        <v>0</v>
      </c>
      <c r="N105" s="133">
        <f t="shared" si="14"/>
        <v>10843.095726027399</v>
      </c>
      <c r="O105" s="129"/>
      <c r="P105" s="130">
        <v>619.46</v>
      </c>
    </row>
    <row r="106" spans="1:17" ht="20.100000000000001" customHeight="1">
      <c r="A106" s="107" t="s">
        <v>582</v>
      </c>
      <c r="B106" s="107" t="s">
        <v>595</v>
      </c>
      <c r="C106" s="119">
        <v>1561</v>
      </c>
      <c r="D106" s="120" t="s">
        <v>361</v>
      </c>
      <c r="E106" s="120" t="s">
        <v>358</v>
      </c>
      <c r="F106" s="121">
        <v>50</v>
      </c>
      <c r="G106" s="132">
        <v>7126</v>
      </c>
      <c r="H106" s="123">
        <f t="shared" si="8"/>
        <v>38718</v>
      </c>
      <c r="I106" s="123">
        <f t="shared" si="9"/>
        <v>18250</v>
      </c>
      <c r="J106" s="124" t="str">
        <f t="shared" si="10"/>
        <v>active</v>
      </c>
      <c r="K106" s="133">
        <f t="shared" si="11"/>
        <v>142.52000000000001</v>
      </c>
      <c r="L106" s="134">
        <f t="shared" si="12"/>
        <v>2494.6856986301373</v>
      </c>
      <c r="M106" s="134">
        <f t="shared" si="13"/>
        <v>0</v>
      </c>
      <c r="N106" s="133">
        <f t="shared" si="14"/>
        <v>2494.6856986301373</v>
      </c>
      <c r="O106" s="129"/>
      <c r="P106" s="130">
        <v>142.52000000000001</v>
      </c>
    </row>
    <row r="107" spans="1:17" ht="20.100000000000001" customHeight="1">
      <c r="A107" s="107" t="s">
        <v>582</v>
      </c>
      <c r="B107" s="107" t="s">
        <v>595</v>
      </c>
      <c r="C107" s="119">
        <v>1562</v>
      </c>
      <c r="D107" s="120" t="s">
        <v>362</v>
      </c>
      <c r="E107" s="120" t="s">
        <v>358</v>
      </c>
      <c r="F107" s="121">
        <v>50</v>
      </c>
      <c r="G107" s="132">
        <v>42980</v>
      </c>
      <c r="H107" s="123">
        <f t="shared" si="8"/>
        <v>38718</v>
      </c>
      <c r="I107" s="123">
        <f t="shared" si="9"/>
        <v>18250</v>
      </c>
      <c r="J107" s="124" t="str">
        <f t="shared" si="10"/>
        <v>active</v>
      </c>
      <c r="K107" s="133">
        <f t="shared" si="11"/>
        <v>859.6</v>
      </c>
      <c r="L107" s="134">
        <f t="shared" si="12"/>
        <v>15046.532602739728</v>
      </c>
      <c r="M107" s="134">
        <f t="shared" si="13"/>
        <v>0</v>
      </c>
      <c r="N107" s="133">
        <f t="shared" si="14"/>
        <v>15046.532602739728</v>
      </c>
      <c r="O107" s="129"/>
      <c r="P107" s="130">
        <v>859.6</v>
      </c>
    </row>
    <row r="108" spans="1:17" ht="20.100000000000001" customHeight="1">
      <c r="A108" s="107" t="s">
        <v>582</v>
      </c>
      <c r="B108" s="107" t="s">
        <v>595</v>
      </c>
      <c r="C108" s="119">
        <v>1563</v>
      </c>
      <c r="D108" s="120" t="s">
        <v>363</v>
      </c>
      <c r="E108" s="120" t="s">
        <v>358</v>
      </c>
      <c r="F108" s="121">
        <v>50</v>
      </c>
      <c r="G108" s="132">
        <v>98785</v>
      </c>
      <c r="H108" s="123">
        <f t="shared" si="8"/>
        <v>38718</v>
      </c>
      <c r="I108" s="123">
        <f t="shared" si="9"/>
        <v>18250</v>
      </c>
      <c r="J108" s="124" t="str">
        <f t="shared" si="10"/>
        <v>active</v>
      </c>
      <c r="K108" s="133">
        <f t="shared" si="11"/>
        <v>1975.7</v>
      </c>
      <c r="L108" s="134">
        <f t="shared" si="12"/>
        <v>34582.869315068492</v>
      </c>
      <c r="M108" s="134">
        <f t="shared" si="13"/>
        <v>0</v>
      </c>
      <c r="N108" s="133">
        <f t="shared" si="14"/>
        <v>34582.869315068492</v>
      </c>
      <c r="O108" s="129"/>
      <c r="P108" s="130">
        <v>1975.7</v>
      </c>
    </row>
    <row r="109" spans="1:17" ht="20.100000000000001" customHeight="1">
      <c r="A109" s="107" t="s">
        <v>582</v>
      </c>
      <c r="B109" s="107" t="s">
        <v>595</v>
      </c>
      <c r="C109" s="119">
        <v>1564</v>
      </c>
      <c r="D109" s="120" t="s">
        <v>364</v>
      </c>
      <c r="E109" s="120" t="s">
        <v>358</v>
      </c>
      <c r="F109" s="121">
        <v>50</v>
      </c>
      <c r="G109" s="132">
        <v>50015</v>
      </c>
      <c r="H109" s="123">
        <f t="shared" si="8"/>
        <v>38718</v>
      </c>
      <c r="I109" s="123">
        <f t="shared" si="9"/>
        <v>18250</v>
      </c>
      <c r="J109" s="124" t="str">
        <f t="shared" si="10"/>
        <v>active</v>
      </c>
      <c r="K109" s="133">
        <f t="shared" si="11"/>
        <v>1000.3</v>
      </c>
      <c r="L109" s="134">
        <f t="shared" si="12"/>
        <v>17509.36082191781</v>
      </c>
      <c r="M109" s="134">
        <f t="shared" si="13"/>
        <v>0</v>
      </c>
      <c r="N109" s="133">
        <f t="shared" si="14"/>
        <v>17509.36082191781</v>
      </c>
      <c r="O109" s="129"/>
      <c r="P109" s="130">
        <v>1000.3</v>
      </c>
    </row>
    <row r="110" spans="1:17" ht="20.100000000000001" customHeight="1">
      <c r="A110" s="107" t="s">
        <v>582</v>
      </c>
      <c r="B110" s="107" t="s">
        <v>595</v>
      </c>
      <c r="C110" s="119">
        <v>1565</v>
      </c>
      <c r="D110" s="120" t="s">
        <v>365</v>
      </c>
      <c r="E110" s="120" t="s">
        <v>358</v>
      </c>
      <c r="F110" s="121">
        <v>50</v>
      </c>
      <c r="G110" s="132">
        <v>3700</v>
      </c>
      <c r="H110" s="123">
        <f t="shared" si="8"/>
        <v>38718</v>
      </c>
      <c r="I110" s="123">
        <f t="shared" si="9"/>
        <v>18250</v>
      </c>
      <c r="J110" s="124" t="str">
        <f t="shared" si="10"/>
        <v>active</v>
      </c>
      <c r="K110" s="133">
        <f t="shared" si="11"/>
        <v>74</v>
      </c>
      <c r="L110" s="134">
        <f t="shared" si="12"/>
        <v>1295.3041095890412</v>
      </c>
      <c r="M110" s="134">
        <f t="shared" si="13"/>
        <v>0</v>
      </c>
      <c r="N110" s="133">
        <f t="shared" si="14"/>
        <v>1295.3041095890412</v>
      </c>
      <c r="O110" s="129"/>
      <c r="P110" s="130">
        <v>74</v>
      </c>
    </row>
    <row r="111" spans="1:17" ht="20.100000000000001" customHeight="1">
      <c r="A111" s="107" t="s">
        <v>582</v>
      </c>
      <c r="B111" s="107" t="s">
        <v>595</v>
      </c>
      <c r="C111" s="119">
        <v>1566</v>
      </c>
      <c r="D111" s="120" t="s">
        <v>366</v>
      </c>
      <c r="E111" s="120" t="s">
        <v>358</v>
      </c>
      <c r="F111" s="121">
        <v>50</v>
      </c>
      <c r="G111" s="132">
        <v>14400</v>
      </c>
      <c r="H111" s="123">
        <f t="shared" si="8"/>
        <v>38718</v>
      </c>
      <c r="I111" s="123">
        <f t="shared" si="9"/>
        <v>18250</v>
      </c>
      <c r="J111" s="124" t="str">
        <f t="shared" si="10"/>
        <v>active</v>
      </c>
      <c r="K111" s="133">
        <f t="shared" si="11"/>
        <v>288</v>
      </c>
      <c r="L111" s="134">
        <f t="shared" si="12"/>
        <v>5041.1835616438357</v>
      </c>
      <c r="M111" s="134">
        <f t="shared" si="13"/>
        <v>0</v>
      </c>
      <c r="N111" s="133">
        <f t="shared" si="14"/>
        <v>5041.1835616438357</v>
      </c>
      <c r="O111" s="129"/>
      <c r="P111" s="130">
        <v>288</v>
      </c>
      <c r="Q111" s="254" t="s">
        <v>613</v>
      </c>
    </row>
    <row r="112" spans="1:17" ht="20.100000000000001" customHeight="1">
      <c r="A112" s="107" t="s">
        <v>582</v>
      </c>
      <c r="B112" s="107" t="s">
        <v>595</v>
      </c>
      <c r="C112" s="119">
        <v>1567</v>
      </c>
      <c r="D112" s="120" t="s">
        <v>367</v>
      </c>
      <c r="E112" s="120" t="s">
        <v>358</v>
      </c>
      <c r="F112" s="121">
        <v>50</v>
      </c>
      <c r="G112" s="132">
        <v>7175</v>
      </c>
      <c r="H112" s="123">
        <f t="shared" si="8"/>
        <v>38718</v>
      </c>
      <c r="I112" s="123">
        <f t="shared" si="9"/>
        <v>18250</v>
      </c>
      <c r="J112" s="124" t="str">
        <f t="shared" si="10"/>
        <v>active</v>
      </c>
      <c r="K112" s="133">
        <f t="shared" si="11"/>
        <v>143.5</v>
      </c>
      <c r="L112" s="134">
        <f t="shared" si="12"/>
        <v>2511.8397260273973</v>
      </c>
      <c r="M112" s="134">
        <f t="shared" si="13"/>
        <v>0</v>
      </c>
      <c r="N112" s="133">
        <f t="shared" si="14"/>
        <v>2511.8397260273973</v>
      </c>
      <c r="O112" s="129"/>
      <c r="P112" s="130">
        <v>143.5</v>
      </c>
    </row>
    <row r="113" spans="1:17" ht="20.100000000000001" customHeight="1">
      <c r="A113" s="107" t="s">
        <v>582</v>
      </c>
      <c r="B113" s="107" t="s">
        <v>595</v>
      </c>
      <c r="C113" s="119">
        <v>1568</v>
      </c>
      <c r="D113" s="120" t="s">
        <v>368</v>
      </c>
      <c r="E113" s="120" t="s">
        <v>358</v>
      </c>
      <c r="F113" s="121">
        <v>50</v>
      </c>
      <c r="G113" s="132">
        <v>3570</v>
      </c>
      <c r="H113" s="123">
        <f t="shared" si="8"/>
        <v>38718</v>
      </c>
      <c r="I113" s="123">
        <f t="shared" si="9"/>
        <v>18250</v>
      </c>
      <c r="J113" s="124" t="str">
        <f t="shared" si="10"/>
        <v>active</v>
      </c>
      <c r="K113" s="133">
        <f t="shared" si="11"/>
        <v>71.400000000000006</v>
      </c>
      <c r="L113" s="134">
        <f t="shared" si="12"/>
        <v>1249.7934246575344</v>
      </c>
      <c r="M113" s="134">
        <f t="shared" si="13"/>
        <v>0</v>
      </c>
      <c r="N113" s="133">
        <f t="shared" si="14"/>
        <v>1249.7934246575344</v>
      </c>
      <c r="O113" s="129"/>
      <c r="P113" s="130">
        <v>71.400000000000006</v>
      </c>
    </row>
    <row r="114" spans="1:17" ht="20.100000000000001" customHeight="1">
      <c r="A114" s="107" t="s">
        <v>582</v>
      </c>
      <c r="B114" s="107" t="s">
        <v>595</v>
      </c>
      <c r="C114" s="119">
        <v>1569</v>
      </c>
      <c r="D114" s="120" t="s">
        <v>369</v>
      </c>
      <c r="E114" s="120" t="s">
        <v>358</v>
      </c>
      <c r="F114" s="121">
        <v>50</v>
      </c>
      <c r="G114" s="132">
        <v>7920</v>
      </c>
      <c r="H114" s="123">
        <f t="shared" si="8"/>
        <v>38718</v>
      </c>
      <c r="I114" s="123">
        <f t="shared" si="9"/>
        <v>18250</v>
      </c>
      <c r="J114" s="124" t="str">
        <f t="shared" si="10"/>
        <v>active</v>
      </c>
      <c r="K114" s="133">
        <f t="shared" si="11"/>
        <v>158.4</v>
      </c>
      <c r="L114" s="134">
        <f t="shared" si="12"/>
        <v>2772.6509589041098</v>
      </c>
      <c r="M114" s="134">
        <f t="shared" si="13"/>
        <v>0</v>
      </c>
      <c r="N114" s="133">
        <f t="shared" si="14"/>
        <v>2772.6509589041098</v>
      </c>
      <c r="O114" s="129"/>
      <c r="P114" s="130">
        <v>158.4</v>
      </c>
    </row>
    <row r="115" spans="1:17" ht="20.100000000000001" customHeight="1">
      <c r="A115" s="107" t="s">
        <v>582</v>
      </c>
      <c r="B115" s="107" t="s">
        <v>595</v>
      </c>
      <c r="C115" s="119">
        <v>1570</v>
      </c>
      <c r="D115" s="120" t="s">
        <v>370</v>
      </c>
      <c r="E115" s="120" t="s">
        <v>358</v>
      </c>
      <c r="F115" s="121">
        <v>50</v>
      </c>
      <c r="G115" s="132">
        <v>12300</v>
      </c>
      <c r="H115" s="123">
        <f t="shared" si="8"/>
        <v>38718</v>
      </c>
      <c r="I115" s="123">
        <f t="shared" si="9"/>
        <v>18250</v>
      </c>
      <c r="J115" s="124" t="str">
        <f t="shared" si="10"/>
        <v>active</v>
      </c>
      <c r="K115" s="133">
        <f t="shared" si="11"/>
        <v>246</v>
      </c>
      <c r="L115" s="134">
        <f t="shared" si="12"/>
        <v>4306.0109589041094</v>
      </c>
      <c r="M115" s="134">
        <f t="shared" si="13"/>
        <v>0</v>
      </c>
      <c r="N115" s="133">
        <f t="shared" si="14"/>
        <v>4306.0109589041094</v>
      </c>
      <c r="O115" s="129"/>
      <c r="P115" s="130">
        <v>246</v>
      </c>
    </row>
    <row r="116" spans="1:17" ht="20.100000000000001" customHeight="1">
      <c r="A116" s="107" t="s">
        <v>582</v>
      </c>
      <c r="B116" s="107" t="s">
        <v>595</v>
      </c>
      <c r="C116" s="119">
        <v>1571</v>
      </c>
      <c r="D116" s="120" t="s">
        <v>371</v>
      </c>
      <c r="E116" s="120" t="s">
        <v>358</v>
      </c>
      <c r="F116" s="121">
        <v>50</v>
      </c>
      <c r="G116" s="132">
        <v>41300</v>
      </c>
      <c r="H116" s="123">
        <f t="shared" si="8"/>
        <v>38718</v>
      </c>
      <c r="I116" s="123">
        <f t="shared" si="9"/>
        <v>18250</v>
      </c>
      <c r="J116" s="124" t="str">
        <f t="shared" si="10"/>
        <v>active</v>
      </c>
      <c r="K116" s="133">
        <f t="shared" si="11"/>
        <v>826</v>
      </c>
      <c r="L116" s="134">
        <f t="shared" si="12"/>
        <v>14458.394520547945</v>
      </c>
      <c r="M116" s="134">
        <f t="shared" si="13"/>
        <v>0</v>
      </c>
      <c r="N116" s="133">
        <f t="shared" si="14"/>
        <v>14458.394520547945</v>
      </c>
      <c r="O116" s="129"/>
      <c r="P116" s="130">
        <v>826</v>
      </c>
      <c r="Q116" s="254" t="s">
        <v>616</v>
      </c>
    </row>
    <row r="117" spans="1:17" ht="20.100000000000001" customHeight="1">
      <c r="A117" s="107" t="s">
        <v>582</v>
      </c>
      <c r="B117" s="107" t="s">
        <v>595</v>
      </c>
      <c r="C117" s="119">
        <v>1572</v>
      </c>
      <c r="D117" s="120" t="s">
        <v>372</v>
      </c>
      <c r="E117" s="120" t="s">
        <v>358</v>
      </c>
      <c r="F117" s="121">
        <v>50</v>
      </c>
      <c r="G117" s="132">
        <v>34305</v>
      </c>
      <c r="H117" s="123">
        <f t="shared" si="8"/>
        <v>38718</v>
      </c>
      <c r="I117" s="123">
        <f t="shared" si="9"/>
        <v>18250</v>
      </c>
      <c r="J117" s="124" t="str">
        <f t="shared" si="10"/>
        <v>active</v>
      </c>
      <c r="K117" s="133">
        <f t="shared" si="11"/>
        <v>686.1</v>
      </c>
      <c r="L117" s="134">
        <f t="shared" si="12"/>
        <v>12009.569589041097</v>
      </c>
      <c r="M117" s="134">
        <f t="shared" si="13"/>
        <v>0</v>
      </c>
      <c r="N117" s="133">
        <f t="shared" si="14"/>
        <v>12009.569589041097</v>
      </c>
      <c r="O117" s="129"/>
      <c r="P117" s="130">
        <v>686.1</v>
      </c>
    </row>
    <row r="118" spans="1:17" ht="20.100000000000001" customHeight="1">
      <c r="A118" s="107" t="s">
        <v>582</v>
      </c>
      <c r="B118" s="107" t="s">
        <v>595</v>
      </c>
      <c r="C118" s="119">
        <v>1634</v>
      </c>
      <c r="D118" s="120" t="s">
        <v>373</v>
      </c>
      <c r="E118" s="120" t="s">
        <v>374</v>
      </c>
      <c r="F118" s="121">
        <v>30</v>
      </c>
      <c r="G118" s="122">
        <v>51600.73</v>
      </c>
      <c r="H118" s="123">
        <f t="shared" si="8"/>
        <v>38960</v>
      </c>
      <c r="I118" s="123">
        <f t="shared" si="9"/>
        <v>10950</v>
      </c>
      <c r="J118" s="124" t="str">
        <f t="shared" si="10"/>
        <v>active</v>
      </c>
      <c r="K118" s="125">
        <f t="shared" si="11"/>
        <v>1720.0243333333335</v>
      </c>
      <c r="L118" s="126">
        <f t="shared" si="12"/>
        <v>28967.094731506852</v>
      </c>
      <c r="M118" s="127">
        <f t="shared" si="13"/>
        <v>0</v>
      </c>
      <c r="N118" s="128">
        <f t="shared" si="14"/>
        <v>28967.094731506852</v>
      </c>
      <c r="O118" s="129"/>
      <c r="P118" s="130">
        <v>1720.0243333333335</v>
      </c>
    </row>
    <row r="119" spans="1:17" ht="20.100000000000001" customHeight="1">
      <c r="A119" s="107" t="s">
        <v>582</v>
      </c>
      <c r="B119" s="107" t="s">
        <v>595</v>
      </c>
      <c r="C119" s="119">
        <v>1654</v>
      </c>
      <c r="D119" s="120" t="s">
        <v>379</v>
      </c>
      <c r="E119" s="120" t="s">
        <v>380</v>
      </c>
      <c r="F119" s="121">
        <v>50</v>
      </c>
      <c r="G119" s="132">
        <v>51000</v>
      </c>
      <c r="H119" s="123">
        <f t="shared" si="8"/>
        <v>39082</v>
      </c>
      <c r="I119" s="123">
        <f t="shared" si="9"/>
        <v>18250</v>
      </c>
      <c r="J119" s="124" t="str">
        <f t="shared" si="10"/>
        <v>active</v>
      </c>
      <c r="K119" s="133">
        <f t="shared" si="11"/>
        <v>1020</v>
      </c>
      <c r="L119" s="134">
        <f t="shared" si="12"/>
        <v>16836.986301369863</v>
      </c>
      <c r="M119" s="134">
        <f t="shared" si="13"/>
        <v>0</v>
      </c>
      <c r="N119" s="133">
        <f t="shared" si="14"/>
        <v>16836.986301369863</v>
      </c>
      <c r="O119" s="129"/>
      <c r="P119" s="130">
        <v>1020</v>
      </c>
    </row>
    <row r="120" spans="1:17" ht="20.100000000000001" customHeight="1">
      <c r="A120" s="107" t="s">
        <v>582</v>
      </c>
      <c r="B120" s="107" t="s">
        <v>595</v>
      </c>
      <c r="C120" s="119">
        <v>1655</v>
      </c>
      <c r="D120" s="120" t="s">
        <v>381</v>
      </c>
      <c r="E120" s="120" t="s">
        <v>380</v>
      </c>
      <c r="F120" s="121">
        <v>50</v>
      </c>
      <c r="G120" s="132">
        <v>15470</v>
      </c>
      <c r="H120" s="123">
        <f t="shared" si="8"/>
        <v>39082</v>
      </c>
      <c r="I120" s="123">
        <f t="shared" si="9"/>
        <v>18250</v>
      </c>
      <c r="J120" s="124" t="str">
        <f t="shared" si="10"/>
        <v>active</v>
      </c>
      <c r="K120" s="133">
        <f t="shared" si="11"/>
        <v>309.39999999999998</v>
      </c>
      <c r="L120" s="134">
        <f t="shared" si="12"/>
        <v>5107.2191780821913</v>
      </c>
      <c r="M120" s="134">
        <f t="shared" si="13"/>
        <v>0</v>
      </c>
      <c r="N120" s="133">
        <f t="shared" si="14"/>
        <v>5107.2191780821913</v>
      </c>
      <c r="O120" s="129"/>
      <c r="P120" s="130">
        <v>309.39999999999998</v>
      </c>
    </row>
    <row r="121" spans="1:17" ht="20.100000000000001" customHeight="1">
      <c r="A121" s="107" t="s">
        <v>582</v>
      </c>
      <c r="B121" s="107" t="s">
        <v>595</v>
      </c>
      <c r="C121" s="119">
        <v>1656</v>
      </c>
      <c r="D121" s="120" t="s">
        <v>382</v>
      </c>
      <c r="E121" s="120" t="s">
        <v>380</v>
      </c>
      <c r="F121" s="121">
        <v>50</v>
      </c>
      <c r="G121" s="132">
        <v>55200</v>
      </c>
      <c r="H121" s="123">
        <f t="shared" si="8"/>
        <v>39082</v>
      </c>
      <c r="I121" s="123">
        <f t="shared" si="9"/>
        <v>18250</v>
      </c>
      <c r="J121" s="124" t="str">
        <f t="shared" si="10"/>
        <v>active</v>
      </c>
      <c r="K121" s="133">
        <f t="shared" si="11"/>
        <v>1104</v>
      </c>
      <c r="L121" s="134">
        <f t="shared" si="12"/>
        <v>18223.561643835616</v>
      </c>
      <c r="M121" s="134">
        <f t="shared" si="13"/>
        <v>0</v>
      </c>
      <c r="N121" s="133">
        <f t="shared" si="14"/>
        <v>18223.561643835616</v>
      </c>
      <c r="O121" s="129"/>
      <c r="P121" s="130">
        <v>1104</v>
      </c>
    </row>
    <row r="122" spans="1:17" ht="20.100000000000001" customHeight="1">
      <c r="A122" s="107" t="s">
        <v>582</v>
      </c>
      <c r="B122" s="107" t="s">
        <v>595</v>
      </c>
      <c r="C122" s="119">
        <v>1657</v>
      </c>
      <c r="D122" s="120" t="s">
        <v>383</v>
      </c>
      <c r="E122" s="120" t="s">
        <v>380</v>
      </c>
      <c r="F122" s="121">
        <v>50</v>
      </c>
      <c r="G122" s="132">
        <v>20350</v>
      </c>
      <c r="H122" s="123">
        <f t="shared" si="8"/>
        <v>39082</v>
      </c>
      <c r="I122" s="123">
        <f t="shared" si="9"/>
        <v>18250</v>
      </c>
      <c r="J122" s="124" t="str">
        <f t="shared" si="10"/>
        <v>active</v>
      </c>
      <c r="K122" s="133">
        <f t="shared" si="11"/>
        <v>407</v>
      </c>
      <c r="L122" s="134">
        <f t="shared" si="12"/>
        <v>6718.2876712328771</v>
      </c>
      <c r="M122" s="134">
        <f t="shared" si="13"/>
        <v>0</v>
      </c>
      <c r="N122" s="133">
        <f t="shared" si="14"/>
        <v>6718.2876712328771</v>
      </c>
      <c r="O122" s="129"/>
      <c r="P122" s="130">
        <v>407</v>
      </c>
    </row>
    <row r="123" spans="1:17" ht="20.100000000000001" customHeight="1">
      <c r="A123" s="107" t="s">
        <v>582</v>
      </c>
      <c r="B123" s="107" t="s">
        <v>595</v>
      </c>
      <c r="C123" s="119">
        <v>1658</v>
      </c>
      <c r="D123" s="120" t="s">
        <v>384</v>
      </c>
      <c r="E123" s="120" t="s">
        <v>380</v>
      </c>
      <c r="F123" s="121">
        <v>50</v>
      </c>
      <c r="G123" s="132">
        <v>1575</v>
      </c>
      <c r="H123" s="123">
        <f t="shared" si="8"/>
        <v>39082</v>
      </c>
      <c r="I123" s="123">
        <f t="shared" si="9"/>
        <v>18250</v>
      </c>
      <c r="J123" s="124" t="str">
        <f t="shared" si="10"/>
        <v>active</v>
      </c>
      <c r="K123" s="133">
        <f t="shared" si="11"/>
        <v>31.5</v>
      </c>
      <c r="L123" s="134">
        <f t="shared" si="12"/>
        <v>519.96575342465758</v>
      </c>
      <c r="M123" s="134">
        <f t="shared" si="13"/>
        <v>0</v>
      </c>
      <c r="N123" s="133">
        <f t="shared" si="14"/>
        <v>519.96575342465758</v>
      </c>
      <c r="O123" s="129"/>
      <c r="P123" s="130">
        <v>31.5</v>
      </c>
    </row>
    <row r="124" spans="1:17" ht="20.100000000000001" customHeight="1">
      <c r="A124" s="107" t="s">
        <v>582</v>
      </c>
      <c r="B124" s="107" t="s">
        <v>595</v>
      </c>
      <c r="C124" s="119">
        <v>1659</v>
      </c>
      <c r="D124" s="120" t="s">
        <v>385</v>
      </c>
      <c r="E124" s="120" t="s">
        <v>380</v>
      </c>
      <c r="F124" s="121">
        <v>50</v>
      </c>
      <c r="G124" s="132">
        <v>29400</v>
      </c>
      <c r="H124" s="123">
        <f t="shared" si="8"/>
        <v>39082</v>
      </c>
      <c r="I124" s="123">
        <f t="shared" si="9"/>
        <v>18250</v>
      </c>
      <c r="J124" s="124" t="str">
        <f t="shared" si="10"/>
        <v>active</v>
      </c>
      <c r="K124" s="133">
        <f t="shared" si="11"/>
        <v>588</v>
      </c>
      <c r="L124" s="134">
        <f t="shared" si="12"/>
        <v>9706.0273972602736</v>
      </c>
      <c r="M124" s="134">
        <f t="shared" si="13"/>
        <v>0</v>
      </c>
      <c r="N124" s="133">
        <f t="shared" si="14"/>
        <v>9706.0273972602736</v>
      </c>
      <c r="O124" s="129"/>
      <c r="P124" s="130">
        <v>588</v>
      </c>
    </row>
    <row r="125" spans="1:17" ht="20.100000000000001" customHeight="1">
      <c r="A125" s="107" t="s">
        <v>582</v>
      </c>
      <c r="B125" s="107" t="s">
        <v>595</v>
      </c>
      <c r="C125" s="119">
        <v>1660</v>
      </c>
      <c r="D125" s="120" t="s">
        <v>386</v>
      </c>
      <c r="E125" s="120" t="s">
        <v>380</v>
      </c>
      <c r="F125" s="121">
        <v>50</v>
      </c>
      <c r="G125" s="132">
        <v>29580</v>
      </c>
      <c r="H125" s="123">
        <f t="shared" si="8"/>
        <v>39082</v>
      </c>
      <c r="I125" s="123">
        <f t="shared" si="9"/>
        <v>18250</v>
      </c>
      <c r="J125" s="124" t="str">
        <f t="shared" si="10"/>
        <v>active</v>
      </c>
      <c r="K125" s="133">
        <f t="shared" si="11"/>
        <v>591.6</v>
      </c>
      <c r="L125" s="134">
        <f t="shared" si="12"/>
        <v>9765.4520547945212</v>
      </c>
      <c r="M125" s="134">
        <f t="shared" si="13"/>
        <v>0</v>
      </c>
      <c r="N125" s="133">
        <f t="shared" si="14"/>
        <v>9765.4520547945212</v>
      </c>
      <c r="O125" s="129"/>
      <c r="P125" s="130">
        <v>591.6</v>
      </c>
    </row>
    <row r="126" spans="1:17" ht="20.100000000000001" customHeight="1">
      <c r="A126" s="107" t="s">
        <v>582</v>
      </c>
      <c r="B126" s="107" t="s">
        <v>595</v>
      </c>
      <c r="C126" s="119">
        <v>1661</v>
      </c>
      <c r="D126" s="120" t="s">
        <v>387</v>
      </c>
      <c r="E126" s="120" t="s">
        <v>380</v>
      </c>
      <c r="F126" s="121">
        <v>50</v>
      </c>
      <c r="G126" s="122">
        <v>23996</v>
      </c>
      <c r="H126" s="123">
        <f t="shared" si="8"/>
        <v>39082</v>
      </c>
      <c r="I126" s="123">
        <f t="shared" si="9"/>
        <v>18250</v>
      </c>
      <c r="J126" s="124" t="str">
        <f t="shared" si="10"/>
        <v>active</v>
      </c>
      <c r="K126" s="125">
        <f t="shared" si="11"/>
        <v>479.92</v>
      </c>
      <c r="L126" s="126">
        <f t="shared" si="12"/>
        <v>7921.9671232876717</v>
      </c>
      <c r="M126" s="127">
        <f t="shared" si="13"/>
        <v>0</v>
      </c>
      <c r="N126" s="128">
        <f t="shared" si="14"/>
        <v>7921.9671232876717</v>
      </c>
      <c r="O126" s="129"/>
      <c r="P126" s="130">
        <v>479.92</v>
      </c>
    </row>
    <row r="127" spans="1:17" ht="20.100000000000001" customHeight="1">
      <c r="A127" s="107" t="s">
        <v>582</v>
      </c>
      <c r="B127" s="107" t="s">
        <v>595</v>
      </c>
      <c r="C127" s="119">
        <v>1662</v>
      </c>
      <c r="D127" s="120" t="s">
        <v>388</v>
      </c>
      <c r="E127" s="120" t="s">
        <v>380</v>
      </c>
      <c r="F127" s="121">
        <v>50</v>
      </c>
      <c r="G127" s="132">
        <v>15615</v>
      </c>
      <c r="H127" s="123">
        <f t="shared" si="8"/>
        <v>39082</v>
      </c>
      <c r="I127" s="123">
        <f t="shared" si="9"/>
        <v>18250</v>
      </c>
      <c r="J127" s="124" t="str">
        <f t="shared" si="10"/>
        <v>active</v>
      </c>
      <c r="K127" s="133">
        <f t="shared" si="11"/>
        <v>312.3</v>
      </c>
      <c r="L127" s="134">
        <f t="shared" si="12"/>
        <v>5155.0890410958909</v>
      </c>
      <c r="M127" s="134">
        <f t="shared" si="13"/>
        <v>0</v>
      </c>
      <c r="N127" s="133">
        <f t="shared" si="14"/>
        <v>5155.0890410958909</v>
      </c>
      <c r="O127" s="129"/>
      <c r="P127" s="130">
        <v>312.3</v>
      </c>
    </row>
    <row r="128" spans="1:17" ht="20.100000000000001" customHeight="1">
      <c r="A128" s="107" t="s">
        <v>582</v>
      </c>
      <c r="B128" s="107" t="s">
        <v>595</v>
      </c>
      <c r="C128" s="119">
        <v>1663</v>
      </c>
      <c r="D128" s="120" t="s">
        <v>389</v>
      </c>
      <c r="E128" s="120" t="s">
        <v>380</v>
      </c>
      <c r="F128" s="121">
        <v>50</v>
      </c>
      <c r="G128" s="132">
        <v>3780</v>
      </c>
      <c r="H128" s="123">
        <f t="shared" si="8"/>
        <v>39082</v>
      </c>
      <c r="I128" s="123">
        <f t="shared" si="9"/>
        <v>18250</v>
      </c>
      <c r="J128" s="124" t="str">
        <f t="shared" si="10"/>
        <v>active</v>
      </c>
      <c r="K128" s="133">
        <f t="shared" si="11"/>
        <v>75.599999999999994</v>
      </c>
      <c r="L128" s="134">
        <f t="shared" si="12"/>
        <v>1247.9178082191779</v>
      </c>
      <c r="M128" s="134">
        <f t="shared" si="13"/>
        <v>0</v>
      </c>
      <c r="N128" s="133">
        <f t="shared" si="14"/>
        <v>1247.9178082191779</v>
      </c>
      <c r="O128" s="129"/>
      <c r="P128" s="130">
        <v>75.599999999999994</v>
      </c>
    </row>
    <row r="129" spans="1:16" ht="20.100000000000001" customHeight="1">
      <c r="A129" s="107" t="s">
        <v>582</v>
      </c>
      <c r="B129" s="107" t="s">
        <v>595</v>
      </c>
      <c r="C129" s="119">
        <v>1664</v>
      </c>
      <c r="D129" s="120" t="s">
        <v>390</v>
      </c>
      <c r="E129" s="120" t="s">
        <v>380</v>
      </c>
      <c r="F129" s="121">
        <v>50</v>
      </c>
      <c r="G129" s="132">
        <v>17108</v>
      </c>
      <c r="H129" s="123">
        <f t="shared" si="8"/>
        <v>39082</v>
      </c>
      <c r="I129" s="123">
        <f t="shared" si="9"/>
        <v>18250</v>
      </c>
      <c r="J129" s="124" t="str">
        <f t="shared" si="10"/>
        <v>active</v>
      </c>
      <c r="K129" s="133">
        <f t="shared" si="11"/>
        <v>342.16</v>
      </c>
      <c r="L129" s="134">
        <f t="shared" si="12"/>
        <v>5647.9835616438359</v>
      </c>
      <c r="M129" s="134">
        <f t="shared" si="13"/>
        <v>0</v>
      </c>
      <c r="N129" s="133">
        <f t="shared" si="14"/>
        <v>5647.9835616438359</v>
      </c>
      <c r="O129" s="129"/>
      <c r="P129" s="130">
        <v>342.16</v>
      </c>
    </row>
    <row r="130" spans="1:16" ht="20.100000000000001" customHeight="1">
      <c r="A130" s="107" t="s">
        <v>582</v>
      </c>
      <c r="B130" s="107" t="s">
        <v>595</v>
      </c>
      <c r="C130" s="119">
        <v>1636</v>
      </c>
      <c r="D130" s="120" t="s">
        <v>377</v>
      </c>
      <c r="E130" s="120" t="s">
        <v>378</v>
      </c>
      <c r="F130" s="121">
        <v>30</v>
      </c>
      <c r="G130" s="122">
        <v>478436.08</v>
      </c>
      <c r="H130" s="123">
        <f t="shared" si="8"/>
        <v>39246</v>
      </c>
      <c r="I130" s="123">
        <f t="shared" si="9"/>
        <v>10950</v>
      </c>
      <c r="J130" s="124" t="str">
        <f t="shared" si="10"/>
        <v>active</v>
      </c>
      <c r="K130" s="125">
        <f t="shared" si="11"/>
        <v>15947.869333333334</v>
      </c>
      <c r="L130" s="126">
        <f t="shared" si="12"/>
        <v>256083.45797990871</v>
      </c>
      <c r="M130" s="127">
        <f t="shared" si="13"/>
        <v>0</v>
      </c>
      <c r="N130" s="128">
        <f t="shared" si="14"/>
        <v>256083.45797990871</v>
      </c>
      <c r="O130" s="129"/>
      <c r="P130" s="130">
        <v>15947.869333333334</v>
      </c>
    </row>
    <row r="131" spans="1:16" ht="20.100000000000001" customHeight="1">
      <c r="A131" s="107" t="s">
        <v>582</v>
      </c>
      <c r="B131" s="107" t="s">
        <v>595</v>
      </c>
      <c r="C131" s="119">
        <v>1666</v>
      </c>
      <c r="D131" s="131" t="s">
        <v>392</v>
      </c>
      <c r="E131" s="120" t="s">
        <v>376</v>
      </c>
      <c r="F131" s="121">
        <v>50</v>
      </c>
      <c r="G131" s="122">
        <v>291361.08</v>
      </c>
      <c r="H131" s="123">
        <f t="shared" ref="H131:H194" si="15">DATEVALUE(E131)</f>
        <v>39263</v>
      </c>
      <c r="I131" s="123">
        <f t="shared" ref="I131:I194" si="16">F131*365</f>
        <v>18250</v>
      </c>
      <c r="J131" s="124" t="str">
        <f t="shared" ref="J131:J194" si="17">IF((H131+I131)&lt;$K$1,"dep out","active")</f>
        <v>active</v>
      </c>
      <c r="K131" s="125">
        <f t="shared" ref="K131:K194" si="18">IF(J131="dep out",0,(G131/F131))</f>
        <v>5827.2216000000008</v>
      </c>
      <c r="L131" s="126">
        <f t="shared" ref="L131:L194" si="19">IF(J131="dep out",G131,(($K$1-H131)/365)*K131)</f>
        <v>93299.405562739747</v>
      </c>
      <c r="M131" s="127">
        <f t="shared" ref="M131:M194" si="20">IF(F131=0,(-1*G131),0)</f>
        <v>0</v>
      </c>
      <c r="N131" s="128">
        <f t="shared" ref="N131:N194" si="21">L131+M131</f>
        <v>93299.405562739747</v>
      </c>
      <c r="O131" s="129"/>
      <c r="P131" s="130">
        <v>5827.2216000000008</v>
      </c>
    </row>
    <row r="132" spans="1:16" ht="20.100000000000001" customHeight="1">
      <c r="A132" s="107" t="s">
        <v>582</v>
      </c>
      <c r="B132" s="107" t="s">
        <v>595</v>
      </c>
      <c r="C132" s="119">
        <v>1670</v>
      </c>
      <c r="D132" s="120" t="s">
        <v>393</v>
      </c>
      <c r="E132" s="120" t="s">
        <v>376</v>
      </c>
      <c r="F132" s="121">
        <v>25</v>
      </c>
      <c r="G132" s="122">
        <v>43821.62</v>
      </c>
      <c r="H132" s="123">
        <f t="shared" si="15"/>
        <v>39263</v>
      </c>
      <c r="I132" s="123">
        <f t="shared" si="16"/>
        <v>9125</v>
      </c>
      <c r="J132" s="124" t="str">
        <f t="shared" si="17"/>
        <v>active</v>
      </c>
      <c r="K132" s="125">
        <f t="shared" si="18"/>
        <v>1752.8648000000001</v>
      </c>
      <c r="L132" s="126">
        <f t="shared" si="19"/>
        <v>28065.046277260277</v>
      </c>
      <c r="M132" s="127">
        <f t="shared" si="20"/>
        <v>0</v>
      </c>
      <c r="N132" s="128">
        <f t="shared" si="21"/>
        <v>28065.046277260277</v>
      </c>
      <c r="O132" s="129"/>
      <c r="P132" s="130">
        <v>1752.8648000000001</v>
      </c>
    </row>
    <row r="133" spans="1:16" ht="20.100000000000001" customHeight="1">
      <c r="A133" s="107" t="s">
        <v>582</v>
      </c>
      <c r="B133" s="107" t="s">
        <v>595</v>
      </c>
      <c r="C133" s="119">
        <v>1714</v>
      </c>
      <c r="D133" s="120" t="s">
        <v>396</v>
      </c>
      <c r="E133" s="120" t="s">
        <v>376</v>
      </c>
      <c r="F133" s="121">
        <v>25</v>
      </c>
      <c r="G133" s="122">
        <v>18222.599999999999</v>
      </c>
      <c r="H133" s="123">
        <f t="shared" si="15"/>
        <v>39263</v>
      </c>
      <c r="I133" s="123">
        <f t="shared" si="16"/>
        <v>9125</v>
      </c>
      <c r="J133" s="124" t="str">
        <f t="shared" si="17"/>
        <v>active</v>
      </c>
      <c r="K133" s="125">
        <f t="shared" si="18"/>
        <v>728.904</v>
      </c>
      <c r="L133" s="126">
        <f t="shared" si="19"/>
        <v>11670.451989041096</v>
      </c>
      <c r="M133" s="127">
        <f t="shared" si="20"/>
        <v>0</v>
      </c>
      <c r="N133" s="128">
        <f t="shared" si="21"/>
        <v>11670.451989041096</v>
      </c>
      <c r="O133" s="129"/>
      <c r="P133" s="130">
        <v>728.904</v>
      </c>
    </row>
    <row r="134" spans="1:16" ht="20.100000000000001" customHeight="1">
      <c r="A134" s="107" t="s">
        <v>582</v>
      </c>
      <c r="B134" s="107" t="s">
        <v>595</v>
      </c>
      <c r="C134" s="119">
        <v>1733</v>
      </c>
      <c r="D134" s="120" t="s">
        <v>397</v>
      </c>
      <c r="E134" s="120" t="s">
        <v>398</v>
      </c>
      <c r="F134" s="121">
        <v>50</v>
      </c>
      <c r="G134" s="132">
        <v>42230</v>
      </c>
      <c r="H134" s="123">
        <f t="shared" si="15"/>
        <v>39506</v>
      </c>
      <c r="I134" s="123">
        <f t="shared" si="16"/>
        <v>18250</v>
      </c>
      <c r="J134" s="124" t="str">
        <f t="shared" si="17"/>
        <v>active</v>
      </c>
      <c r="K134" s="133">
        <f t="shared" si="18"/>
        <v>844.6</v>
      </c>
      <c r="L134" s="134">
        <f t="shared" si="19"/>
        <v>12960.560547945206</v>
      </c>
      <c r="M134" s="134">
        <f t="shared" si="20"/>
        <v>0</v>
      </c>
      <c r="N134" s="133">
        <f t="shared" si="21"/>
        <v>12960.560547945206</v>
      </c>
      <c r="O134" s="129"/>
      <c r="P134" s="130">
        <v>844.6</v>
      </c>
    </row>
    <row r="135" spans="1:16" ht="20.100000000000001" customHeight="1">
      <c r="A135" s="107" t="s">
        <v>582</v>
      </c>
      <c r="B135" s="107" t="s">
        <v>595</v>
      </c>
      <c r="C135" s="119">
        <v>1734</v>
      </c>
      <c r="D135" s="120" t="s">
        <v>399</v>
      </c>
      <c r="E135" s="120" t="s">
        <v>398</v>
      </c>
      <c r="F135" s="121">
        <v>50</v>
      </c>
      <c r="G135" s="132">
        <v>29436</v>
      </c>
      <c r="H135" s="123">
        <f t="shared" si="15"/>
        <v>39506</v>
      </c>
      <c r="I135" s="123">
        <f t="shared" si="16"/>
        <v>18250</v>
      </c>
      <c r="J135" s="124" t="str">
        <f t="shared" si="17"/>
        <v>active</v>
      </c>
      <c r="K135" s="133">
        <f t="shared" si="18"/>
        <v>588.72</v>
      </c>
      <c r="L135" s="134">
        <f t="shared" si="19"/>
        <v>9034.0293698630139</v>
      </c>
      <c r="M135" s="134">
        <f t="shared" si="20"/>
        <v>0</v>
      </c>
      <c r="N135" s="133">
        <f t="shared" si="21"/>
        <v>9034.0293698630139</v>
      </c>
      <c r="O135" s="129"/>
      <c r="P135" s="130">
        <v>588.72</v>
      </c>
    </row>
    <row r="136" spans="1:16" ht="20.100000000000001" customHeight="1">
      <c r="A136" s="107" t="s">
        <v>582</v>
      </c>
      <c r="B136" s="107" t="s">
        <v>595</v>
      </c>
      <c r="C136" s="119">
        <v>1735</v>
      </c>
      <c r="D136" s="120" t="s">
        <v>400</v>
      </c>
      <c r="E136" s="120" t="s">
        <v>398</v>
      </c>
      <c r="F136" s="121">
        <v>50</v>
      </c>
      <c r="G136" s="132">
        <v>7740</v>
      </c>
      <c r="H136" s="123">
        <f t="shared" si="15"/>
        <v>39506</v>
      </c>
      <c r="I136" s="123">
        <f t="shared" si="16"/>
        <v>18250</v>
      </c>
      <c r="J136" s="124" t="str">
        <f t="shared" si="17"/>
        <v>active</v>
      </c>
      <c r="K136" s="133">
        <f t="shared" si="18"/>
        <v>154.80000000000001</v>
      </c>
      <c r="L136" s="134">
        <f t="shared" si="19"/>
        <v>2375.4378082191784</v>
      </c>
      <c r="M136" s="134">
        <f t="shared" si="20"/>
        <v>0</v>
      </c>
      <c r="N136" s="133">
        <f t="shared" si="21"/>
        <v>2375.4378082191784</v>
      </c>
      <c r="O136" s="129"/>
      <c r="P136" s="130">
        <v>154.80000000000001</v>
      </c>
    </row>
    <row r="137" spans="1:16" ht="20.100000000000001" customHeight="1">
      <c r="A137" s="107" t="s">
        <v>582</v>
      </c>
      <c r="B137" s="107" t="s">
        <v>595</v>
      </c>
      <c r="C137" s="119">
        <v>1736</v>
      </c>
      <c r="D137" s="120" t="s">
        <v>401</v>
      </c>
      <c r="E137" s="120" t="s">
        <v>398</v>
      </c>
      <c r="F137" s="121">
        <v>50</v>
      </c>
      <c r="G137" s="132">
        <v>10885</v>
      </c>
      <c r="H137" s="123">
        <f t="shared" si="15"/>
        <v>39506</v>
      </c>
      <c r="I137" s="123">
        <f t="shared" si="16"/>
        <v>18250</v>
      </c>
      <c r="J137" s="124" t="str">
        <f t="shared" si="17"/>
        <v>active</v>
      </c>
      <c r="K137" s="133">
        <f t="shared" si="18"/>
        <v>217.7</v>
      </c>
      <c r="L137" s="134">
        <f t="shared" si="19"/>
        <v>3340.6512328767121</v>
      </c>
      <c r="M137" s="134">
        <f t="shared" si="20"/>
        <v>0</v>
      </c>
      <c r="N137" s="133">
        <f t="shared" si="21"/>
        <v>3340.6512328767121</v>
      </c>
      <c r="O137" s="129"/>
      <c r="P137" s="130">
        <v>217.7</v>
      </c>
    </row>
    <row r="138" spans="1:16" ht="20.100000000000001" customHeight="1">
      <c r="A138" s="107" t="s">
        <v>582</v>
      </c>
      <c r="B138" s="107" t="s">
        <v>595</v>
      </c>
      <c r="C138" s="119">
        <v>1737</v>
      </c>
      <c r="D138" s="120" t="s">
        <v>402</v>
      </c>
      <c r="E138" s="120" t="s">
        <v>398</v>
      </c>
      <c r="F138" s="121">
        <v>50</v>
      </c>
      <c r="G138" s="132">
        <v>5537</v>
      </c>
      <c r="H138" s="123">
        <f t="shared" si="15"/>
        <v>39506</v>
      </c>
      <c r="I138" s="123">
        <f t="shared" si="16"/>
        <v>18250</v>
      </c>
      <c r="J138" s="124" t="str">
        <f t="shared" si="17"/>
        <v>active</v>
      </c>
      <c r="K138" s="133">
        <f t="shared" si="18"/>
        <v>110.74</v>
      </c>
      <c r="L138" s="134">
        <f t="shared" si="19"/>
        <v>1699.3280547945205</v>
      </c>
      <c r="M138" s="134">
        <f t="shared" si="20"/>
        <v>0</v>
      </c>
      <c r="N138" s="133">
        <f t="shared" si="21"/>
        <v>1699.3280547945205</v>
      </c>
      <c r="O138" s="129"/>
      <c r="P138" s="130">
        <v>110.74</v>
      </c>
    </row>
    <row r="139" spans="1:16" ht="20.100000000000001" customHeight="1">
      <c r="A139" s="107" t="s">
        <v>582</v>
      </c>
      <c r="B139" s="107" t="s">
        <v>595</v>
      </c>
      <c r="C139" s="119">
        <v>1738</v>
      </c>
      <c r="D139" s="120" t="s">
        <v>403</v>
      </c>
      <c r="E139" s="120" t="s">
        <v>398</v>
      </c>
      <c r="F139" s="121">
        <v>50</v>
      </c>
      <c r="G139" s="132">
        <v>14700</v>
      </c>
      <c r="H139" s="123">
        <f t="shared" si="15"/>
        <v>39506</v>
      </c>
      <c r="I139" s="123">
        <f t="shared" si="16"/>
        <v>18250</v>
      </c>
      <c r="J139" s="124" t="str">
        <f t="shared" si="17"/>
        <v>active</v>
      </c>
      <c r="K139" s="133">
        <f t="shared" si="18"/>
        <v>294</v>
      </c>
      <c r="L139" s="134">
        <f t="shared" si="19"/>
        <v>4511.4904109589042</v>
      </c>
      <c r="M139" s="134">
        <f t="shared" si="20"/>
        <v>0</v>
      </c>
      <c r="N139" s="133">
        <f t="shared" si="21"/>
        <v>4511.4904109589042</v>
      </c>
      <c r="O139" s="129"/>
      <c r="P139" s="130">
        <v>294</v>
      </c>
    </row>
    <row r="140" spans="1:16" ht="20.100000000000001" customHeight="1">
      <c r="A140" s="107" t="s">
        <v>582</v>
      </c>
      <c r="B140" s="107" t="s">
        <v>595</v>
      </c>
      <c r="C140" s="119">
        <v>1739</v>
      </c>
      <c r="D140" s="120" t="s">
        <v>404</v>
      </c>
      <c r="E140" s="120" t="s">
        <v>398</v>
      </c>
      <c r="F140" s="121">
        <v>50</v>
      </c>
      <c r="G140" s="132">
        <v>2796</v>
      </c>
      <c r="H140" s="123">
        <f t="shared" si="15"/>
        <v>39506</v>
      </c>
      <c r="I140" s="123">
        <f t="shared" si="16"/>
        <v>18250</v>
      </c>
      <c r="J140" s="124" t="str">
        <f t="shared" si="17"/>
        <v>active</v>
      </c>
      <c r="K140" s="133">
        <f t="shared" si="18"/>
        <v>55.92</v>
      </c>
      <c r="L140" s="134">
        <f t="shared" si="19"/>
        <v>858.10389041095891</v>
      </c>
      <c r="M140" s="134">
        <f t="shared" si="20"/>
        <v>0</v>
      </c>
      <c r="N140" s="133">
        <f t="shared" si="21"/>
        <v>858.10389041095891</v>
      </c>
      <c r="O140" s="129"/>
      <c r="P140" s="130">
        <v>55.92</v>
      </c>
    </row>
    <row r="141" spans="1:16" ht="20.100000000000001" customHeight="1">
      <c r="A141" s="107" t="s">
        <v>582</v>
      </c>
      <c r="B141" s="107" t="s">
        <v>595</v>
      </c>
      <c r="C141" s="119">
        <v>1796</v>
      </c>
      <c r="D141" s="120" t="s">
        <v>412</v>
      </c>
      <c r="E141" s="120" t="s">
        <v>413</v>
      </c>
      <c r="F141" s="121">
        <v>30</v>
      </c>
      <c r="G141" s="132">
        <v>4620</v>
      </c>
      <c r="H141" s="123">
        <f t="shared" si="15"/>
        <v>39756</v>
      </c>
      <c r="I141" s="123">
        <f t="shared" si="16"/>
        <v>10950</v>
      </c>
      <c r="J141" s="124" t="str">
        <f t="shared" si="17"/>
        <v>active</v>
      </c>
      <c r="K141" s="133">
        <f t="shared" si="18"/>
        <v>154</v>
      </c>
      <c r="L141" s="134">
        <f t="shared" si="19"/>
        <v>2257.682191780822</v>
      </c>
      <c r="M141" s="134">
        <f t="shared" si="20"/>
        <v>0</v>
      </c>
      <c r="N141" s="133">
        <f t="shared" si="21"/>
        <v>2257.682191780822</v>
      </c>
      <c r="O141" s="129"/>
      <c r="P141" s="130">
        <v>154</v>
      </c>
    </row>
    <row r="142" spans="1:16" ht="20.100000000000001" customHeight="1">
      <c r="A142" s="107" t="s">
        <v>582</v>
      </c>
      <c r="B142" s="107" t="s">
        <v>595</v>
      </c>
      <c r="C142" s="119">
        <v>1797</v>
      </c>
      <c r="D142" s="120" t="s">
        <v>414</v>
      </c>
      <c r="E142" s="120" t="s">
        <v>413</v>
      </c>
      <c r="F142" s="121">
        <v>50</v>
      </c>
      <c r="G142" s="132">
        <v>30000</v>
      </c>
      <c r="H142" s="123">
        <f t="shared" si="15"/>
        <v>39756</v>
      </c>
      <c r="I142" s="123">
        <f t="shared" si="16"/>
        <v>18250</v>
      </c>
      <c r="J142" s="124" t="str">
        <f t="shared" si="17"/>
        <v>active</v>
      </c>
      <c r="K142" s="133">
        <f t="shared" si="18"/>
        <v>600</v>
      </c>
      <c r="L142" s="134">
        <f t="shared" si="19"/>
        <v>8796.1643835616433</v>
      </c>
      <c r="M142" s="134">
        <f t="shared" si="20"/>
        <v>0</v>
      </c>
      <c r="N142" s="133">
        <f t="shared" si="21"/>
        <v>8796.1643835616433</v>
      </c>
      <c r="O142" s="129"/>
      <c r="P142" s="130">
        <v>600</v>
      </c>
    </row>
    <row r="143" spans="1:16" ht="20.100000000000001" customHeight="1">
      <c r="A143" s="107" t="s">
        <v>582</v>
      </c>
      <c r="B143" s="107" t="s">
        <v>595</v>
      </c>
      <c r="C143" s="119">
        <v>1798</v>
      </c>
      <c r="D143" s="120" t="s">
        <v>415</v>
      </c>
      <c r="E143" s="120" t="s">
        <v>413</v>
      </c>
      <c r="F143" s="121">
        <v>30</v>
      </c>
      <c r="G143" s="132">
        <v>13620</v>
      </c>
      <c r="H143" s="123">
        <f t="shared" si="15"/>
        <v>39756</v>
      </c>
      <c r="I143" s="123">
        <f t="shared" si="16"/>
        <v>10950</v>
      </c>
      <c r="J143" s="124" t="str">
        <f t="shared" si="17"/>
        <v>active</v>
      </c>
      <c r="K143" s="133">
        <f t="shared" si="18"/>
        <v>454</v>
      </c>
      <c r="L143" s="134">
        <f t="shared" si="19"/>
        <v>6655.7643835616436</v>
      </c>
      <c r="M143" s="134">
        <f t="shared" si="20"/>
        <v>0</v>
      </c>
      <c r="N143" s="133">
        <f t="shared" si="21"/>
        <v>6655.7643835616436</v>
      </c>
      <c r="O143" s="129"/>
      <c r="P143" s="130">
        <v>454</v>
      </c>
    </row>
    <row r="144" spans="1:16" ht="20.100000000000001" customHeight="1">
      <c r="A144" s="107" t="s">
        <v>582</v>
      </c>
      <c r="B144" s="107" t="s">
        <v>595</v>
      </c>
      <c r="C144" s="119">
        <v>1799</v>
      </c>
      <c r="D144" s="120" t="s">
        <v>416</v>
      </c>
      <c r="E144" s="120" t="s">
        <v>413</v>
      </c>
      <c r="F144" s="121">
        <v>30</v>
      </c>
      <c r="G144" s="132">
        <v>44400</v>
      </c>
      <c r="H144" s="123">
        <f t="shared" si="15"/>
        <v>39756</v>
      </c>
      <c r="I144" s="123">
        <f t="shared" si="16"/>
        <v>10950</v>
      </c>
      <c r="J144" s="124" t="str">
        <f t="shared" si="17"/>
        <v>active</v>
      </c>
      <c r="K144" s="133">
        <f t="shared" si="18"/>
        <v>1480</v>
      </c>
      <c r="L144" s="134">
        <f t="shared" si="19"/>
        <v>21697.205479452055</v>
      </c>
      <c r="M144" s="134">
        <f t="shared" si="20"/>
        <v>0</v>
      </c>
      <c r="N144" s="133">
        <f t="shared" si="21"/>
        <v>21697.205479452055</v>
      </c>
      <c r="O144" s="129"/>
      <c r="P144" s="130">
        <v>1480</v>
      </c>
    </row>
    <row r="145" spans="1:17" ht="20.100000000000001" customHeight="1">
      <c r="A145" s="107" t="s">
        <v>582</v>
      </c>
      <c r="B145" s="107" t="s">
        <v>595</v>
      </c>
      <c r="C145" s="119">
        <v>1806</v>
      </c>
      <c r="D145" s="131" t="s">
        <v>419</v>
      </c>
      <c r="E145" s="120" t="s">
        <v>420</v>
      </c>
      <c r="F145" s="121">
        <v>50</v>
      </c>
      <c r="G145" s="122">
        <v>12138.5</v>
      </c>
      <c r="H145" s="123">
        <f t="shared" si="15"/>
        <v>39785</v>
      </c>
      <c r="I145" s="123">
        <f t="shared" si="16"/>
        <v>18250</v>
      </c>
      <c r="J145" s="124" t="str">
        <f t="shared" si="17"/>
        <v>active</v>
      </c>
      <c r="K145" s="125">
        <f t="shared" si="18"/>
        <v>242.77</v>
      </c>
      <c r="L145" s="126">
        <f t="shared" si="19"/>
        <v>3539.7861369863017</v>
      </c>
      <c r="M145" s="127">
        <f t="shared" si="20"/>
        <v>0</v>
      </c>
      <c r="N145" s="128">
        <f t="shared" si="21"/>
        <v>3539.7861369863017</v>
      </c>
      <c r="O145" s="129"/>
      <c r="P145" s="130">
        <v>242.77</v>
      </c>
    </row>
    <row r="146" spans="1:17" ht="20.100000000000001" customHeight="1">
      <c r="A146" s="107" t="s">
        <v>582</v>
      </c>
      <c r="B146" s="107" t="s">
        <v>595</v>
      </c>
      <c r="C146" s="119">
        <v>1848</v>
      </c>
      <c r="D146" s="120" t="s">
        <v>421</v>
      </c>
      <c r="E146" s="120" t="s">
        <v>408</v>
      </c>
      <c r="F146" s="121">
        <v>25</v>
      </c>
      <c r="G146" s="132">
        <v>4200</v>
      </c>
      <c r="H146" s="123">
        <f t="shared" si="15"/>
        <v>40178</v>
      </c>
      <c r="I146" s="123">
        <f t="shared" si="16"/>
        <v>9125</v>
      </c>
      <c r="J146" s="124" t="str">
        <f t="shared" si="17"/>
        <v>active</v>
      </c>
      <c r="K146" s="133">
        <f t="shared" si="18"/>
        <v>168</v>
      </c>
      <c r="L146" s="134">
        <f t="shared" si="19"/>
        <v>2268.6904109589041</v>
      </c>
      <c r="M146" s="134">
        <f t="shared" si="20"/>
        <v>0</v>
      </c>
      <c r="N146" s="133">
        <f t="shared" si="21"/>
        <v>2268.6904109589041</v>
      </c>
      <c r="O146" s="129"/>
      <c r="P146" s="130">
        <v>168</v>
      </c>
    </row>
    <row r="147" spans="1:17" ht="20.100000000000001" customHeight="1">
      <c r="A147" s="107" t="s">
        <v>582</v>
      </c>
      <c r="B147" s="107" t="s">
        <v>595</v>
      </c>
      <c r="C147" s="119">
        <v>1854</v>
      </c>
      <c r="D147" s="120" t="s">
        <v>422</v>
      </c>
      <c r="E147" s="120" t="s">
        <v>408</v>
      </c>
      <c r="F147" s="121">
        <v>25</v>
      </c>
      <c r="G147" s="132">
        <v>2170</v>
      </c>
      <c r="H147" s="123">
        <f t="shared" si="15"/>
        <v>40178</v>
      </c>
      <c r="I147" s="123">
        <f t="shared" si="16"/>
        <v>9125</v>
      </c>
      <c r="J147" s="124" t="str">
        <f t="shared" si="17"/>
        <v>active</v>
      </c>
      <c r="K147" s="133">
        <f t="shared" si="18"/>
        <v>86.8</v>
      </c>
      <c r="L147" s="134">
        <f t="shared" si="19"/>
        <v>1172.1567123287671</v>
      </c>
      <c r="M147" s="134">
        <f t="shared" si="20"/>
        <v>0</v>
      </c>
      <c r="N147" s="133">
        <f t="shared" si="21"/>
        <v>1172.1567123287671</v>
      </c>
      <c r="O147" s="129"/>
      <c r="P147" s="130">
        <v>86.8</v>
      </c>
    </row>
    <row r="148" spans="1:17" ht="20.100000000000001" customHeight="1">
      <c r="A148" s="107" t="s">
        <v>582</v>
      </c>
      <c r="B148" s="107" t="s">
        <v>595</v>
      </c>
      <c r="C148" s="119">
        <v>1895</v>
      </c>
      <c r="D148" s="120" t="s">
        <v>427</v>
      </c>
      <c r="E148" s="120" t="s">
        <v>428</v>
      </c>
      <c r="F148" s="121">
        <v>30</v>
      </c>
      <c r="G148" s="132">
        <v>8001</v>
      </c>
      <c r="H148" s="123">
        <f t="shared" si="15"/>
        <v>40423</v>
      </c>
      <c r="I148" s="123">
        <f t="shared" si="16"/>
        <v>10950</v>
      </c>
      <c r="J148" s="124" t="str">
        <f t="shared" si="17"/>
        <v>active</v>
      </c>
      <c r="K148" s="133">
        <f t="shared" si="18"/>
        <v>266.7</v>
      </c>
      <c r="L148" s="134">
        <f t="shared" si="19"/>
        <v>3422.5282191780821</v>
      </c>
      <c r="M148" s="134">
        <f t="shared" si="20"/>
        <v>0</v>
      </c>
      <c r="N148" s="133">
        <f t="shared" si="21"/>
        <v>3422.5282191780821</v>
      </c>
      <c r="O148" s="129"/>
      <c r="P148" s="130">
        <v>266.7</v>
      </c>
    </row>
    <row r="149" spans="1:17" ht="20.100000000000001" customHeight="1">
      <c r="A149" s="107" t="s">
        <v>582</v>
      </c>
      <c r="B149" s="107" t="s">
        <v>595</v>
      </c>
      <c r="C149" s="119">
        <v>1896</v>
      </c>
      <c r="D149" s="120" t="s">
        <v>429</v>
      </c>
      <c r="E149" s="120" t="s">
        <v>428</v>
      </c>
      <c r="F149" s="121">
        <v>25</v>
      </c>
      <c r="G149" s="132">
        <v>14100</v>
      </c>
      <c r="H149" s="123">
        <f t="shared" si="15"/>
        <v>40423</v>
      </c>
      <c r="I149" s="123">
        <f t="shared" si="16"/>
        <v>9125</v>
      </c>
      <c r="J149" s="124" t="str">
        <f t="shared" si="17"/>
        <v>active</v>
      </c>
      <c r="K149" s="133">
        <f t="shared" si="18"/>
        <v>564</v>
      </c>
      <c r="L149" s="134">
        <f t="shared" si="19"/>
        <v>7237.7424657534248</v>
      </c>
      <c r="M149" s="134">
        <f t="shared" si="20"/>
        <v>0</v>
      </c>
      <c r="N149" s="133">
        <f t="shared" si="21"/>
        <v>7237.7424657534248</v>
      </c>
      <c r="O149" s="129"/>
      <c r="P149" s="130">
        <v>564</v>
      </c>
    </row>
    <row r="150" spans="1:17" ht="20.100000000000001" customHeight="1">
      <c r="A150" s="107" t="s">
        <v>582</v>
      </c>
      <c r="B150" s="107" t="s">
        <v>595</v>
      </c>
      <c r="C150" s="119">
        <v>1898</v>
      </c>
      <c r="D150" s="120" t="s">
        <v>430</v>
      </c>
      <c r="E150" s="120" t="s">
        <v>431</v>
      </c>
      <c r="F150" s="121">
        <v>25</v>
      </c>
      <c r="G150" s="122">
        <v>718119.9</v>
      </c>
      <c r="H150" s="123">
        <f t="shared" si="15"/>
        <v>40724</v>
      </c>
      <c r="I150" s="123">
        <f t="shared" si="16"/>
        <v>9125</v>
      </c>
      <c r="J150" s="124" t="str">
        <f t="shared" si="17"/>
        <v>active</v>
      </c>
      <c r="K150" s="125">
        <f t="shared" si="18"/>
        <v>28724.796000000002</v>
      </c>
      <c r="L150" s="126">
        <f t="shared" si="19"/>
        <v>344933.64621369867</v>
      </c>
      <c r="M150" s="127">
        <f t="shared" si="20"/>
        <v>0</v>
      </c>
      <c r="N150" s="128">
        <f t="shared" si="21"/>
        <v>344933.64621369867</v>
      </c>
      <c r="O150" s="129"/>
      <c r="P150" s="130">
        <v>28724.796000000002</v>
      </c>
    </row>
    <row r="151" spans="1:17" ht="20.100000000000001" customHeight="1">
      <c r="A151" s="107" t="s">
        <v>582</v>
      </c>
      <c r="B151" s="107" t="s">
        <v>595</v>
      </c>
      <c r="C151" s="119">
        <v>1936</v>
      </c>
      <c r="D151" s="120" t="s">
        <v>434</v>
      </c>
      <c r="E151" s="120" t="s">
        <v>435</v>
      </c>
      <c r="F151" s="121">
        <v>10</v>
      </c>
      <c r="G151" s="122">
        <v>34643.61</v>
      </c>
      <c r="H151" s="123">
        <f t="shared" si="15"/>
        <v>40908</v>
      </c>
      <c r="I151" s="123">
        <f t="shared" si="16"/>
        <v>3650</v>
      </c>
      <c r="J151" s="124" t="str">
        <f t="shared" si="17"/>
        <v>dep out</v>
      </c>
      <c r="K151" s="125">
        <f t="shared" si="18"/>
        <v>0</v>
      </c>
      <c r="L151" s="126">
        <f t="shared" si="19"/>
        <v>34643.61</v>
      </c>
      <c r="M151" s="127">
        <f t="shared" si="20"/>
        <v>0</v>
      </c>
      <c r="N151" s="128">
        <f t="shared" si="21"/>
        <v>34643.61</v>
      </c>
      <c r="O151" s="129"/>
      <c r="P151" s="130">
        <v>0</v>
      </c>
    </row>
    <row r="152" spans="1:17" ht="20.100000000000001" customHeight="1">
      <c r="A152" s="107" t="s">
        <v>582</v>
      </c>
      <c r="B152" s="107" t="s">
        <v>595</v>
      </c>
      <c r="C152" s="119">
        <v>1925</v>
      </c>
      <c r="D152" s="120" t="s">
        <v>432</v>
      </c>
      <c r="E152" s="120" t="s">
        <v>433</v>
      </c>
      <c r="F152" s="121">
        <v>20</v>
      </c>
      <c r="G152" s="132">
        <v>94601</v>
      </c>
      <c r="H152" s="123">
        <f t="shared" si="15"/>
        <v>41008</v>
      </c>
      <c r="I152" s="123">
        <f t="shared" si="16"/>
        <v>7300</v>
      </c>
      <c r="J152" s="124" t="str">
        <f t="shared" si="17"/>
        <v>active</v>
      </c>
      <c r="K152" s="133">
        <f t="shared" si="18"/>
        <v>4730.05</v>
      </c>
      <c r="L152" s="134">
        <f t="shared" si="19"/>
        <v>53119.109452054792</v>
      </c>
      <c r="M152" s="134">
        <f t="shared" si="20"/>
        <v>0</v>
      </c>
      <c r="N152" s="133">
        <f t="shared" si="21"/>
        <v>53119.109452054792</v>
      </c>
      <c r="O152" s="129"/>
      <c r="P152" s="130">
        <v>4730.05</v>
      </c>
      <c r="Q152" s="254" t="s">
        <v>616</v>
      </c>
    </row>
    <row r="153" spans="1:17" ht="20.100000000000001" customHeight="1">
      <c r="A153" s="107" t="s">
        <v>582</v>
      </c>
      <c r="B153" s="107" t="s">
        <v>595</v>
      </c>
      <c r="C153" s="119">
        <v>1890</v>
      </c>
      <c r="D153" s="131" t="s">
        <v>425</v>
      </c>
      <c r="E153" s="120" t="s">
        <v>426</v>
      </c>
      <c r="F153" s="121">
        <v>25</v>
      </c>
      <c r="G153" s="122">
        <v>1006507.3</v>
      </c>
      <c r="H153" s="123">
        <f t="shared" si="15"/>
        <v>41274</v>
      </c>
      <c r="I153" s="123">
        <f t="shared" si="16"/>
        <v>9125</v>
      </c>
      <c r="J153" s="124" t="str">
        <f t="shared" si="17"/>
        <v>active</v>
      </c>
      <c r="K153" s="125">
        <f t="shared" si="18"/>
        <v>40260.292000000001</v>
      </c>
      <c r="L153" s="126">
        <f t="shared" si="19"/>
        <v>422788.2170849315</v>
      </c>
      <c r="M153" s="127">
        <f t="shared" si="20"/>
        <v>0</v>
      </c>
      <c r="N153" s="128">
        <f t="shared" si="21"/>
        <v>422788.2170849315</v>
      </c>
      <c r="O153" s="129"/>
      <c r="P153" s="130">
        <v>40260.292000000001</v>
      </c>
    </row>
    <row r="154" spans="1:17" ht="20.100000000000001" customHeight="1">
      <c r="A154" s="107" t="s">
        <v>582</v>
      </c>
      <c r="B154" s="107" t="s">
        <v>595</v>
      </c>
      <c r="C154" s="119">
        <v>1965</v>
      </c>
      <c r="D154" s="120" t="s">
        <v>440</v>
      </c>
      <c r="E154" s="120" t="s">
        <v>426</v>
      </c>
      <c r="F154" s="121">
        <v>10</v>
      </c>
      <c r="G154" s="122">
        <v>98412.89</v>
      </c>
      <c r="H154" s="123">
        <f t="shared" si="15"/>
        <v>41274</v>
      </c>
      <c r="I154" s="123">
        <f t="shared" si="16"/>
        <v>3650</v>
      </c>
      <c r="J154" s="124" t="str">
        <f t="shared" si="17"/>
        <v>dep out</v>
      </c>
      <c r="K154" s="125">
        <f t="shared" si="18"/>
        <v>0</v>
      </c>
      <c r="L154" s="126">
        <f t="shared" si="19"/>
        <v>98412.89</v>
      </c>
      <c r="M154" s="127">
        <f t="shared" si="20"/>
        <v>0</v>
      </c>
      <c r="N154" s="128">
        <f t="shared" si="21"/>
        <v>98412.89</v>
      </c>
      <c r="O154" s="129"/>
      <c r="P154" s="130">
        <v>4921</v>
      </c>
    </row>
    <row r="155" spans="1:17" ht="20.100000000000001" customHeight="1">
      <c r="A155" s="107" t="s">
        <v>582</v>
      </c>
      <c r="B155" s="107" t="s">
        <v>595</v>
      </c>
      <c r="C155" s="119">
        <v>1955</v>
      </c>
      <c r="D155" s="120" t="s">
        <v>438</v>
      </c>
      <c r="E155" s="120" t="s">
        <v>439</v>
      </c>
      <c r="F155" s="121">
        <v>5</v>
      </c>
      <c r="G155" s="132">
        <v>3250</v>
      </c>
      <c r="H155" s="123">
        <f t="shared" si="15"/>
        <v>41362</v>
      </c>
      <c r="I155" s="123">
        <f t="shared" si="16"/>
        <v>1825</v>
      </c>
      <c r="J155" s="124" t="str">
        <f t="shared" si="17"/>
        <v>dep out</v>
      </c>
      <c r="K155" s="133">
        <f t="shared" si="18"/>
        <v>0</v>
      </c>
      <c r="L155" s="134">
        <f t="shared" si="19"/>
        <v>3250</v>
      </c>
      <c r="M155" s="134">
        <f t="shared" si="20"/>
        <v>0</v>
      </c>
      <c r="N155" s="133">
        <f t="shared" si="21"/>
        <v>3250</v>
      </c>
      <c r="O155" s="129"/>
      <c r="P155" s="130">
        <v>0</v>
      </c>
    </row>
    <row r="156" spans="1:17" ht="20.100000000000001" customHeight="1">
      <c r="A156" s="107" t="s">
        <v>582</v>
      </c>
      <c r="B156" s="107" t="s">
        <v>595</v>
      </c>
      <c r="C156" s="119">
        <v>2003</v>
      </c>
      <c r="D156" s="120" t="s">
        <v>438</v>
      </c>
      <c r="E156" s="120" t="s">
        <v>439</v>
      </c>
      <c r="F156" s="121">
        <v>10</v>
      </c>
      <c r="G156" s="132">
        <v>3000</v>
      </c>
      <c r="H156" s="123">
        <f t="shared" si="15"/>
        <v>41362</v>
      </c>
      <c r="I156" s="123">
        <f t="shared" si="16"/>
        <v>3650</v>
      </c>
      <c r="J156" s="124" t="str">
        <f t="shared" si="17"/>
        <v>dep out</v>
      </c>
      <c r="K156" s="133">
        <f t="shared" si="18"/>
        <v>0</v>
      </c>
      <c r="L156" s="134">
        <f t="shared" si="19"/>
        <v>3000</v>
      </c>
      <c r="M156" s="134">
        <f t="shared" si="20"/>
        <v>0</v>
      </c>
      <c r="N156" s="133">
        <f t="shared" si="21"/>
        <v>3000</v>
      </c>
      <c r="O156" s="129"/>
      <c r="P156" s="130">
        <v>225</v>
      </c>
    </row>
    <row r="157" spans="1:17" ht="20.100000000000001" customHeight="1">
      <c r="A157" s="107" t="s">
        <v>582</v>
      </c>
      <c r="B157" s="107" t="s">
        <v>595</v>
      </c>
      <c r="C157" s="119">
        <v>2004</v>
      </c>
      <c r="D157" s="120" t="s">
        <v>443</v>
      </c>
      <c r="E157" s="120" t="s">
        <v>444</v>
      </c>
      <c r="F157" s="121">
        <v>10</v>
      </c>
      <c r="G157" s="132">
        <v>7560</v>
      </c>
      <c r="H157" s="123">
        <f t="shared" si="15"/>
        <v>41621</v>
      </c>
      <c r="I157" s="123">
        <f t="shared" si="16"/>
        <v>3650</v>
      </c>
      <c r="J157" s="124" t="str">
        <f t="shared" si="17"/>
        <v>active</v>
      </c>
      <c r="K157" s="133">
        <f t="shared" si="18"/>
        <v>756</v>
      </c>
      <c r="L157" s="134">
        <f t="shared" si="19"/>
        <v>7220.317808219178</v>
      </c>
      <c r="M157" s="134">
        <f t="shared" si="20"/>
        <v>0</v>
      </c>
      <c r="N157" s="133">
        <f t="shared" si="21"/>
        <v>7220.317808219178</v>
      </c>
      <c r="O157" s="129"/>
      <c r="P157" s="130">
        <v>756</v>
      </c>
    </row>
    <row r="158" spans="1:17" ht="20.100000000000001" customHeight="1">
      <c r="A158" s="107" t="s">
        <v>582</v>
      </c>
      <c r="B158" s="107" t="s">
        <v>595</v>
      </c>
      <c r="C158" s="119">
        <v>1990</v>
      </c>
      <c r="D158" s="120" t="s">
        <v>441</v>
      </c>
      <c r="E158" s="120" t="s">
        <v>442</v>
      </c>
      <c r="F158" s="121">
        <v>10</v>
      </c>
      <c r="G158" s="122">
        <v>41167.65</v>
      </c>
      <c r="H158" s="123">
        <f t="shared" si="15"/>
        <v>41639</v>
      </c>
      <c r="I158" s="123">
        <f t="shared" si="16"/>
        <v>3650</v>
      </c>
      <c r="J158" s="124" t="str">
        <f t="shared" si="17"/>
        <v>active</v>
      </c>
      <c r="K158" s="125">
        <f t="shared" si="18"/>
        <v>4116.7650000000003</v>
      </c>
      <c r="L158" s="126">
        <f t="shared" si="19"/>
        <v>39114.906904109594</v>
      </c>
      <c r="M158" s="127">
        <f t="shared" si="20"/>
        <v>0</v>
      </c>
      <c r="N158" s="128">
        <f t="shared" si="21"/>
        <v>39114.906904109594</v>
      </c>
      <c r="O158" s="129"/>
      <c r="P158" s="130">
        <f>K158</f>
        <v>4116.7650000000003</v>
      </c>
    </row>
    <row r="159" spans="1:17" ht="20.100000000000001" customHeight="1">
      <c r="A159" s="107" t="s">
        <v>582</v>
      </c>
      <c r="B159" s="107" t="s">
        <v>595</v>
      </c>
      <c r="C159" s="119">
        <v>2005</v>
      </c>
      <c r="D159" s="120" t="s">
        <v>445</v>
      </c>
      <c r="E159" s="120" t="s">
        <v>446</v>
      </c>
      <c r="F159" s="121">
        <v>10</v>
      </c>
      <c r="G159" s="132">
        <v>6225</v>
      </c>
      <c r="H159" s="123">
        <f t="shared" si="15"/>
        <v>41814</v>
      </c>
      <c r="I159" s="123">
        <f t="shared" si="16"/>
        <v>3650</v>
      </c>
      <c r="J159" s="124" t="str">
        <f t="shared" si="17"/>
        <v>active</v>
      </c>
      <c r="K159" s="133">
        <f t="shared" si="18"/>
        <v>622.5</v>
      </c>
      <c r="L159" s="134">
        <f t="shared" si="19"/>
        <v>5616.143835616439</v>
      </c>
      <c r="M159" s="134">
        <f t="shared" si="20"/>
        <v>0</v>
      </c>
      <c r="N159" s="133">
        <f t="shared" si="21"/>
        <v>5616.143835616439</v>
      </c>
      <c r="O159" s="129"/>
      <c r="P159" s="130">
        <v>622.5</v>
      </c>
    </row>
    <row r="160" spans="1:17" ht="20.100000000000001" customHeight="1">
      <c r="A160" s="107" t="s">
        <v>582</v>
      </c>
      <c r="B160" s="107" t="s">
        <v>595</v>
      </c>
      <c r="C160" s="119">
        <v>2044</v>
      </c>
      <c r="D160" s="120" t="s">
        <v>454</v>
      </c>
      <c r="E160" s="120" t="s">
        <v>455</v>
      </c>
      <c r="F160" s="121">
        <v>10</v>
      </c>
      <c r="G160" s="132">
        <v>3920</v>
      </c>
      <c r="H160" s="123">
        <f t="shared" si="15"/>
        <v>41822</v>
      </c>
      <c r="I160" s="123">
        <f t="shared" si="16"/>
        <v>3650</v>
      </c>
      <c r="J160" s="124" t="str">
        <f t="shared" si="17"/>
        <v>active</v>
      </c>
      <c r="K160" s="133">
        <f t="shared" si="18"/>
        <v>392</v>
      </c>
      <c r="L160" s="134">
        <f t="shared" si="19"/>
        <v>3528</v>
      </c>
      <c r="M160" s="134">
        <f t="shared" si="20"/>
        <v>0</v>
      </c>
      <c r="N160" s="133">
        <f t="shared" si="21"/>
        <v>3528</v>
      </c>
      <c r="O160" s="129"/>
      <c r="P160" s="130">
        <v>392</v>
      </c>
    </row>
    <row r="161" spans="1:17" ht="20.100000000000001" customHeight="1">
      <c r="A161" s="107" t="s">
        <v>582</v>
      </c>
      <c r="B161" s="107" t="s">
        <v>595</v>
      </c>
      <c r="C161" s="119">
        <v>2045</v>
      </c>
      <c r="D161" s="120" t="s">
        <v>456</v>
      </c>
      <c r="E161" s="120" t="s">
        <v>455</v>
      </c>
      <c r="F161" s="121">
        <v>25</v>
      </c>
      <c r="G161" s="132">
        <v>154650</v>
      </c>
      <c r="H161" s="123">
        <f t="shared" si="15"/>
        <v>41822</v>
      </c>
      <c r="I161" s="123">
        <f t="shared" si="16"/>
        <v>9125</v>
      </c>
      <c r="J161" s="124" t="str">
        <f t="shared" si="17"/>
        <v>active</v>
      </c>
      <c r="K161" s="133">
        <f t="shared" si="18"/>
        <v>6186</v>
      </c>
      <c r="L161" s="134">
        <f t="shared" si="19"/>
        <v>55674</v>
      </c>
      <c r="M161" s="134">
        <f t="shared" si="20"/>
        <v>0</v>
      </c>
      <c r="N161" s="133">
        <f t="shared" si="21"/>
        <v>55674</v>
      </c>
      <c r="O161" s="129"/>
      <c r="P161" s="130">
        <v>6186</v>
      </c>
    </row>
    <row r="162" spans="1:17" ht="20.100000000000001" customHeight="1">
      <c r="A162" s="107" t="s">
        <v>582</v>
      </c>
      <c r="B162" s="107" t="s">
        <v>595</v>
      </c>
      <c r="C162" s="119">
        <v>2047</v>
      </c>
      <c r="D162" s="120" t="s">
        <v>459</v>
      </c>
      <c r="E162" s="120" t="s">
        <v>460</v>
      </c>
      <c r="F162" s="121">
        <v>25</v>
      </c>
      <c r="G162" s="132">
        <v>48360</v>
      </c>
      <c r="H162" s="123">
        <f t="shared" si="15"/>
        <v>41894</v>
      </c>
      <c r="I162" s="123">
        <f t="shared" si="16"/>
        <v>9125</v>
      </c>
      <c r="J162" s="124" t="str">
        <f t="shared" si="17"/>
        <v>active</v>
      </c>
      <c r="K162" s="133">
        <f t="shared" si="18"/>
        <v>1934.4</v>
      </c>
      <c r="L162" s="134">
        <f t="shared" si="19"/>
        <v>17028.019726027396</v>
      </c>
      <c r="M162" s="134">
        <f t="shared" si="20"/>
        <v>0</v>
      </c>
      <c r="N162" s="133">
        <f t="shared" si="21"/>
        <v>17028.019726027396</v>
      </c>
      <c r="O162" s="129"/>
      <c r="P162" s="130">
        <v>1934.4</v>
      </c>
    </row>
    <row r="163" spans="1:17" ht="20.100000000000001" customHeight="1">
      <c r="A163" s="107" t="s">
        <v>582</v>
      </c>
      <c r="B163" s="107" t="s">
        <v>595</v>
      </c>
      <c r="C163" s="119">
        <v>2048</v>
      </c>
      <c r="D163" s="131" t="s">
        <v>461</v>
      </c>
      <c r="E163" s="120" t="s">
        <v>462</v>
      </c>
      <c r="F163" s="121">
        <v>25</v>
      </c>
      <c r="G163" s="132">
        <v>5775</v>
      </c>
      <c r="H163" s="123">
        <f t="shared" si="15"/>
        <v>41996</v>
      </c>
      <c r="I163" s="123">
        <f t="shared" si="16"/>
        <v>9125</v>
      </c>
      <c r="J163" s="124" t="str">
        <f t="shared" si="17"/>
        <v>active</v>
      </c>
      <c r="K163" s="133">
        <f t="shared" si="18"/>
        <v>231</v>
      </c>
      <c r="L163" s="134">
        <f t="shared" si="19"/>
        <v>1968.8794520547947</v>
      </c>
      <c r="M163" s="134">
        <f t="shared" si="20"/>
        <v>0</v>
      </c>
      <c r="N163" s="133">
        <f t="shared" si="21"/>
        <v>1968.8794520547947</v>
      </c>
      <c r="O163" s="129"/>
      <c r="P163" s="130">
        <v>231</v>
      </c>
      <c r="Q163" s="254" t="s">
        <v>616</v>
      </c>
    </row>
    <row r="164" spans="1:17" ht="20.100000000000001" customHeight="1">
      <c r="A164" s="107" t="s">
        <v>582</v>
      </c>
      <c r="B164" s="107" t="s">
        <v>595</v>
      </c>
      <c r="C164" s="119">
        <v>2046</v>
      </c>
      <c r="D164" s="120" t="s">
        <v>457</v>
      </c>
      <c r="E164" s="120" t="s">
        <v>458</v>
      </c>
      <c r="F164" s="121">
        <v>25</v>
      </c>
      <c r="G164" s="132">
        <v>6480</v>
      </c>
      <c r="H164" s="123">
        <f t="shared" si="15"/>
        <v>42002</v>
      </c>
      <c r="I164" s="123">
        <f t="shared" si="16"/>
        <v>9125</v>
      </c>
      <c r="J164" s="124" t="str">
        <f t="shared" si="17"/>
        <v>active</v>
      </c>
      <c r="K164" s="133">
        <f t="shared" si="18"/>
        <v>259.2</v>
      </c>
      <c r="L164" s="134">
        <f t="shared" si="19"/>
        <v>2204.9753424657533</v>
      </c>
      <c r="M164" s="134">
        <f t="shared" si="20"/>
        <v>0</v>
      </c>
      <c r="N164" s="133">
        <f t="shared" si="21"/>
        <v>2204.9753424657533</v>
      </c>
      <c r="O164" s="129"/>
      <c r="P164" s="130">
        <v>259.2</v>
      </c>
      <c r="Q164" s="254" t="s">
        <v>616</v>
      </c>
    </row>
    <row r="165" spans="1:17" ht="20.100000000000001" customHeight="1">
      <c r="A165" s="107" t="s">
        <v>582</v>
      </c>
      <c r="B165" s="107" t="s">
        <v>595</v>
      </c>
      <c r="C165" s="119">
        <v>2037</v>
      </c>
      <c r="D165" s="120" t="s">
        <v>452</v>
      </c>
      <c r="E165" s="120" t="s">
        <v>453</v>
      </c>
      <c r="F165" s="121">
        <v>10</v>
      </c>
      <c r="G165" s="122">
        <v>110374.3</v>
      </c>
      <c r="H165" s="123">
        <f t="shared" si="15"/>
        <v>42004</v>
      </c>
      <c r="I165" s="123">
        <f t="shared" si="16"/>
        <v>3650</v>
      </c>
      <c r="J165" s="124" t="str">
        <f t="shared" si="17"/>
        <v>active</v>
      </c>
      <c r="K165" s="125">
        <f t="shared" si="18"/>
        <v>11037.43</v>
      </c>
      <c r="L165" s="126">
        <f t="shared" si="19"/>
        <v>93833.274767123279</v>
      </c>
      <c r="M165" s="127">
        <f t="shared" si="20"/>
        <v>0</v>
      </c>
      <c r="N165" s="128">
        <f t="shared" si="21"/>
        <v>93833.274767123279</v>
      </c>
      <c r="O165" s="129"/>
      <c r="P165" s="130">
        <v>11037.43</v>
      </c>
    </row>
    <row r="166" spans="1:17" ht="20.100000000000001" customHeight="1">
      <c r="A166" s="107" t="s">
        <v>582</v>
      </c>
      <c r="B166" s="107" t="s">
        <v>595</v>
      </c>
      <c r="C166" s="119">
        <v>2049</v>
      </c>
      <c r="D166" s="120" t="s">
        <v>463</v>
      </c>
      <c r="E166" s="120" t="s">
        <v>464</v>
      </c>
      <c r="F166" s="121">
        <v>25</v>
      </c>
      <c r="G166" s="132">
        <v>7600</v>
      </c>
      <c r="H166" s="123">
        <f t="shared" si="15"/>
        <v>42157</v>
      </c>
      <c r="I166" s="123">
        <f t="shared" si="16"/>
        <v>9125</v>
      </c>
      <c r="J166" s="124" t="str">
        <f t="shared" si="17"/>
        <v>active</v>
      </c>
      <c r="K166" s="133">
        <f t="shared" si="18"/>
        <v>304</v>
      </c>
      <c r="L166" s="134">
        <f t="shared" si="19"/>
        <v>2456.9863013698628</v>
      </c>
      <c r="M166" s="134">
        <f t="shared" si="20"/>
        <v>0</v>
      </c>
      <c r="N166" s="133">
        <f t="shared" si="21"/>
        <v>2456.9863013698628</v>
      </c>
      <c r="O166" s="129"/>
      <c r="P166" s="130">
        <v>304</v>
      </c>
    </row>
    <row r="167" spans="1:17" ht="20.100000000000001" customHeight="1">
      <c r="A167" s="107" t="s">
        <v>582</v>
      </c>
      <c r="B167" s="107" t="s">
        <v>595</v>
      </c>
      <c r="C167" s="119">
        <v>2076</v>
      </c>
      <c r="D167" s="120" t="s">
        <v>467</v>
      </c>
      <c r="E167" s="120" t="s">
        <v>468</v>
      </c>
      <c r="F167" s="121">
        <v>10</v>
      </c>
      <c r="G167" s="122">
        <v>25284.9</v>
      </c>
      <c r="H167" s="123">
        <f t="shared" si="15"/>
        <v>42369</v>
      </c>
      <c r="I167" s="123">
        <f t="shared" si="16"/>
        <v>3650</v>
      </c>
      <c r="J167" s="124" t="str">
        <f t="shared" si="17"/>
        <v>active</v>
      </c>
      <c r="K167" s="125">
        <f t="shared" si="18"/>
        <v>2528.4900000000002</v>
      </c>
      <c r="L167" s="126">
        <f t="shared" si="19"/>
        <v>18967.138684931506</v>
      </c>
      <c r="M167" s="127">
        <f t="shared" si="20"/>
        <v>0</v>
      </c>
      <c r="N167" s="128">
        <f t="shared" si="21"/>
        <v>18967.138684931506</v>
      </c>
      <c r="O167" s="129"/>
      <c r="P167" s="130">
        <v>2528.4900000000002</v>
      </c>
    </row>
    <row r="168" spans="1:17" ht="20.100000000000001" customHeight="1">
      <c r="A168" s="107" t="s">
        <v>582</v>
      </c>
      <c r="B168" s="107" t="s">
        <v>595</v>
      </c>
      <c r="C168" s="119">
        <v>2088</v>
      </c>
      <c r="D168" s="120" t="s">
        <v>469</v>
      </c>
      <c r="E168" s="120" t="s">
        <v>470</v>
      </c>
      <c r="F168" s="121">
        <v>25</v>
      </c>
      <c r="G168" s="132">
        <v>8000</v>
      </c>
      <c r="H168" s="123">
        <f t="shared" si="15"/>
        <v>42411</v>
      </c>
      <c r="I168" s="123">
        <f t="shared" si="16"/>
        <v>9125</v>
      </c>
      <c r="J168" s="124" t="str">
        <f t="shared" si="17"/>
        <v>active</v>
      </c>
      <c r="K168" s="133">
        <f t="shared" si="18"/>
        <v>320</v>
      </c>
      <c r="L168" s="134">
        <f t="shared" si="19"/>
        <v>2363.6164383561645</v>
      </c>
      <c r="M168" s="134">
        <f t="shared" si="20"/>
        <v>0</v>
      </c>
      <c r="N168" s="133">
        <f t="shared" si="21"/>
        <v>2363.6164383561645</v>
      </c>
      <c r="O168" s="129"/>
      <c r="P168" s="130">
        <v>320</v>
      </c>
    </row>
    <row r="169" spans="1:17" ht="20.100000000000001" customHeight="1">
      <c r="A169" s="107" t="s">
        <v>582</v>
      </c>
      <c r="B169" s="107" t="s">
        <v>595</v>
      </c>
      <c r="C169" s="119">
        <v>2119</v>
      </c>
      <c r="D169" s="120" t="s">
        <v>477</v>
      </c>
      <c r="E169" s="120" t="s">
        <v>478</v>
      </c>
      <c r="F169" s="121">
        <v>25</v>
      </c>
      <c r="G169" s="132">
        <v>27000</v>
      </c>
      <c r="H169" s="123">
        <f t="shared" si="15"/>
        <v>42646</v>
      </c>
      <c r="I169" s="123">
        <f t="shared" si="16"/>
        <v>9125</v>
      </c>
      <c r="J169" s="124" t="str">
        <f t="shared" si="17"/>
        <v>active</v>
      </c>
      <c r="K169" s="133">
        <f t="shared" si="18"/>
        <v>1080</v>
      </c>
      <c r="L169" s="134">
        <f t="shared" si="19"/>
        <v>7281.8630136986303</v>
      </c>
      <c r="M169" s="134">
        <f t="shared" si="20"/>
        <v>0</v>
      </c>
      <c r="N169" s="133">
        <f t="shared" si="21"/>
        <v>7281.8630136986303</v>
      </c>
      <c r="O169" s="129"/>
      <c r="P169" s="130">
        <v>1080</v>
      </c>
    </row>
    <row r="170" spans="1:17" ht="20.100000000000001" customHeight="1">
      <c r="A170" s="107" t="s">
        <v>582</v>
      </c>
      <c r="B170" s="107" t="s">
        <v>595</v>
      </c>
      <c r="C170" s="119">
        <v>2104</v>
      </c>
      <c r="D170" s="120" t="s">
        <v>471</v>
      </c>
      <c r="E170" s="120" t="s">
        <v>472</v>
      </c>
      <c r="F170" s="121">
        <v>30</v>
      </c>
      <c r="G170" s="122">
        <v>86851.86</v>
      </c>
      <c r="H170" s="123">
        <f t="shared" si="15"/>
        <v>42735</v>
      </c>
      <c r="I170" s="123">
        <f t="shared" si="16"/>
        <v>10950</v>
      </c>
      <c r="J170" s="124" t="str">
        <f t="shared" si="17"/>
        <v>active</v>
      </c>
      <c r="K170" s="125">
        <f t="shared" si="18"/>
        <v>2895.0619999999999</v>
      </c>
      <c r="L170" s="126">
        <f t="shared" si="19"/>
        <v>18813.937161643837</v>
      </c>
      <c r="M170" s="127">
        <f t="shared" si="20"/>
        <v>0</v>
      </c>
      <c r="N170" s="128">
        <f t="shared" si="21"/>
        <v>18813.937161643837</v>
      </c>
      <c r="O170" s="129"/>
      <c r="P170" s="130">
        <v>2895.0619999999999</v>
      </c>
    </row>
    <row r="171" spans="1:17" ht="20.100000000000001" customHeight="1">
      <c r="A171" s="107" t="s">
        <v>582</v>
      </c>
      <c r="B171" s="107" t="s">
        <v>595</v>
      </c>
      <c r="C171" s="119">
        <v>2121</v>
      </c>
      <c r="D171" s="120" t="s">
        <v>481</v>
      </c>
      <c r="E171" s="120" t="s">
        <v>482</v>
      </c>
      <c r="F171" s="121">
        <v>25</v>
      </c>
      <c r="G171" s="132">
        <v>47500</v>
      </c>
      <c r="H171" s="123">
        <f t="shared" si="15"/>
        <v>42817</v>
      </c>
      <c r="I171" s="123">
        <f t="shared" si="16"/>
        <v>9125</v>
      </c>
      <c r="J171" s="124" t="str">
        <f t="shared" si="17"/>
        <v>active</v>
      </c>
      <c r="K171" s="133">
        <f t="shared" si="18"/>
        <v>1900</v>
      </c>
      <c r="L171" s="134">
        <f t="shared" si="19"/>
        <v>11920.547945205481</v>
      </c>
      <c r="M171" s="134">
        <f t="shared" si="20"/>
        <v>0</v>
      </c>
      <c r="N171" s="133">
        <f t="shared" si="21"/>
        <v>11920.547945205481</v>
      </c>
      <c r="O171" s="129"/>
      <c r="P171" s="130">
        <v>1900</v>
      </c>
    </row>
    <row r="172" spans="1:17" ht="20.100000000000001" customHeight="1">
      <c r="A172" s="107" t="s">
        <v>582</v>
      </c>
      <c r="B172" s="107" t="s">
        <v>595</v>
      </c>
      <c r="C172" s="119">
        <v>2120</v>
      </c>
      <c r="D172" s="120" t="s">
        <v>479</v>
      </c>
      <c r="E172" s="120" t="s">
        <v>480</v>
      </c>
      <c r="F172" s="121">
        <v>25</v>
      </c>
      <c r="G172" s="132">
        <v>51419</v>
      </c>
      <c r="H172" s="123">
        <f t="shared" si="15"/>
        <v>42852</v>
      </c>
      <c r="I172" s="123">
        <f t="shared" si="16"/>
        <v>9125</v>
      </c>
      <c r="J172" s="124" t="str">
        <f t="shared" si="17"/>
        <v>active</v>
      </c>
      <c r="K172" s="133">
        <f t="shared" si="18"/>
        <v>2056.7600000000002</v>
      </c>
      <c r="L172" s="134">
        <f t="shared" si="19"/>
        <v>12706.832328767125</v>
      </c>
      <c r="M172" s="134">
        <f t="shared" si="20"/>
        <v>0</v>
      </c>
      <c r="N172" s="133">
        <f t="shared" si="21"/>
        <v>12706.832328767125</v>
      </c>
      <c r="O172" s="129"/>
      <c r="P172" s="130">
        <v>2056.7600000000002</v>
      </c>
      <c r="Q172" s="254" t="s">
        <v>613</v>
      </c>
    </row>
    <row r="173" spans="1:17" ht="20.100000000000001" customHeight="1">
      <c r="A173" s="107" t="s">
        <v>582</v>
      </c>
      <c r="B173" s="107" t="s">
        <v>595</v>
      </c>
      <c r="C173" s="119">
        <v>2158</v>
      </c>
      <c r="D173" s="120" t="s">
        <v>495</v>
      </c>
      <c r="E173" s="120" t="s">
        <v>496</v>
      </c>
      <c r="F173" s="121">
        <v>20</v>
      </c>
      <c r="G173" s="132">
        <v>68375</v>
      </c>
      <c r="H173" s="123">
        <f t="shared" si="15"/>
        <v>42935</v>
      </c>
      <c r="I173" s="123">
        <f t="shared" si="16"/>
        <v>7300</v>
      </c>
      <c r="J173" s="124" t="str">
        <f t="shared" si="17"/>
        <v>active</v>
      </c>
      <c r="K173" s="133">
        <f t="shared" si="18"/>
        <v>3418.75</v>
      </c>
      <c r="L173" s="134">
        <f t="shared" si="19"/>
        <v>20343.904109589042</v>
      </c>
      <c r="M173" s="134">
        <f t="shared" si="20"/>
        <v>0</v>
      </c>
      <c r="N173" s="133">
        <f t="shared" si="21"/>
        <v>20343.904109589042</v>
      </c>
      <c r="O173" s="129"/>
      <c r="P173" s="130">
        <v>3418.75</v>
      </c>
    </row>
    <row r="174" spans="1:17" ht="20.100000000000001" customHeight="1">
      <c r="A174" s="107" t="s">
        <v>582</v>
      </c>
      <c r="B174" s="107" t="s">
        <v>595</v>
      </c>
      <c r="C174" s="119">
        <v>2157</v>
      </c>
      <c r="D174" s="120" t="s">
        <v>493</v>
      </c>
      <c r="E174" s="120" t="s">
        <v>494</v>
      </c>
      <c r="F174" s="121">
        <v>20</v>
      </c>
      <c r="G174" s="132">
        <v>34375</v>
      </c>
      <c r="H174" s="123">
        <f t="shared" si="15"/>
        <v>42958</v>
      </c>
      <c r="I174" s="123">
        <f t="shared" si="16"/>
        <v>7300</v>
      </c>
      <c r="J174" s="124" t="str">
        <f t="shared" si="17"/>
        <v>active</v>
      </c>
      <c r="K174" s="133">
        <f t="shared" si="18"/>
        <v>1718.75</v>
      </c>
      <c r="L174" s="134">
        <f t="shared" si="19"/>
        <v>10119.43493150685</v>
      </c>
      <c r="M174" s="134">
        <f t="shared" si="20"/>
        <v>0</v>
      </c>
      <c r="N174" s="133">
        <f t="shared" si="21"/>
        <v>10119.43493150685</v>
      </c>
      <c r="O174" s="129"/>
      <c r="P174" s="130">
        <v>1718.75</v>
      </c>
    </row>
    <row r="175" spans="1:17" ht="20.100000000000001" customHeight="1">
      <c r="A175" s="107" t="s">
        <v>582</v>
      </c>
      <c r="B175" s="107" t="s">
        <v>595</v>
      </c>
      <c r="C175" s="119">
        <v>2143</v>
      </c>
      <c r="D175" s="120" t="s">
        <v>483</v>
      </c>
      <c r="E175" s="120" t="s">
        <v>484</v>
      </c>
      <c r="F175" s="121">
        <v>30</v>
      </c>
      <c r="G175" s="122">
        <v>84387.51</v>
      </c>
      <c r="H175" s="123">
        <f t="shared" si="15"/>
        <v>43100</v>
      </c>
      <c r="I175" s="123">
        <f t="shared" si="16"/>
        <v>10950</v>
      </c>
      <c r="J175" s="124" t="str">
        <f t="shared" si="17"/>
        <v>active</v>
      </c>
      <c r="K175" s="125">
        <f t="shared" si="18"/>
        <v>2812.9169999999999</v>
      </c>
      <c r="L175" s="126">
        <f t="shared" si="19"/>
        <v>15467.190189041097</v>
      </c>
      <c r="M175" s="127">
        <f t="shared" si="20"/>
        <v>0</v>
      </c>
      <c r="N175" s="128">
        <f t="shared" si="21"/>
        <v>15467.190189041097</v>
      </c>
      <c r="O175" s="129"/>
      <c r="P175" s="130">
        <v>2812.9169999999999</v>
      </c>
    </row>
    <row r="176" spans="1:17" ht="20.100000000000001" customHeight="1">
      <c r="A176" s="107" t="s">
        <v>582</v>
      </c>
      <c r="B176" s="107" t="s">
        <v>595</v>
      </c>
      <c r="C176" s="119">
        <v>2156</v>
      </c>
      <c r="D176" s="120" t="s">
        <v>491</v>
      </c>
      <c r="E176" s="120" t="s">
        <v>492</v>
      </c>
      <c r="F176" s="121">
        <v>20</v>
      </c>
      <c r="G176" s="132">
        <v>21350</v>
      </c>
      <c r="H176" s="123">
        <f t="shared" si="15"/>
        <v>43227</v>
      </c>
      <c r="I176" s="123">
        <f t="shared" si="16"/>
        <v>7300</v>
      </c>
      <c r="J176" s="124" t="str">
        <f t="shared" si="17"/>
        <v>active</v>
      </c>
      <c r="K176" s="133">
        <f t="shared" si="18"/>
        <v>1067.5</v>
      </c>
      <c r="L176" s="134">
        <f t="shared" si="19"/>
        <v>5498.3561643835619</v>
      </c>
      <c r="M176" s="134">
        <f t="shared" si="20"/>
        <v>0</v>
      </c>
      <c r="N176" s="133">
        <f t="shared" si="21"/>
        <v>5498.3561643835619</v>
      </c>
      <c r="O176" s="129"/>
      <c r="P176" s="130">
        <v>1067.5</v>
      </c>
    </row>
    <row r="177" spans="1:17" ht="20.100000000000001" customHeight="1">
      <c r="A177" s="107" t="s">
        <v>582</v>
      </c>
      <c r="B177" s="107" t="s">
        <v>595</v>
      </c>
      <c r="C177" s="119">
        <v>2155</v>
      </c>
      <c r="D177" s="120" t="s">
        <v>489</v>
      </c>
      <c r="E177" s="120" t="s">
        <v>490</v>
      </c>
      <c r="F177" s="121">
        <v>20</v>
      </c>
      <c r="G177" s="132">
        <v>35150</v>
      </c>
      <c r="H177" s="123">
        <f t="shared" si="15"/>
        <v>43243</v>
      </c>
      <c r="I177" s="123">
        <f t="shared" si="16"/>
        <v>7300</v>
      </c>
      <c r="J177" s="124" t="str">
        <f t="shared" si="17"/>
        <v>active</v>
      </c>
      <c r="K177" s="133">
        <f t="shared" si="18"/>
        <v>1757.5</v>
      </c>
      <c r="L177" s="134">
        <f t="shared" si="19"/>
        <v>8975.287671232878</v>
      </c>
      <c r="M177" s="134">
        <f t="shared" si="20"/>
        <v>0</v>
      </c>
      <c r="N177" s="133">
        <f t="shared" si="21"/>
        <v>8975.287671232878</v>
      </c>
      <c r="O177" s="129"/>
      <c r="P177" s="130">
        <v>1757.5</v>
      </c>
    </row>
    <row r="178" spans="1:17" ht="20.100000000000001" customHeight="1">
      <c r="A178" s="107" t="s">
        <v>582</v>
      </c>
      <c r="B178" s="107" t="s">
        <v>595</v>
      </c>
      <c r="C178" s="119">
        <v>2159</v>
      </c>
      <c r="D178" s="131" t="s">
        <v>497</v>
      </c>
      <c r="E178" s="120" t="s">
        <v>498</v>
      </c>
      <c r="F178" s="121">
        <v>10</v>
      </c>
      <c r="G178" s="132">
        <v>10500</v>
      </c>
      <c r="H178" s="123">
        <f t="shared" si="15"/>
        <v>43264</v>
      </c>
      <c r="I178" s="123">
        <f t="shared" si="16"/>
        <v>3650</v>
      </c>
      <c r="J178" s="124" t="str">
        <f t="shared" si="17"/>
        <v>active</v>
      </c>
      <c r="K178" s="133">
        <f t="shared" si="18"/>
        <v>1050</v>
      </c>
      <c r="L178" s="134">
        <f t="shared" si="19"/>
        <v>5301.7808219178087</v>
      </c>
      <c r="M178" s="134">
        <f t="shared" si="20"/>
        <v>0</v>
      </c>
      <c r="N178" s="133">
        <f t="shared" si="21"/>
        <v>5301.7808219178087</v>
      </c>
      <c r="O178" s="129"/>
      <c r="P178" s="130">
        <v>1050</v>
      </c>
      <c r="Q178" s="254"/>
    </row>
    <row r="179" spans="1:17" ht="20.100000000000001" customHeight="1">
      <c r="A179" s="107" t="s">
        <v>582</v>
      </c>
      <c r="B179" s="107" t="s">
        <v>595</v>
      </c>
      <c r="C179" s="119">
        <v>2203</v>
      </c>
      <c r="D179" s="120" t="s">
        <v>506</v>
      </c>
      <c r="E179" s="120" t="s">
        <v>507</v>
      </c>
      <c r="F179" s="121">
        <v>20</v>
      </c>
      <c r="G179" s="132">
        <v>41200</v>
      </c>
      <c r="H179" s="123">
        <f t="shared" si="15"/>
        <v>43328</v>
      </c>
      <c r="I179" s="123">
        <f t="shared" si="16"/>
        <v>7300</v>
      </c>
      <c r="J179" s="124" t="str">
        <f t="shared" si="17"/>
        <v>active</v>
      </c>
      <c r="K179" s="133">
        <f t="shared" si="18"/>
        <v>2060</v>
      </c>
      <c r="L179" s="134">
        <f t="shared" si="19"/>
        <v>10040.383561643835</v>
      </c>
      <c r="M179" s="134">
        <f t="shared" si="20"/>
        <v>0</v>
      </c>
      <c r="N179" s="133">
        <f t="shared" si="21"/>
        <v>10040.383561643835</v>
      </c>
      <c r="O179" s="129"/>
      <c r="P179" s="130">
        <v>2060</v>
      </c>
    </row>
    <row r="180" spans="1:17" ht="20.100000000000001" customHeight="1">
      <c r="A180" s="107" t="s">
        <v>582</v>
      </c>
      <c r="B180" s="107" t="s">
        <v>595</v>
      </c>
      <c r="C180" s="119">
        <v>2204</v>
      </c>
      <c r="D180" s="120" t="s">
        <v>508</v>
      </c>
      <c r="E180" s="120" t="s">
        <v>509</v>
      </c>
      <c r="F180" s="121">
        <v>20</v>
      </c>
      <c r="G180" s="132">
        <v>100110</v>
      </c>
      <c r="H180" s="123">
        <f t="shared" si="15"/>
        <v>43538</v>
      </c>
      <c r="I180" s="123">
        <f t="shared" si="16"/>
        <v>7300</v>
      </c>
      <c r="J180" s="124" t="str">
        <f t="shared" si="17"/>
        <v>active</v>
      </c>
      <c r="K180" s="133">
        <f t="shared" si="18"/>
        <v>5005.5</v>
      </c>
      <c r="L180" s="134">
        <f t="shared" si="19"/>
        <v>21516.793150684931</v>
      </c>
      <c r="M180" s="134">
        <f t="shared" si="20"/>
        <v>0</v>
      </c>
      <c r="N180" s="133">
        <f t="shared" si="21"/>
        <v>21516.793150684931</v>
      </c>
      <c r="O180" s="129"/>
      <c r="P180" s="130">
        <v>5005.5</v>
      </c>
    </row>
    <row r="181" spans="1:17" ht="20.100000000000001" customHeight="1">
      <c r="A181" s="107" t="s">
        <v>582</v>
      </c>
      <c r="B181" s="107" t="s">
        <v>595</v>
      </c>
      <c r="C181" s="119">
        <v>2205</v>
      </c>
      <c r="D181" s="120" t="s">
        <v>508</v>
      </c>
      <c r="E181" s="120" t="s">
        <v>509</v>
      </c>
      <c r="F181" s="121">
        <v>20</v>
      </c>
      <c r="G181" s="132">
        <v>28500</v>
      </c>
      <c r="H181" s="123">
        <f t="shared" si="15"/>
        <v>43538</v>
      </c>
      <c r="I181" s="123">
        <f t="shared" si="16"/>
        <v>7300</v>
      </c>
      <c r="J181" s="124" t="str">
        <f t="shared" si="17"/>
        <v>active</v>
      </c>
      <c r="K181" s="133">
        <f t="shared" si="18"/>
        <v>1425</v>
      </c>
      <c r="L181" s="134">
        <f t="shared" si="19"/>
        <v>6125.5479452054797</v>
      </c>
      <c r="M181" s="134">
        <f t="shared" si="20"/>
        <v>0</v>
      </c>
      <c r="N181" s="133">
        <f t="shared" si="21"/>
        <v>6125.5479452054797</v>
      </c>
      <c r="O181" s="129"/>
      <c r="P181" s="130">
        <v>1425</v>
      </c>
    </row>
    <row r="182" spans="1:17" ht="20.100000000000001" customHeight="1">
      <c r="A182" s="107" t="s">
        <v>582</v>
      </c>
      <c r="B182" s="107" t="s">
        <v>595</v>
      </c>
      <c r="C182" s="119">
        <v>2192</v>
      </c>
      <c r="D182" s="120" t="s">
        <v>499</v>
      </c>
      <c r="E182" s="120" t="s">
        <v>500</v>
      </c>
      <c r="F182" s="121">
        <v>20</v>
      </c>
      <c r="G182" s="122">
        <v>30902.21</v>
      </c>
      <c r="H182" s="123">
        <f t="shared" si="15"/>
        <v>43585</v>
      </c>
      <c r="I182" s="123">
        <f t="shared" si="16"/>
        <v>7300</v>
      </c>
      <c r="J182" s="124" t="str">
        <f t="shared" si="17"/>
        <v>active</v>
      </c>
      <c r="K182" s="125">
        <f t="shared" si="18"/>
        <v>1545.1105</v>
      </c>
      <c r="L182" s="126">
        <f t="shared" si="19"/>
        <v>6442.899126027397</v>
      </c>
      <c r="M182" s="127">
        <f t="shared" si="20"/>
        <v>0</v>
      </c>
      <c r="N182" s="128">
        <f t="shared" si="21"/>
        <v>6442.899126027397</v>
      </c>
      <c r="O182" s="129"/>
      <c r="P182" s="130">
        <v>1545.1105</v>
      </c>
    </row>
    <row r="183" spans="1:17" ht="20.100000000000001" customHeight="1">
      <c r="A183" s="107" t="s">
        <v>582</v>
      </c>
      <c r="B183" s="107" t="s">
        <v>595</v>
      </c>
      <c r="C183" s="119">
        <v>2264</v>
      </c>
      <c r="D183" s="120" t="s">
        <v>523</v>
      </c>
      <c r="E183" s="120" t="s">
        <v>524</v>
      </c>
      <c r="F183" s="121">
        <v>20</v>
      </c>
      <c r="G183" s="132">
        <v>8600</v>
      </c>
      <c r="H183" s="123">
        <f t="shared" si="15"/>
        <v>43709</v>
      </c>
      <c r="I183" s="123">
        <f t="shared" si="16"/>
        <v>7300</v>
      </c>
      <c r="J183" s="124" t="str">
        <f t="shared" si="17"/>
        <v>active</v>
      </c>
      <c r="K183" s="133">
        <f t="shared" si="18"/>
        <v>430</v>
      </c>
      <c r="L183" s="134">
        <f t="shared" si="19"/>
        <v>1646.958904109589</v>
      </c>
      <c r="M183" s="134">
        <f t="shared" si="20"/>
        <v>0</v>
      </c>
      <c r="N183" s="133">
        <f t="shared" si="21"/>
        <v>1646.958904109589</v>
      </c>
      <c r="O183" s="129"/>
      <c r="P183" s="130">
        <v>430</v>
      </c>
    </row>
    <row r="184" spans="1:17" ht="20.100000000000001" customHeight="1">
      <c r="A184" s="107" t="s">
        <v>582</v>
      </c>
      <c r="B184" s="107" t="s">
        <v>595</v>
      </c>
      <c r="C184" s="119">
        <v>2265</v>
      </c>
      <c r="D184" s="120" t="s">
        <v>525</v>
      </c>
      <c r="E184" s="120" t="s">
        <v>524</v>
      </c>
      <c r="F184" s="121">
        <v>20</v>
      </c>
      <c r="G184" s="132">
        <v>61750</v>
      </c>
      <c r="H184" s="123">
        <f t="shared" si="15"/>
        <v>43709</v>
      </c>
      <c r="I184" s="123">
        <f t="shared" si="16"/>
        <v>7300</v>
      </c>
      <c r="J184" s="124" t="str">
        <f t="shared" si="17"/>
        <v>active</v>
      </c>
      <c r="K184" s="133">
        <f t="shared" si="18"/>
        <v>3087.5</v>
      </c>
      <c r="L184" s="134">
        <f t="shared" si="19"/>
        <v>11825.547945205479</v>
      </c>
      <c r="M184" s="134">
        <f t="shared" si="20"/>
        <v>0</v>
      </c>
      <c r="N184" s="133">
        <f t="shared" si="21"/>
        <v>11825.547945205479</v>
      </c>
      <c r="O184" s="129"/>
      <c r="P184" s="130">
        <v>3087.5</v>
      </c>
    </row>
    <row r="185" spans="1:17" ht="20.100000000000001" customHeight="1">
      <c r="A185" s="107" t="s">
        <v>582</v>
      </c>
      <c r="B185" s="107" t="s">
        <v>595</v>
      </c>
      <c r="C185" s="119">
        <v>2263</v>
      </c>
      <c r="D185" s="120" t="s">
        <v>521</v>
      </c>
      <c r="E185" s="120" t="s">
        <v>522</v>
      </c>
      <c r="F185" s="121">
        <v>20</v>
      </c>
      <c r="G185" s="132">
        <v>49400</v>
      </c>
      <c r="H185" s="123">
        <f t="shared" si="15"/>
        <v>43739</v>
      </c>
      <c r="I185" s="123">
        <f t="shared" si="16"/>
        <v>7300</v>
      </c>
      <c r="J185" s="124" t="str">
        <f t="shared" si="17"/>
        <v>active</v>
      </c>
      <c r="K185" s="133">
        <f t="shared" si="18"/>
        <v>2470</v>
      </c>
      <c r="L185" s="134">
        <f t="shared" si="19"/>
        <v>9257.4246575342477</v>
      </c>
      <c r="M185" s="134">
        <f t="shared" si="20"/>
        <v>0</v>
      </c>
      <c r="N185" s="133">
        <f t="shared" si="21"/>
        <v>9257.4246575342477</v>
      </c>
      <c r="O185" s="129"/>
      <c r="P185" s="130">
        <v>2470</v>
      </c>
    </row>
    <row r="186" spans="1:17" ht="20.100000000000001" customHeight="1">
      <c r="A186" s="107" t="s">
        <v>582</v>
      </c>
      <c r="B186" s="107" t="s">
        <v>595</v>
      </c>
      <c r="C186" s="119">
        <v>2266</v>
      </c>
      <c r="D186" s="120" t="s">
        <v>526</v>
      </c>
      <c r="E186" s="120" t="s">
        <v>527</v>
      </c>
      <c r="F186" s="121">
        <v>20</v>
      </c>
      <c r="G186" s="132">
        <v>24400</v>
      </c>
      <c r="H186" s="123">
        <f t="shared" si="15"/>
        <v>43862</v>
      </c>
      <c r="I186" s="123">
        <f t="shared" si="16"/>
        <v>7300</v>
      </c>
      <c r="J186" s="124" t="str">
        <f t="shared" si="17"/>
        <v>active</v>
      </c>
      <c r="K186" s="133">
        <f t="shared" si="18"/>
        <v>1220</v>
      </c>
      <c r="L186" s="134">
        <f t="shared" si="19"/>
        <v>4161.3698630136987</v>
      </c>
      <c r="M186" s="134">
        <f t="shared" si="20"/>
        <v>0</v>
      </c>
      <c r="N186" s="133">
        <f t="shared" si="21"/>
        <v>4161.3698630136987</v>
      </c>
      <c r="O186" s="129"/>
      <c r="P186" s="130">
        <v>1220</v>
      </c>
    </row>
    <row r="187" spans="1:17" ht="20.100000000000001" customHeight="1">
      <c r="A187" s="107" t="s">
        <v>582</v>
      </c>
      <c r="B187" s="107" t="s">
        <v>595</v>
      </c>
      <c r="C187" s="119">
        <v>2240</v>
      </c>
      <c r="D187" s="120" t="s">
        <v>517</v>
      </c>
      <c r="E187" s="120" t="s">
        <v>518</v>
      </c>
      <c r="F187" s="121">
        <v>20</v>
      </c>
      <c r="G187" s="122">
        <v>237433.8</v>
      </c>
      <c r="H187" s="123">
        <f t="shared" si="15"/>
        <v>44012</v>
      </c>
      <c r="I187" s="123">
        <f t="shared" si="16"/>
        <v>7300</v>
      </c>
      <c r="J187" s="124" t="str">
        <f t="shared" si="17"/>
        <v>active</v>
      </c>
      <c r="K187" s="125">
        <f t="shared" si="18"/>
        <v>11871.689999999999</v>
      </c>
      <c r="L187" s="126">
        <f t="shared" si="19"/>
        <v>35615.069999999992</v>
      </c>
      <c r="M187" s="127">
        <f t="shared" si="20"/>
        <v>0</v>
      </c>
      <c r="N187" s="128">
        <f t="shared" si="21"/>
        <v>35615.069999999992</v>
      </c>
      <c r="O187" s="129"/>
      <c r="P187" s="130">
        <v>11871.689999999999</v>
      </c>
    </row>
    <row r="188" spans="1:17" ht="20.100000000000001" customHeight="1">
      <c r="A188" s="107" t="s">
        <v>582</v>
      </c>
      <c r="B188" s="107" t="s">
        <v>595</v>
      </c>
      <c r="C188" s="119">
        <v>2324</v>
      </c>
      <c r="D188" s="120" t="s">
        <v>538</v>
      </c>
      <c r="E188" s="120" t="s">
        <v>539</v>
      </c>
      <c r="F188" s="121">
        <v>20</v>
      </c>
      <c r="G188" s="132">
        <v>30020</v>
      </c>
      <c r="H188" s="123">
        <f t="shared" si="15"/>
        <v>44014</v>
      </c>
      <c r="I188" s="123">
        <f t="shared" si="16"/>
        <v>7300</v>
      </c>
      <c r="J188" s="124" t="str">
        <f t="shared" si="17"/>
        <v>active</v>
      </c>
      <c r="K188" s="133">
        <f t="shared" si="18"/>
        <v>1501</v>
      </c>
      <c r="L188" s="134">
        <f t="shared" si="19"/>
        <v>4494.7753424657531</v>
      </c>
      <c r="M188" s="134">
        <f t="shared" si="20"/>
        <v>0</v>
      </c>
      <c r="N188" s="133">
        <f t="shared" si="21"/>
        <v>4494.7753424657531</v>
      </c>
      <c r="O188" s="129"/>
      <c r="P188" s="130">
        <v>1501</v>
      </c>
    </row>
    <row r="189" spans="1:17" ht="20.100000000000001" customHeight="1">
      <c r="A189" s="107" t="s">
        <v>582</v>
      </c>
      <c r="B189" s="107" t="s">
        <v>595</v>
      </c>
      <c r="C189" s="119">
        <v>2322</v>
      </c>
      <c r="D189" s="120" t="s">
        <v>535</v>
      </c>
      <c r="E189" s="120" t="s">
        <v>536</v>
      </c>
      <c r="F189" s="121">
        <v>20</v>
      </c>
      <c r="G189" s="132">
        <v>2625</v>
      </c>
      <c r="H189" s="123">
        <f t="shared" si="15"/>
        <v>44131</v>
      </c>
      <c r="I189" s="123">
        <f t="shared" si="16"/>
        <v>7300</v>
      </c>
      <c r="J189" s="124" t="str">
        <f t="shared" si="17"/>
        <v>active</v>
      </c>
      <c r="K189" s="133">
        <f t="shared" si="18"/>
        <v>131.25</v>
      </c>
      <c r="L189" s="134">
        <f t="shared" si="19"/>
        <v>350.95890410958907</v>
      </c>
      <c r="M189" s="134">
        <f t="shared" si="20"/>
        <v>0</v>
      </c>
      <c r="N189" s="133">
        <f t="shared" si="21"/>
        <v>350.95890410958907</v>
      </c>
      <c r="O189" s="129"/>
      <c r="P189" s="130">
        <v>131.25</v>
      </c>
    </row>
    <row r="190" spans="1:17" ht="20.100000000000001" customHeight="1">
      <c r="A190" s="107" t="s">
        <v>582</v>
      </c>
      <c r="B190" s="107" t="s">
        <v>595</v>
      </c>
      <c r="C190" s="119">
        <v>2296</v>
      </c>
      <c r="D190" s="131" t="s">
        <v>530</v>
      </c>
      <c r="E190" s="120" t="s">
        <v>46</v>
      </c>
      <c r="F190" s="121">
        <v>20</v>
      </c>
      <c r="G190" s="122">
        <v>661849.15</v>
      </c>
      <c r="H190" s="123">
        <f t="shared" si="15"/>
        <v>44377</v>
      </c>
      <c r="I190" s="123">
        <f t="shared" si="16"/>
        <v>7300</v>
      </c>
      <c r="J190" s="124" t="str">
        <f t="shared" si="17"/>
        <v>active</v>
      </c>
      <c r="K190" s="125">
        <f t="shared" si="18"/>
        <v>33092.457500000004</v>
      </c>
      <c r="L190" s="126">
        <f t="shared" si="19"/>
        <v>66184.915000000008</v>
      </c>
      <c r="M190" s="127">
        <f t="shared" si="20"/>
        <v>0</v>
      </c>
      <c r="N190" s="128">
        <f t="shared" si="21"/>
        <v>66184.915000000008</v>
      </c>
      <c r="O190" s="129"/>
      <c r="P190" s="130">
        <v>22062</v>
      </c>
    </row>
    <row r="191" spans="1:17" ht="20.100000000000001" customHeight="1">
      <c r="A191" s="107" t="s">
        <v>582</v>
      </c>
      <c r="B191" s="107" t="s">
        <v>595</v>
      </c>
      <c r="C191" s="119">
        <v>2373</v>
      </c>
      <c r="D191" s="120" t="s">
        <v>543</v>
      </c>
      <c r="E191" s="120" t="s">
        <v>544</v>
      </c>
      <c r="F191" s="121">
        <v>20</v>
      </c>
      <c r="G191" s="132">
        <v>132600</v>
      </c>
      <c r="H191" s="123">
        <f t="shared" si="15"/>
        <v>44432</v>
      </c>
      <c r="I191" s="123">
        <f t="shared" si="16"/>
        <v>7300</v>
      </c>
      <c r="J191" s="124" t="str">
        <f t="shared" si="17"/>
        <v>active</v>
      </c>
      <c r="K191" s="133">
        <f t="shared" si="18"/>
        <v>6630</v>
      </c>
      <c r="L191" s="134">
        <f t="shared" si="19"/>
        <v>12260.95890410959</v>
      </c>
      <c r="M191" s="134">
        <f t="shared" si="20"/>
        <v>0</v>
      </c>
      <c r="N191" s="133">
        <f t="shared" si="21"/>
        <v>12260.95890410959</v>
      </c>
      <c r="O191" s="129"/>
      <c r="P191" s="130">
        <v>6630</v>
      </c>
    </row>
    <row r="192" spans="1:17" ht="20.100000000000001" customHeight="1">
      <c r="A192" s="107" t="s">
        <v>582</v>
      </c>
      <c r="B192" s="107" t="s">
        <v>595</v>
      </c>
      <c r="C192" s="135">
        <v>2300</v>
      </c>
      <c r="D192" s="136" t="s">
        <v>531</v>
      </c>
      <c r="E192" s="137" t="s">
        <v>100</v>
      </c>
      <c r="F192" s="121">
        <v>20</v>
      </c>
      <c r="G192" s="138">
        <v>748923.22</v>
      </c>
      <c r="H192" s="139">
        <f t="shared" si="15"/>
        <v>44469</v>
      </c>
      <c r="I192" s="139">
        <f t="shared" si="16"/>
        <v>7300</v>
      </c>
      <c r="J192" s="140" t="str">
        <f t="shared" si="17"/>
        <v>active</v>
      </c>
      <c r="K192" s="125">
        <f t="shared" si="18"/>
        <v>37446.161</v>
      </c>
      <c r="L192" s="126">
        <f t="shared" si="19"/>
        <v>65453.837583561639</v>
      </c>
      <c r="M192" s="127">
        <f t="shared" si="20"/>
        <v>0</v>
      </c>
      <c r="N192" s="128">
        <f t="shared" si="21"/>
        <v>65453.837583561639</v>
      </c>
      <c r="O192" s="129"/>
      <c r="P192" s="130">
        <v>24964</v>
      </c>
    </row>
    <row r="193" spans="1:18" ht="20.100000000000001" customHeight="1">
      <c r="A193" s="107" t="s">
        <v>582</v>
      </c>
      <c r="B193" s="107" t="s">
        <v>595</v>
      </c>
      <c r="C193" s="119">
        <v>2375</v>
      </c>
      <c r="D193" s="120" t="s">
        <v>547</v>
      </c>
      <c r="E193" s="120" t="s">
        <v>100</v>
      </c>
      <c r="F193" s="121">
        <v>20</v>
      </c>
      <c r="G193" s="132">
        <v>50400</v>
      </c>
      <c r="H193" s="123">
        <f t="shared" si="15"/>
        <v>44469</v>
      </c>
      <c r="I193" s="123">
        <f t="shared" si="16"/>
        <v>7300</v>
      </c>
      <c r="J193" s="124" t="str">
        <f t="shared" si="17"/>
        <v>active</v>
      </c>
      <c r="K193" s="133">
        <f t="shared" si="18"/>
        <v>2520</v>
      </c>
      <c r="L193" s="134">
        <f t="shared" si="19"/>
        <v>4404.821917808219</v>
      </c>
      <c r="M193" s="134">
        <f t="shared" si="20"/>
        <v>0</v>
      </c>
      <c r="N193" s="133">
        <f t="shared" si="21"/>
        <v>4404.821917808219</v>
      </c>
      <c r="O193" s="129"/>
      <c r="P193" s="130">
        <v>2520</v>
      </c>
    </row>
    <row r="194" spans="1:18" ht="20.100000000000001" customHeight="1">
      <c r="A194" s="107" t="s">
        <v>582</v>
      </c>
      <c r="B194" s="107" t="s">
        <v>595</v>
      </c>
      <c r="C194" s="119">
        <v>2377</v>
      </c>
      <c r="D194" s="120" t="s">
        <v>549</v>
      </c>
      <c r="E194" s="120" t="s">
        <v>550</v>
      </c>
      <c r="F194" s="121">
        <v>20</v>
      </c>
      <c r="G194" s="132">
        <v>104450</v>
      </c>
      <c r="H194" s="123">
        <f t="shared" si="15"/>
        <v>44475</v>
      </c>
      <c r="I194" s="123">
        <f t="shared" si="16"/>
        <v>7300</v>
      </c>
      <c r="J194" s="124" t="str">
        <f t="shared" si="17"/>
        <v>active</v>
      </c>
      <c r="K194" s="133">
        <f t="shared" si="18"/>
        <v>5222.5</v>
      </c>
      <c r="L194" s="134">
        <f t="shared" si="19"/>
        <v>9042.7945205479446</v>
      </c>
      <c r="M194" s="134">
        <f t="shared" si="20"/>
        <v>0</v>
      </c>
      <c r="N194" s="133">
        <f t="shared" si="21"/>
        <v>9042.7945205479446</v>
      </c>
      <c r="O194" s="129"/>
      <c r="P194" s="130">
        <v>5222.5</v>
      </c>
    </row>
    <row r="195" spans="1:18" ht="20.100000000000001" customHeight="1">
      <c r="A195" s="107" t="s">
        <v>582</v>
      </c>
      <c r="B195" s="107" t="s">
        <v>595</v>
      </c>
      <c r="C195" s="119">
        <v>2378</v>
      </c>
      <c r="D195" s="120" t="s">
        <v>551</v>
      </c>
      <c r="E195" s="120" t="s">
        <v>552</v>
      </c>
      <c r="F195" s="121">
        <v>20</v>
      </c>
      <c r="G195" s="132">
        <v>70000</v>
      </c>
      <c r="H195" s="123">
        <f t="shared" ref="H195:H258" si="22">DATEVALUE(E195)</f>
        <v>44498</v>
      </c>
      <c r="I195" s="123">
        <f t="shared" ref="I195:I258" si="23">F195*365</f>
        <v>7300</v>
      </c>
      <c r="J195" s="124" t="str">
        <f t="shared" ref="J195:J258" si="24">IF((H195+I195)&lt;$K$1,"dep out","active")</f>
        <v>active</v>
      </c>
      <c r="K195" s="133">
        <f t="shared" ref="K195:K258" si="25">IF(J195="dep out",0,(G195/F195))</f>
        <v>3500</v>
      </c>
      <c r="L195" s="134">
        <f t="shared" ref="L195:L258" si="26">IF(J195="dep out",G195,(($K$1-H195)/365)*K195)</f>
        <v>5839.7260273972597</v>
      </c>
      <c r="M195" s="134">
        <f t="shared" ref="M195:M258" si="27">IF(F195=0,(-1*G195),0)</f>
        <v>0</v>
      </c>
      <c r="N195" s="133">
        <f t="shared" ref="N195:N258" si="28">L195+M195</f>
        <v>5839.7260273972597</v>
      </c>
      <c r="O195" s="129"/>
      <c r="P195" s="130">
        <v>3500</v>
      </c>
    </row>
    <row r="196" spans="1:18" ht="20.100000000000001" customHeight="1">
      <c r="A196" s="107" t="s">
        <v>582</v>
      </c>
      <c r="B196" s="107" t="s">
        <v>595</v>
      </c>
      <c r="C196" s="119">
        <v>2374</v>
      </c>
      <c r="D196" s="120" t="s">
        <v>545</v>
      </c>
      <c r="E196" s="120" t="s">
        <v>546</v>
      </c>
      <c r="F196" s="121">
        <v>20</v>
      </c>
      <c r="G196" s="132">
        <v>63000</v>
      </c>
      <c r="H196" s="123">
        <f t="shared" si="22"/>
        <v>44539</v>
      </c>
      <c r="I196" s="123">
        <f t="shared" si="23"/>
        <v>7300</v>
      </c>
      <c r="J196" s="124" t="str">
        <f t="shared" si="24"/>
        <v>active</v>
      </c>
      <c r="K196" s="133">
        <f t="shared" si="25"/>
        <v>3150</v>
      </c>
      <c r="L196" s="134">
        <f t="shared" si="26"/>
        <v>4901.9178082191784</v>
      </c>
      <c r="M196" s="134">
        <f t="shared" si="27"/>
        <v>0</v>
      </c>
      <c r="N196" s="133">
        <f t="shared" si="28"/>
        <v>4901.9178082191784</v>
      </c>
      <c r="O196" s="129"/>
      <c r="P196" s="130">
        <v>3150</v>
      </c>
    </row>
    <row r="197" spans="1:18" ht="20.100000000000001" customHeight="1">
      <c r="A197" s="107" t="s">
        <v>582</v>
      </c>
      <c r="B197" s="107" t="s">
        <v>595</v>
      </c>
      <c r="C197" s="119">
        <v>2376</v>
      </c>
      <c r="D197" s="120" t="s">
        <v>548</v>
      </c>
      <c r="E197" s="120" t="s">
        <v>546</v>
      </c>
      <c r="F197" s="121">
        <v>20</v>
      </c>
      <c r="G197" s="132">
        <v>43400</v>
      </c>
      <c r="H197" s="123">
        <f t="shared" si="22"/>
        <v>44539</v>
      </c>
      <c r="I197" s="123">
        <f t="shared" si="23"/>
        <v>7300</v>
      </c>
      <c r="J197" s="124" t="str">
        <f t="shared" si="24"/>
        <v>active</v>
      </c>
      <c r="K197" s="133">
        <f t="shared" si="25"/>
        <v>2170</v>
      </c>
      <c r="L197" s="134">
        <f t="shared" si="26"/>
        <v>3376.8767123287671</v>
      </c>
      <c r="M197" s="134">
        <f t="shared" si="27"/>
        <v>0</v>
      </c>
      <c r="N197" s="133">
        <f t="shared" si="28"/>
        <v>3376.8767123287671</v>
      </c>
      <c r="O197" s="129"/>
      <c r="P197" s="130">
        <v>2170</v>
      </c>
    </row>
    <row r="198" spans="1:18" ht="20.100000000000001" customHeight="1">
      <c r="A198" s="107" t="s">
        <v>582</v>
      </c>
      <c r="B198" s="107" t="s">
        <v>595</v>
      </c>
      <c r="C198" s="119">
        <v>2361</v>
      </c>
      <c r="D198" s="131" t="s">
        <v>541</v>
      </c>
      <c r="E198" s="120" t="s">
        <v>2</v>
      </c>
      <c r="F198" s="121">
        <v>30</v>
      </c>
      <c r="G198" s="122">
        <v>414190.61</v>
      </c>
      <c r="H198" s="123">
        <f t="shared" si="22"/>
        <v>44742</v>
      </c>
      <c r="I198" s="123">
        <f t="shared" si="23"/>
        <v>10950</v>
      </c>
      <c r="J198" s="124" t="str">
        <f t="shared" si="24"/>
        <v>active</v>
      </c>
      <c r="K198" s="125">
        <f t="shared" si="25"/>
        <v>13806.353666666666</v>
      </c>
      <c r="L198" s="126">
        <f t="shared" si="26"/>
        <v>13806.353666666666</v>
      </c>
      <c r="M198" s="127">
        <f t="shared" si="27"/>
        <v>0</v>
      </c>
      <c r="N198" s="128">
        <f t="shared" si="28"/>
        <v>13806.353666666666</v>
      </c>
      <c r="O198" s="129"/>
      <c r="P198" s="130">
        <v>13806.353666666666</v>
      </c>
    </row>
    <row r="199" spans="1:18" ht="20.100000000000001" customHeight="1">
      <c r="A199" s="107" t="s">
        <v>582</v>
      </c>
      <c r="B199" s="107" t="s">
        <v>595</v>
      </c>
      <c r="C199" s="119">
        <v>2422</v>
      </c>
      <c r="D199" s="120" t="s">
        <v>561</v>
      </c>
      <c r="E199" s="120" t="s">
        <v>178</v>
      </c>
      <c r="F199" s="121">
        <v>20</v>
      </c>
      <c r="G199" s="132">
        <v>47880</v>
      </c>
      <c r="H199" s="123">
        <f t="shared" si="22"/>
        <v>44926</v>
      </c>
      <c r="I199" s="123">
        <f t="shared" si="23"/>
        <v>7300</v>
      </c>
      <c r="J199" s="124" t="str">
        <f t="shared" si="24"/>
        <v>active</v>
      </c>
      <c r="K199" s="133">
        <f t="shared" si="25"/>
        <v>2394</v>
      </c>
      <c r="L199" s="134">
        <f t="shared" si="26"/>
        <v>1187.1616438356166</v>
      </c>
      <c r="M199" s="134">
        <f t="shared" si="27"/>
        <v>0</v>
      </c>
      <c r="N199" s="133">
        <f t="shared" si="28"/>
        <v>1187.1616438356166</v>
      </c>
      <c r="O199" s="129"/>
      <c r="P199" s="130">
        <v>1197</v>
      </c>
    </row>
    <row r="200" spans="1:18" ht="20.100000000000001" customHeight="1">
      <c r="A200" s="107" t="s">
        <v>582</v>
      </c>
      <c r="B200" s="107" t="s">
        <v>595</v>
      </c>
      <c r="C200" s="119">
        <v>2401</v>
      </c>
      <c r="D200" s="120" t="s">
        <v>553</v>
      </c>
      <c r="E200" s="120" t="s">
        <v>554</v>
      </c>
      <c r="F200" s="121">
        <v>30</v>
      </c>
      <c r="G200" s="122">
        <v>709966.78</v>
      </c>
      <c r="H200" s="123">
        <f t="shared" si="22"/>
        <v>45046</v>
      </c>
      <c r="I200" s="123">
        <f t="shared" si="23"/>
        <v>10950</v>
      </c>
      <c r="J200" s="124" t="str">
        <f t="shared" si="24"/>
        <v>active</v>
      </c>
      <c r="K200" s="125">
        <f t="shared" si="25"/>
        <v>23665.559333333335</v>
      </c>
      <c r="L200" s="126">
        <f t="shared" si="26"/>
        <v>3955.0660803652972</v>
      </c>
      <c r="M200" s="127">
        <f t="shared" si="27"/>
        <v>0</v>
      </c>
      <c r="N200" s="128">
        <f t="shared" si="28"/>
        <v>3955.0660803652972</v>
      </c>
      <c r="O200" s="129"/>
      <c r="P200" s="130">
        <v>3944</v>
      </c>
    </row>
    <row r="201" spans="1:18" ht="20.100000000000001" customHeight="1">
      <c r="A201" s="107" t="s">
        <v>582</v>
      </c>
      <c r="B201" s="107" t="s">
        <v>595</v>
      </c>
      <c r="C201" s="119">
        <v>2420</v>
      </c>
      <c r="D201" s="120" t="s">
        <v>559</v>
      </c>
      <c r="E201" s="120" t="s">
        <v>554</v>
      </c>
      <c r="F201" s="121">
        <v>20</v>
      </c>
      <c r="G201" s="132">
        <v>76350</v>
      </c>
      <c r="H201" s="123">
        <f t="shared" si="22"/>
        <v>45046</v>
      </c>
      <c r="I201" s="123">
        <f t="shared" si="23"/>
        <v>7300</v>
      </c>
      <c r="J201" s="124" t="str">
        <f t="shared" si="24"/>
        <v>active</v>
      </c>
      <c r="K201" s="133">
        <f t="shared" si="25"/>
        <v>3817.5</v>
      </c>
      <c r="L201" s="134">
        <f t="shared" si="26"/>
        <v>637.99315068493149</v>
      </c>
      <c r="M201" s="134">
        <f t="shared" si="27"/>
        <v>0</v>
      </c>
      <c r="N201" s="133">
        <f t="shared" si="28"/>
        <v>637.99315068493149</v>
      </c>
      <c r="O201" s="129"/>
      <c r="P201" s="130">
        <v>636</v>
      </c>
    </row>
    <row r="202" spans="1:18" ht="20.100000000000001" customHeight="1">
      <c r="A202" s="107" t="s">
        <v>582</v>
      </c>
      <c r="B202" s="107" t="s">
        <v>595</v>
      </c>
      <c r="C202" s="119">
        <v>2421</v>
      </c>
      <c r="D202" s="120" t="s">
        <v>560</v>
      </c>
      <c r="E202" s="120" t="s">
        <v>554</v>
      </c>
      <c r="F202" s="121">
        <v>20</v>
      </c>
      <c r="G202" s="132">
        <v>19190</v>
      </c>
      <c r="H202" s="123">
        <f t="shared" si="22"/>
        <v>45046</v>
      </c>
      <c r="I202" s="123">
        <f t="shared" si="23"/>
        <v>7300</v>
      </c>
      <c r="J202" s="124" t="str">
        <f t="shared" si="24"/>
        <v>active</v>
      </c>
      <c r="K202" s="133">
        <f t="shared" si="25"/>
        <v>959.5</v>
      </c>
      <c r="L202" s="134">
        <f t="shared" si="26"/>
        <v>160.35479452054796</v>
      </c>
      <c r="M202" s="134">
        <f t="shared" si="27"/>
        <v>0</v>
      </c>
      <c r="N202" s="133">
        <f t="shared" si="28"/>
        <v>160.35479452054796</v>
      </c>
      <c r="O202" s="129"/>
      <c r="P202" s="130">
        <v>160</v>
      </c>
    </row>
    <row r="203" spans="1:18" ht="20.100000000000001" customHeight="1">
      <c r="A203" s="107" t="s">
        <v>582</v>
      </c>
      <c r="B203" s="107" t="s">
        <v>595</v>
      </c>
      <c r="C203" s="119">
        <v>2404</v>
      </c>
      <c r="D203" s="131" t="s">
        <v>557</v>
      </c>
      <c r="E203" s="120" t="s">
        <v>1</v>
      </c>
      <c r="F203" s="121">
        <v>30</v>
      </c>
      <c r="G203" s="122">
        <v>66345.02</v>
      </c>
      <c r="H203" s="123">
        <f t="shared" si="22"/>
        <v>45107</v>
      </c>
      <c r="I203" s="123">
        <f t="shared" si="23"/>
        <v>10950</v>
      </c>
      <c r="J203" s="124" t="str">
        <f t="shared" si="24"/>
        <v>active</v>
      </c>
      <c r="K203" s="125">
        <f t="shared" si="25"/>
        <v>2211.5006666666668</v>
      </c>
      <c r="L203" s="126">
        <f t="shared" si="26"/>
        <v>0</v>
      </c>
      <c r="M203" s="127">
        <f t="shared" si="27"/>
        <v>0</v>
      </c>
      <c r="N203" s="128">
        <f t="shared" si="28"/>
        <v>0</v>
      </c>
      <c r="O203" s="129"/>
      <c r="P203" s="130">
        <v>0</v>
      </c>
      <c r="Q203" s="118">
        <f>SUM(K8:K203)</f>
        <v>606110.17299999984</v>
      </c>
      <c r="R203" s="118">
        <f>SUM(N8:N203)</f>
        <v>10254511.837498266</v>
      </c>
    </row>
    <row r="204" spans="1:18" ht="20.100000000000001" customHeight="1">
      <c r="A204" s="108" t="s">
        <v>582</v>
      </c>
      <c r="B204" s="108" t="s">
        <v>588</v>
      </c>
      <c r="C204" s="109">
        <v>280</v>
      </c>
      <c r="D204" s="110" t="s">
        <v>104</v>
      </c>
      <c r="E204" s="110" t="s">
        <v>105</v>
      </c>
      <c r="F204" s="111">
        <v>20</v>
      </c>
      <c r="G204" s="112">
        <v>12346.33</v>
      </c>
      <c r="H204" s="113">
        <f t="shared" si="22"/>
        <v>30042</v>
      </c>
      <c r="I204" s="113">
        <f t="shared" si="23"/>
        <v>7300</v>
      </c>
      <c r="J204" s="111" t="str">
        <f t="shared" si="24"/>
        <v>dep out</v>
      </c>
      <c r="K204" s="114">
        <f t="shared" si="25"/>
        <v>0</v>
      </c>
      <c r="L204" s="115">
        <f t="shared" si="26"/>
        <v>12346.33</v>
      </c>
      <c r="M204" s="115">
        <f t="shared" si="27"/>
        <v>0</v>
      </c>
      <c r="N204" s="114">
        <f t="shared" si="28"/>
        <v>12346.33</v>
      </c>
      <c r="O204" s="116"/>
      <c r="P204" s="117"/>
    </row>
    <row r="205" spans="1:18" ht="20.100000000000001" customHeight="1">
      <c r="A205" s="108" t="s">
        <v>582</v>
      </c>
      <c r="B205" s="108" t="s">
        <v>588</v>
      </c>
      <c r="C205" s="109">
        <v>714</v>
      </c>
      <c r="D205" s="110" t="s">
        <v>182</v>
      </c>
      <c r="E205" s="110" t="s">
        <v>183</v>
      </c>
      <c r="F205" s="111">
        <v>10</v>
      </c>
      <c r="G205" s="112">
        <v>13817</v>
      </c>
      <c r="H205" s="113">
        <f t="shared" si="22"/>
        <v>36844</v>
      </c>
      <c r="I205" s="113">
        <f t="shared" si="23"/>
        <v>3650</v>
      </c>
      <c r="J205" s="111" t="str">
        <f t="shared" si="24"/>
        <v>dep out</v>
      </c>
      <c r="K205" s="114">
        <f t="shared" si="25"/>
        <v>0</v>
      </c>
      <c r="L205" s="115">
        <f t="shared" si="26"/>
        <v>13817</v>
      </c>
      <c r="M205" s="115">
        <f t="shared" si="27"/>
        <v>0</v>
      </c>
      <c r="N205" s="114">
        <f t="shared" si="28"/>
        <v>13817</v>
      </c>
      <c r="O205" s="116"/>
      <c r="P205" s="117"/>
    </row>
    <row r="206" spans="1:18" ht="20.100000000000001" customHeight="1">
      <c r="A206" s="108" t="s">
        <v>582</v>
      </c>
      <c r="B206" s="108" t="s">
        <v>588</v>
      </c>
      <c r="C206" s="109">
        <v>725</v>
      </c>
      <c r="D206" s="110" t="s">
        <v>182</v>
      </c>
      <c r="E206" s="110" t="s">
        <v>186</v>
      </c>
      <c r="F206" s="111">
        <v>10</v>
      </c>
      <c r="G206" s="112">
        <v>10000</v>
      </c>
      <c r="H206" s="113">
        <f t="shared" si="22"/>
        <v>36970</v>
      </c>
      <c r="I206" s="113">
        <f t="shared" si="23"/>
        <v>3650</v>
      </c>
      <c r="J206" s="111" t="str">
        <f t="shared" si="24"/>
        <v>dep out</v>
      </c>
      <c r="K206" s="114">
        <f t="shared" si="25"/>
        <v>0</v>
      </c>
      <c r="L206" s="115">
        <f t="shared" si="26"/>
        <v>10000</v>
      </c>
      <c r="M206" s="115">
        <f t="shared" si="27"/>
        <v>0</v>
      </c>
      <c r="N206" s="114">
        <f t="shared" si="28"/>
        <v>10000</v>
      </c>
      <c r="O206" s="116"/>
      <c r="P206" s="117"/>
    </row>
    <row r="207" spans="1:18" ht="20.100000000000001" customHeight="1">
      <c r="A207" s="108" t="s">
        <v>582</v>
      </c>
      <c r="B207" s="108" t="s">
        <v>588</v>
      </c>
      <c r="C207" s="109">
        <v>955</v>
      </c>
      <c r="D207" s="110" t="s">
        <v>189</v>
      </c>
      <c r="E207" s="110" t="s">
        <v>190</v>
      </c>
      <c r="F207" s="111">
        <v>10</v>
      </c>
      <c r="G207" s="112">
        <v>7700</v>
      </c>
      <c r="H207" s="113">
        <f t="shared" si="22"/>
        <v>37152</v>
      </c>
      <c r="I207" s="113">
        <f t="shared" si="23"/>
        <v>3650</v>
      </c>
      <c r="J207" s="111" t="str">
        <f t="shared" si="24"/>
        <v>dep out</v>
      </c>
      <c r="K207" s="114">
        <f t="shared" si="25"/>
        <v>0</v>
      </c>
      <c r="L207" s="115">
        <f t="shared" si="26"/>
        <v>7700</v>
      </c>
      <c r="M207" s="115">
        <f t="shared" si="27"/>
        <v>0</v>
      </c>
      <c r="N207" s="114">
        <f t="shared" si="28"/>
        <v>7700</v>
      </c>
      <c r="O207" s="116"/>
      <c r="P207" s="117"/>
    </row>
    <row r="208" spans="1:18" ht="20.100000000000001" customHeight="1">
      <c r="A208" s="108" t="s">
        <v>582</v>
      </c>
      <c r="B208" s="108" t="s">
        <v>588</v>
      </c>
      <c r="C208" s="109">
        <v>1221</v>
      </c>
      <c r="D208" s="110" t="s">
        <v>195</v>
      </c>
      <c r="E208" s="110" t="s">
        <v>190</v>
      </c>
      <c r="F208" s="111">
        <v>7</v>
      </c>
      <c r="G208" s="112">
        <v>7700</v>
      </c>
      <c r="H208" s="113">
        <f t="shared" si="22"/>
        <v>37152</v>
      </c>
      <c r="I208" s="113">
        <f t="shared" si="23"/>
        <v>2555</v>
      </c>
      <c r="J208" s="111" t="str">
        <f t="shared" si="24"/>
        <v>dep out</v>
      </c>
      <c r="K208" s="114">
        <f t="shared" si="25"/>
        <v>0</v>
      </c>
      <c r="L208" s="115">
        <f t="shared" si="26"/>
        <v>7700</v>
      </c>
      <c r="M208" s="115">
        <f t="shared" si="27"/>
        <v>0</v>
      </c>
      <c r="N208" s="114">
        <f t="shared" si="28"/>
        <v>7700</v>
      </c>
      <c r="O208" s="116"/>
      <c r="P208" s="117"/>
    </row>
    <row r="209" spans="1:18" ht="20.100000000000001" customHeight="1">
      <c r="A209" s="108" t="s">
        <v>582</v>
      </c>
      <c r="B209" s="108" t="s">
        <v>588</v>
      </c>
      <c r="C209" s="109">
        <v>1303</v>
      </c>
      <c r="D209" s="110" t="s">
        <v>312</v>
      </c>
      <c r="E209" s="110" t="s">
        <v>313</v>
      </c>
      <c r="F209" s="111">
        <v>25</v>
      </c>
      <c r="G209" s="112">
        <v>4073.52</v>
      </c>
      <c r="H209" s="113">
        <f t="shared" si="22"/>
        <v>37760</v>
      </c>
      <c r="I209" s="113">
        <f t="shared" si="23"/>
        <v>9125</v>
      </c>
      <c r="J209" s="111" t="str">
        <f t="shared" si="24"/>
        <v>active</v>
      </c>
      <c r="K209" s="114">
        <f t="shared" si="25"/>
        <v>162.9408</v>
      </c>
      <c r="L209" s="115">
        <f t="shared" si="26"/>
        <v>3279.7974180821916</v>
      </c>
      <c r="M209" s="115">
        <f t="shared" si="27"/>
        <v>0</v>
      </c>
      <c r="N209" s="114">
        <f t="shared" si="28"/>
        <v>3279.7974180821916</v>
      </c>
      <c r="O209" s="116"/>
      <c r="P209" s="117">
        <v>162.9408</v>
      </c>
    </row>
    <row r="210" spans="1:18" ht="20.100000000000001" customHeight="1">
      <c r="A210" s="108" t="s">
        <v>582</v>
      </c>
      <c r="B210" s="108" t="s">
        <v>588</v>
      </c>
      <c r="C210" s="109">
        <v>1401</v>
      </c>
      <c r="D210" s="110" t="s">
        <v>324</v>
      </c>
      <c r="E210" s="110" t="s">
        <v>325</v>
      </c>
      <c r="F210" s="111">
        <v>5</v>
      </c>
      <c r="G210" s="112">
        <v>9995</v>
      </c>
      <c r="H210" s="113">
        <f t="shared" si="22"/>
        <v>38280</v>
      </c>
      <c r="I210" s="113">
        <f t="shared" si="23"/>
        <v>1825</v>
      </c>
      <c r="J210" s="111" t="str">
        <f t="shared" si="24"/>
        <v>dep out</v>
      </c>
      <c r="K210" s="114">
        <f t="shared" si="25"/>
        <v>0</v>
      </c>
      <c r="L210" s="115">
        <f t="shared" si="26"/>
        <v>9995</v>
      </c>
      <c r="M210" s="115">
        <f t="shared" si="27"/>
        <v>0</v>
      </c>
      <c r="N210" s="114">
        <f t="shared" si="28"/>
        <v>9995</v>
      </c>
      <c r="O210" s="116"/>
      <c r="P210" s="117">
        <v>0</v>
      </c>
    </row>
    <row r="211" spans="1:18" ht="20.100000000000001" customHeight="1">
      <c r="A211" s="108" t="s">
        <v>582</v>
      </c>
      <c r="B211" s="108" t="s">
        <v>588</v>
      </c>
      <c r="C211" s="109">
        <v>1488</v>
      </c>
      <c r="D211" s="110" t="s">
        <v>198</v>
      </c>
      <c r="E211" s="110" t="s">
        <v>199</v>
      </c>
      <c r="F211" s="111">
        <v>5</v>
      </c>
      <c r="G211" s="112">
        <v>1699.98</v>
      </c>
      <c r="H211" s="113">
        <f t="shared" si="22"/>
        <v>38786</v>
      </c>
      <c r="I211" s="113">
        <f t="shared" si="23"/>
        <v>1825</v>
      </c>
      <c r="J211" s="111" t="str">
        <f t="shared" si="24"/>
        <v>dep out</v>
      </c>
      <c r="K211" s="114">
        <f t="shared" si="25"/>
        <v>0</v>
      </c>
      <c r="L211" s="115">
        <f t="shared" si="26"/>
        <v>1699.98</v>
      </c>
      <c r="M211" s="115">
        <f t="shared" si="27"/>
        <v>0</v>
      </c>
      <c r="N211" s="114">
        <f t="shared" si="28"/>
        <v>1699.98</v>
      </c>
      <c r="O211" s="116"/>
      <c r="P211" s="117"/>
    </row>
    <row r="212" spans="1:18" ht="20.100000000000001" customHeight="1">
      <c r="A212" s="108" t="s">
        <v>582</v>
      </c>
      <c r="B212" s="108" t="s">
        <v>588</v>
      </c>
      <c r="C212" s="109">
        <v>1699</v>
      </c>
      <c r="D212" s="110" t="s">
        <v>165</v>
      </c>
      <c r="E212" s="110" t="s">
        <v>166</v>
      </c>
      <c r="F212" s="111">
        <v>5</v>
      </c>
      <c r="G212" s="112">
        <v>14655</v>
      </c>
      <c r="H212" s="113">
        <f t="shared" si="22"/>
        <v>39590</v>
      </c>
      <c r="I212" s="113">
        <f t="shared" si="23"/>
        <v>1825</v>
      </c>
      <c r="J212" s="111" t="str">
        <f t="shared" si="24"/>
        <v>dep out</v>
      </c>
      <c r="K212" s="114">
        <f t="shared" si="25"/>
        <v>0</v>
      </c>
      <c r="L212" s="115">
        <f t="shared" si="26"/>
        <v>14655</v>
      </c>
      <c r="M212" s="115">
        <f t="shared" si="27"/>
        <v>0</v>
      </c>
      <c r="N212" s="114">
        <f t="shared" si="28"/>
        <v>14655</v>
      </c>
      <c r="O212" s="116"/>
      <c r="P212" s="117"/>
    </row>
    <row r="213" spans="1:18" ht="20.100000000000001" customHeight="1">
      <c r="A213" s="108" t="s">
        <v>582</v>
      </c>
      <c r="B213" s="108" t="s">
        <v>588</v>
      </c>
      <c r="C213" s="109">
        <v>2193</v>
      </c>
      <c r="D213" s="110" t="s">
        <v>501</v>
      </c>
      <c r="E213" s="110" t="s">
        <v>502</v>
      </c>
      <c r="F213" s="111">
        <v>10</v>
      </c>
      <c r="G213" s="112">
        <v>28170.89</v>
      </c>
      <c r="H213" s="113">
        <f t="shared" si="22"/>
        <v>43577</v>
      </c>
      <c r="I213" s="113">
        <f t="shared" si="23"/>
        <v>3650</v>
      </c>
      <c r="J213" s="111" t="str">
        <f t="shared" si="24"/>
        <v>active</v>
      </c>
      <c r="K213" s="114">
        <f t="shared" si="25"/>
        <v>2817.0889999999999</v>
      </c>
      <c r="L213" s="115">
        <f t="shared" si="26"/>
        <v>11808.619643835616</v>
      </c>
      <c r="M213" s="115">
        <f t="shared" si="27"/>
        <v>0</v>
      </c>
      <c r="N213" s="114">
        <f t="shared" si="28"/>
        <v>11808.619643835616</v>
      </c>
      <c r="O213" s="116"/>
      <c r="P213" s="117">
        <v>2817.0889999999999</v>
      </c>
    </row>
    <row r="214" spans="1:18" ht="20.100000000000001" customHeight="1">
      <c r="A214" s="108" t="s">
        <v>582</v>
      </c>
      <c r="B214" s="108" t="s">
        <v>588</v>
      </c>
      <c r="C214" s="109">
        <v>2299</v>
      </c>
      <c r="D214" s="110" t="s">
        <v>228</v>
      </c>
      <c r="E214" s="110" t="s">
        <v>229</v>
      </c>
      <c r="F214" s="111">
        <v>7</v>
      </c>
      <c r="G214" s="112">
        <v>112967</v>
      </c>
      <c r="H214" s="113">
        <f t="shared" si="22"/>
        <v>44500</v>
      </c>
      <c r="I214" s="113">
        <f t="shared" si="23"/>
        <v>2555</v>
      </c>
      <c r="J214" s="111" t="str">
        <f t="shared" si="24"/>
        <v>active</v>
      </c>
      <c r="K214" s="114">
        <f t="shared" si="25"/>
        <v>16138.142857142857</v>
      </c>
      <c r="L214" s="115">
        <f t="shared" si="26"/>
        <v>26837.952641878666</v>
      </c>
      <c r="M214" s="115">
        <f t="shared" si="27"/>
        <v>0</v>
      </c>
      <c r="N214" s="114">
        <f t="shared" si="28"/>
        <v>26837.952641878666</v>
      </c>
      <c r="O214" s="116"/>
      <c r="P214" s="117">
        <v>16138.142857142857</v>
      </c>
    </row>
    <row r="215" spans="1:18" ht="20.100000000000001" customHeight="1">
      <c r="A215" s="108" t="s">
        <v>582</v>
      </c>
      <c r="B215" s="108" t="s">
        <v>588</v>
      </c>
      <c r="C215" s="109">
        <v>2364</v>
      </c>
      <c r="D215" s="110" t="s">
        <v>230</v>
      </c>
      <c r="E215" s="110" t="s">
        <v>231</v>
      </c>
      <c r="F215" s="111">
        <v>7</v>
      </c>
      <c r="G215" s="112">
        <v>121397.16</v>
      </c>
      <c r="H215" s="113">
        <f t="shared" si="22"/>
        <v>44592</v>
      </c>
      <c r="I215" s="113">
        <f t="shared" si="23"/>
        <v>2555</v>
      </c>
      <c r="J215" s="111" t="str">
        <f t="shared" si="24"/>
        <v>active</v>
      </c>
      <c r="K215" s="114">
        <f t="shared" si="25"/>
        <v>17342.451428571429</v>
      </c>
      <c r="L215" s="115">
        <f t="shared" si="26"/>
        <v>24469.486262230923</v>
      </c>
      <c r="M215" s="115">
        <f t="shared" si="27"/>
        <v>0</v>
      </c>
      <c r="N215" s="114">
        <f t="shared" si="28"/>
        <v>24469.486262230923</v>
      </c>
      <c r="O215" s="116"/>
      <c r="P215" s="117">
        <v>17342.451428571429</v>
      </c>
    </row>
    <row r="216" spans="1:18" ht="20.100000000000001" customHeight="1">
      <c r="A216" s="108" t="s">
        <v>582</v>
      </c>
      <c r="B216" s="108" t="s">
        <v>588</v>
      </c>
      <c r="C216" s="109">
        <v>2399</v>
      </c>
      <c r="D216" s="110" t="s">
        <v>232</v>
      </c>
      <c r="E216" s="110" t="s">
        <v>178</v>
      </c>
      <c r="F216" s="111">
        <v>5</v>
      </c>
      <c r="G216" s="112">
        <v>34880</v>
      </c>
      <c r="H216" s="113">
        <f t="shared" si="22"/>
        <v>44926</v>
      </c>
      <c r="I216" s="113">
        <f t="shared" si="23"/>
        <v>1825</v>
      </c>
      <c r="J216" s="111" t="str">
        <f t="shared" si="24"/>
        <v>active</v>
      </c>
      <c r="K216" s="114">
        <f t="shared" si="25"/>
        <v>6976</v>
      </c>
      <c r="L216" s="115">
        <f t="shared" si="26"/>
        <v>3459.3315068493152</v>
      </c>
      <c r="M216" s="115">
        <f t="shared" si="27"/>
        <v>0</v>
      </c>
      <c r="N216" s="114">
        <f t="shared" si="28"/>
        <v>3459.3315068493152</v>
      </c>
      <c r="O216" s="116"/>
      <c r="P216" s="117">
        <v>3488</v>
      </c>
      <c r="Q216" s="118">
        <f>SUM(K204:K216)</f>
        <v>43436.624085714284</v>
      </c>
      <c r="R216" s="118">
        <f>SUM(N204:N216)</f>
        <v>147768.49747287671</v>
      </c>
    </row>
    <row r="217" spans="1:18" ht="20.100000000000001" customHeight="1">
      <c r="A217" s="107" t="s">
        <v>582</v>
      </c>
      <c r="B217" s="107" t="s">
        <v>590</v>
      </c>
      <c r="C217" s="119">
        <v>717</v>
      </c>
      <c r="D217" s="120" t="s">
        <v>184</v>
      </c>
      <c r="E217" s="120" t="s">
        <v>185</v>
      </c>
      <c r="F217" s="121">
        <v>10</v>
      </c>
      <c r="G217" s="122">
        <v>4300</v>
      </c>
      <c r="H217" s="123">
        <f t="shared" si="22"/>
        <v>36327</v>
      </c>
      <c r="I217" s="123">
        <f t="shared" si="23"/>
        <v>3650</v>
      </c>
      <c r="J217" s="124" t="str">
        <f t="shared" si="24"/>
        <v>dep out</v>
      </c>
      <c r="K217" s="125">
        <f t="shared" si="25"/>
        <v>0</v>
      </c>
      <c r="L217" s="126">
        <f t="shared" si="26"/>
        <v>4300</v>
      </c>
      <c r="M217" s="127">
        <f t="shared" si="27"/>
        <v>0</v>
      </c>
      <c r="N217" s="128">
        <f t="shared" si="28"/>
        <v>4300</v>
      </c>
      <c r="O217" s="129"/>
      <c r="P217" s="130"/>
    </row>
    <row r="218" spans="1:18" ht="20.100000000000001" customHeight="1">
      <c r="A218" s="107" t="s">
        <v>582</v>
      </c>
      <c r="B218" s="107" t="s">
        <v>590</v>
      </c>
      <c r="C218" s="119">
        <v>727</v>
      </c>
      <c r="D218" s="120" t="s">
        <v>187</v>
      </c>
      <c r="E218" s="120" t="s">
        <v>188</v>
      </c>
      <c r="F218" s="121">
        <v>10</v>
      </c>
      <c r="G218" s="122">
        <v>149147</v>
      </c>
      <c r="H218" s="123">
        <f t="shared" si="22"/>
        <v>36693</v>
      </c>
      <c r="I218" s="123">
        <f t="shared" si="23"/>
        <v>3650</v>
      </c>
      <c r="J218" s="124" t="str">
        <f t="shared" si="24"/>
        <v>dep out</v>
      </c>
      <c r="K218" s="125">
        <f t="shared" si="25"/>
        <v>0</v>
      </c>
      <c r="L218" s="126">
        <f t="shared" si="26"/>
        <v>149147</v>
      </c>
      <c r="M218" s="127">
        <f t="shared" si="27"/>
        <v>0</v>
      </c>
      <c r="N218" s="128">
        <f t="shared" si="28"/>
        <v>149147</v>
      </c>
      <c r="O218" s="129"/>
      <c r="P218" s="130"/>
    </row>
    <row r="219" spans="1:18" ht="20.100000000000001" customHeight="1">
      <c r="A219" s="107" t="s">
        <v>582</v>
      </c>
      <c r="B219" s="107" t="s">
        <v>590</v>
      </c>
      <c r="C219" s="119">
        <v>290</v>
      </c>
      <c r="D219" s="120" t="s">
        <v>181</v>
      </c>
      <c r="E219" s="120" t="s">
        <v>74</v>
      </c>
      <c r="F219" s="121">
        <v>10</v>
      </c>
      <c r="G219" s="122">
        <v>6250</v>
      </c>
      <c r="H219" s="123">
        <f t="shared" si="22"/>
        <v>36826</v>
      </c>
      <c r="I219" s="123">
        <f t="shared" si="23"/>
        <v>3650</v>
      </c>
      <c r="J219" s="124" t="str">
        <f t="shared" si="24"/>
        <v>dep out</v>
      </c>
      <c r="K219" s="125">
        <f t="shared" si="25"/>
        <v>0</v>
      </c>
      <c r="L219" s="126">
        <f t="shared" si="26"/>
        <v>6250</v>
      </c>
      <c r="M219" s="127">
        <f t="shared" si="27"/>
        <v>0</v>
      </c>
      <c r="N219" s="128">
        <f t="shared" si="28"/>
        <v>6250</v>
      </c>
      <c r="O219" s="129"/>
      <c r="P219" s="130"/>
    </row>
    <row r="220" spans="1:18" ht="20.100000000000001" customHeight="1">
      <c r="A220" s="107" t="s">
        <v>582</v>
      </c>
      <c r="B220" s="107" t="s">
        <v>590</v>
      </c>
      <c r="C220" s="119">
        <v>1398</v>
      </c>
      <c r="D220" s="120" t="s">
        <v>161</v>
      </c>
      <c r="E220" s="120" t="s">
        <v>162</v>
      </c>
      <c r="F220" s="121">
        <v>15</v>
      </c>
      <c r="G220" s="122">
        <v>56660</v>
      </c>
      <c r="H220" s="123">
        <f t="shared" si="22"/>
        <v>38337</v>
      </c>
      <c r="I220" s="123">
        <f t="shared" si="23"/>
        <v>5475</v>
      </c>
      <c r="J220" s="124" t="str">
        <f t="shared" si="24"/>
        <v>dep out</v>
      </c>
      <c r="K220" s="125">
        <f t="shared" si="25"/>
        <v>0</v>
      </c>
      <c r="L220" s="126">
        <f t="shared" si="26"/>
        <v>56660</v>
      </c>
      <c r="M220" s="127">
        <f t="shared" si="27"/>
        <v>0</v>
      </c>
      <c r="N220" s="128">
        <f t="shared" si="28"/>
        <v>56660</v>
      </c>
      <c r="O220" s="129"/>
      <c r="P220" s="130"/>
    </row>
    <row r="221" spans="1:18" ht="20.100000000000001" customHeight="1">
      <c r="A221" s="107" t="s">
        <v>582</v>
      </c>
      <c r="B221" s="107" t="s">
        <v>590</v>
      </c>
      <c r="C221" s="119">
        <v>1698</v>
      </c>
      <c r="D221" s="120" t="s">
        <v>163</v>
      </c>
      <c r="E221" s="120" t="s">
        <v>164</v>
      </c>
      <c r="F221" s="121">
        <v>10</v>
      </c>
      <c r="G221" s="122">
        <v>58485</v>
      </c>
      <c r="H221" s="123">
        <f t="shared" si="22"/>
        <v>39345</v>
      </c>
      <c r="I221" s="123">
        <f t="shared" si="23"/>
        <v>3650</v>
      </c>
      <c r="J221" s="124" t="str">
        <f t="shared" si="24"/>
        <v>dep out</v>
      </c>
      <c r="K221" s="125">
        <f t="shared" si="25"/>
        <v>0</v>
      </c>
      <c r="L221" s="126">
        <f t="shared" si="26"/>
        <v>58485</v>
      </c>
      <c r="M221" s="127">
        <f t="shared" si="27"/>
        <v>0</v>
      </c>
      <c r="N221" s="128">
        <f t="shared" si="28"/>
        <v>58485</v>
      </c>
      <c r="O221" s="129"/>
      <c r="P221" s="130"/>
    </row>
    <row r="222" spans="1:18" ht="20.100000000000001" customHeight="1">
      <c r="A222" s="107" t="s">
        <v>582</v>
      </c>
      <c r="B222" s="107" t="s">
        <v>590</v>
      </c>
      <c r="C222" s="119">
        <v>1815</v>
      </c>
      <c r="D222" s="120" t="s">
        <v>167</v>
      </c>
      <c r="E222" s="120" t="s">
        <v>168</v>
      </c>
      <c r="F222" s="121">
        <v>10</v>
      </c>
      <c r="G222" s="122">
        <v>70674</v>
      </c>
      <c r="H222" s="123">
        <f t="shared" si="22"/>
        <v>40237</v>
      </c>
      <c r="I222" s="123">
        <f t="shared" si="23"/>
        <v>3650</v>
      </c>
      <c r="J222" s="124" t="str">
        <f t="shared" si="24"/>
        <v>dep out</v>
      </c>
      <c r="K222" s="125">
        <f t="shared" si="25"/>
        <v>0</v>
      </c>
      <c r="L222" s="126">
        <f t="shared" si="26"/>
        <v>70674</v>
      </c>
      <c r="M222" s="127">
        <f t="shared" si="27"/>
        <v>0</v>
      </c>
      <c r="N222" s="128">
        <f t="shared" si="28"/>
        <v>70674</v>
      </c>
      <c r="O222" s="129"/>
      <c r="P222" s="130"/>
    </row>
    <row r="223" spans="1:18" ht="20.100000000000001" customHeight="1">
      <c r="A223" s="107" t="s">
        <v>582</v>
      </c>
      <c r="B223" s="107" t="s">
        <v>590</v>
      </c>
      <c r="C223" s="119">
        <v>1949</v>
      </c>
      <c r="D223" s="120" t="s">
        <v>169</v>
      </c>
      <c r="E223" s="120" t="s">
        <v>170</v>
      </c>
      <c r="F223" s="121">
        <v>7</v>
      </c>
      <c r="G223" s="122">
        <v>48936</v>
      </c>
      <c r="H223" s="123">
        <f t="shared" si="22"/>
        <v>41129</v>
      </c>
      <c r="I223" s="123">
        <f t="shared" si="23"/>
        <v>2555</v>
      </c>
      <c r="J223" s="124" t="str">
        <f t="shared" si="24"/>
        <v>dep out</v>
      </c>
      <c r="K223" s="125">
        <f t="shared" si="25"/>
        <v>0</v>
      </c>
      <c r="L223" s="126">
        <f t="shared" si="26"/>
        <v>48936</v>
      </c>
      <c r="M223" s="127">
        <f t="shared" si="27"/>
        <v>0</v>
      </c>
      <c r="N223" s="128">
        <f t="shared" si="28"/>
        <v>48936</v>
      </c>
      <c r="O223" s="129"/>
      <c r="P223" s="130"/>
    </row>
    <row r="224" spans="1:18" ht="20.100000000000001" customHeight="1">
      <c r="A224" s="107" t="s">
        <v>582</v>
      </c>
      <c r="B224" s="107" t="s">
        <v>590</v>
      </c>
      <c r="C224" s="119">
        <v>2084</v>
      </c>
      <c r="D224" s="120" t="s">
        <v>173</v>
      </c>
      <c r="E224" s="120" t="s">
        <v>174</v>
      </c>
      <c r="F224" s="121">
        <v>7</v>
      </c>
      <c r="G224" s="122">
        <v>12398</v>
      </c>
      <c r="H224" s="123">
        <f t="shared" si="22"/>
        <v>42229</v>
      </c>
      <c r="I224" s="123">
        <f t="shared" si="23"/>
        <v>2555</v>
      </c>
      <c r="J224" s="124" t="str">
        <f t="shared" si="24"/>
        <v>dep out</v>
      </c>
      <c r="K224" s="125">
        <f t="shared" si="25"/>
        <v>0</v>
      </c>
      <c r="L224" s="126">
        <f t="shared" si="26"/>
        <v>12398</v>
      </c>
      <c r="M224" s="127">
        <f t="shared" si="27"/>
        <v>0</v>
      </c>
      <c r="N224" s="128">
        <f t="shared" si="28"/>
        <v>12398</v>
      </c>
      <c r="O224" s="129"/>
      <c r="P224" s="130">
        <v>148</v>
      </c>
    </row>
    <row r="225" spans="1:18" ht="20.100000000000001" customHeight="1">
      <c r="A225" s="107" t="s">
        <v>582</v>
      </c>
      <c r="B225" s="107" t="s">
        <v>590</v>
      </c>
      <c r="C225" s="119">
        <v>2102</v>
      </c>
      <c r="D225" s="120" t="s">
        <v>175</v>
      </c>
      <c r="E225" s="120" t="s">
        <v>176</v>
      </c>
      <c r="F225" s="121">
        <v>7</v>
      </c>
      <c r="G225" s="122">
        <v>46500</v>
      </c>
      <c r="H225" s="123">
        <f t="shared" si="22"/>
        <v>42916</v>
      </c>
      <c r="I225" s="123">
        <f t="shared" si="23"/>
        <v>2555</v>
      </c>
      <c r="J225" s="124" t="str">
        <f t="shared" si="24"/>
        <v>active</v>
      </c>
      <c r="K225" s="125">
        <f t="shared" si="25"/>
        <v>6642.8571428571431</v>
      </c>
      <c r="L225" s="126">
        <f t="shared" si="26"/>
        <v>39875.342465753427</v>
      </c>
      <c r="M225" s="127">
        <f t="shared" si="27"/>
        <v>0</v>
      </c>
      <c r="N225" s="128">
        <f t="shared" si="28"/>
        <v>39875.342465753427</v>
      </c>
      <c r="O225" s="129"/>
      <c r="P225" s="130">
        <f>K225</f>
        <v>6642.8571428571431</v>
      </c>
    </row>
    <row r="226" spans="1:18" ht="20.100000000000001" customHeight="1">
      <c r="A226" s="107" t="s">
        <v>582</v>
      </c>
      <c r="B226" s="107" t="s">
        <v>590</v>
      </c>
      <c r="C226" s="119">
        <v>2397</v>
      </c>
      <c r="D226" s="120" t="s">
        <v>177</v>
      </c>
      <c r="E226" s="120" t="s">
        <v>178</v>
      </c>
      <c r="F226" s="121">
        <v>10</v>
      </c>
      <c r="G226" s="122">
        <v>105259</v>
      </c>
      <c r="H226" s="123">
        <f t="shared" si="22"/>
        <v>44926</v>
      </c>
      <c r="I226" s="123">
        <f t="shared" si="23"/>
        <v>3650</v>
      </c>
      <c r="J226" s="124" t="str">
        <f t="shared" si="24"/>
        <v>active</v>
      </c>
      <c r="K226" s="125">
        <f t="shared" si="25"/>
        <v>10525.9</v>
      </c>
      <c r="L226" s="126">
        <f t="shared" si="26"/>
        <v>5219.6928767123291</v>
      </c>
      <c r="M226" s="127">
        <f t="shared" si="27"/>
        <v>0</v>
      </c>
      <c r="N226" s="128">
        <f t="shared" si="28"/>
        <v>5219.6928767123291</v>
      </c>
      <c r="O226" s="129"/>
      <c r="P226" s="130">
        <v>5263</v>
      </c>
      <c r="Q226" s="118">
        <f>SUM(K217:K226)</f>
        <v>17168.757142857143</v>
      </c>
      <c r="R226" s="118">
        <f>SUM(N217:N226)</f>
        <v>451945.03534246574</v>
      </c>
    </row>
    <row r="227" spans="1:18" ht="20.100000000000001" customHeight="1">
      <c r="A227" s="108" t="s">
        <v>582</v>
      </c>
      <c r="B227" s="108" t="s">
        <v>592</v>
      </c>
      <c r="C227" s="109">
        <v>1617</v>
      </c>
      <c r="D227" s="110" t="s">
        <v>200</v>
      </c>
      <c r="E227" s="110" t="s">
        <v>201</v>
      </c>
      <c r="F227" s="111">
        <v>5</v>
      </c>
      <c r="G227" s="112">
        <v>4100</v>
      </c>
      <c r="H227" s="113">
        <f t="shared" si="22"/>
        <v>39161</v>
      </c>
      <c r="I227" s="113">
        <f t="shared" si="23"/>
        <v>1825</v>
      </c>
      <c r="J227" s="111" t="str">
        <f t="shared" si="24"/>
        <v>dep out</v>
      </c>
      <c r="K227" s="114">
        <f t="shared" si="25"/>
        <v>0</v>
      </c>
      <c r="L227" s="115">
        <f t="shared" si="26"/>
        <v>4100</v>
      </c>
      <c r="M227" s="115">
        <f t="shared" si="27"/>
        <v>0</v>
      </c>
      <c r="N227" s="114">
        <f t="shared" si="28"/>
        <v>4100</v>
      </c>
      <c r="O227" s="116"/>
      <c r="P227" s="117"/>
    </row>
    <row r="228" spans="1:18" ht="20.100000000000001" customHeight="1">
      <c r="A228" s="108" t="s">
        <v>582</v>
      </c>
      <c r="B228" s="108" t="s">
        <v>592</v>
      </c>
      <c r="C228" s="109">
        <v>1700</v>
      </c>
      <c r="D228" s="110" t="s">
        <v>206</v>
      </c>
      <c r="E228" s="110" t="s">
        <v>207</v>
      </c>
      <c r="F228" s="111">
        <v>3</v>
      </c>
      <c r="G228" s="112">
        <v>8474</v>
      </c>
      <c r="H228" s="113">
        <f t="shared" si="22"/>
        <v>39435</v>
      </c>
      <c r="I228" s="113">
        <f t="shared" si="23"/>
        <v>1095</v>
      </c>
      <c r="J228" s="111" t="str">
        <f t="shared" si="24"/>
        <v>dep out</v>
      </c>
      <c r="K228" s="114">
        <f t="shared" si="25"/>
        <v>0</v>
      </c>
      <c r="L228" s="115">
        <f t="shared" si="26"/>
        <v>8474</v>
      </c>
      <c r="M228" s="115">
        <f t="shared" si="27"/>
        <v>0</v>
      </c>
      <c r="N228" s="114">
        <f t="shared" si="28"/>
        <v>8474</v>
      </c>
      <c r="O228" s="116"/>
      <c r="P228" s="117"/>
    </row>
    <row r="229" spans="1:18" ht="20.100000000000001" customHeight="1">
      <c r="A229" s="108" t="s">
        <v>582</v>
      </c>
      <c r="B229" s="108" t="s">
        <v>592</v>
      </c>
      <c r="C229" s="109">
        <v>1683</v>
      </c>
      <c r="D229" s="110" t="s">
        <v>202</v>
      </c>
      <c r="E229" s="110" t="s">
        <v>203</v>
      </c>
      <c r="F229" s="111">
        <v>5</v>
      </c>
      <c r="G229" s="112">
        <v>45916</v>
      </c>
      <c r="H229" s="113">
        <f t="shared" si="22"/>
        <v>39447</v>
      </c>
      <c r="I229" s="113">
        <f t="shared" si="23"/>
        <v>1825</v>
      </c>
      <c r="J229" s="111" t="str">
        <f t="shared" si="24"/>
        <v>dep out</v>
      </c>
      <c r="K229" s="114">
        <f t="shared" si="25"/>
        <v>0</v>
      </c>
      <c r="L229" s="115">
        <f t="shared" si="26"/>
        <v>45916</v>
      </c>
      <c r="M229" s="115">
        <f t="shared" si="27"/>
        <v>0</v>
      </c>
      <c r="N229" s="114">
        <f t="shared" si="28"/>
        <v>45916</v>
      </c>
      <c r="O229" s="116"/>
      <c r="P229" s="117"/>
    </row>
    <row r="230" spans="1:18" ht="20.100000000000001" customHeight="1">
      <c r="A230" s="108" t="s">
        <v>582</v>
      </c>
      <c r="B230" s="108" t="s">
        <v>592</v>
      </c>
      <c r="C230" s="109">
        <v>1767</v>
      </c>
      <c r="D230" s="110" t="s">
        <v>208</v>
      </c>
      <c r="E230" s="110" t="s">
        <v>209</v>
      </c>
      <c r="F230" s="111">
        <v>5</v>
      </c>
      <c r="G230" s="112">
        <v>4802.5</v>
      </c>
      <c r="H230" s="113">
        <f t="shared" si="22"/>
        <v>39660</v>
      </c>
      <c r="I230" s="113">
        <f t="shared" si="23"/>
        <v>1825</v>
      </c>
      <c r="J230" s="111" t="str">
        <f t="shared" si="24"/>
        <v>dep out</v>
      </c>
      <c r="K230" s="114">
        <f t="shared" si="25"/>
        <v>0</v>
      </c>
      <c r="L230" s="115">
        <f t="shared" si="26"/>
        <v>4802.5</v>
      </c>
      <c r="M230" s="115">
        <f t="shared" si="27"/>
        <v>0</v>
      </c>
      <c r="N230" s="114">
        <f t="shared" si="28"/>
        <v>4802.5</v>
      </c>
      <c r="O230" s="116"/>
      <c r="P230" s="117"/>
    </row>
    <row r="231" spans="1:18" ht="20.100000000000001" customHeight="1">
      <c r="A231" s="108" t="s">
        <v>582</v>
      </c>
      <c r="B231" s="108" t="s">
        <v>592</v>
      </c>
      <c r="C231" s="109">
        <v>1826</v>
      </c>
      <c r="D231" s="110" t="s">
        <v>214</v>
      </c>
      <c r="E231" s="110" t="s">
        <v>215</v>
      </c>
      <c r="F231" s="111">
        <v>3</v>
      </c>
      <c r="G231" s="112">
        <v>5000</v>
      </c>
      <c r="H231" s="113">
        <f t="shared" si="22"/>
        <v>40256</v>
      </c>
      <c r="I231" s="113">
        <f t="shared" si="23"/>
        <v>1095</v>
      </c>
      <c r="J231" s="111" t="str">
        <f t="shared" si="24"/>
        <v>dep out</v>
      </c>
      <c r="K231" s="114">
        <f t="shared" si="25"/>
        <v>0</v>
      </c>
      <c r="L231" s="115">
        <f t="shared" si="26"/>
        <v>5000</v>
      </c>
      <c r="M231" s="115">
        <f t="shared" si="27"/>
        <v>0</v>
      </c>
      <c r="N231" s="114">
        <f t="shared" si="28"/>
        <v>5000</v>
      </c>
      <c r="O231" s="116"/>
      <c r="P231" s="117"/>
      <c r="Q231" s="118">
        <f>SUM(K227:K231)</f>
        <v>0</v>
      </c>
      <c r="R231" s="118">
        <f>SUM(N227:N231)</f>
        <v>68292.5</v>
      </c>
    </row>
    <row r="232" spans="1:18" ht="20.100000000000001" customHeight="1">
      <c r="A232" s="107" t="s">
        <v>582</v>
      </c>
      <c r="B232" s="107" t="s">
        <v>578</v>
      </c>
      <c r="C232" s="119">
        <v>222</v>
      </c>
      <c r="D232" s="120" t="s">
        <v>20</v>
      </c>
      <c r="E232" s="120" t="s">
        <v>21</v>
      </c>
      <c r="F232" s="121">
        <v>0</v>
      </c>
      <c r="G232" s="122">
        <v>4000</v>
      </c>
      <c r="H232" s="123">
        <f t="shared" si="22"/>
        <v>32367</v>
      </c>
      <c r="I232" s="123">
        <f t="shared" si="23"/>
        <v>0</v>
      </c>
      <c r="J232" s="124" t="str">
        <f t="shared" si="24"/>
        <v>dep out</v>
      </c>
      <c r="K232" s="125">
        <f t="shared" si="25"/>
        <v>0</v>
      </c>
      <c r="L232" s="126">
        <f t="shared" si="26"/>
        <v>4000</v>
      </c>
      <c r="M232" s="127">
        <f t="shared" si="27"/>
        <v>-4000</v>
      </c>
      <c r="N232" s="128">
        <f t="shared" si="28"/>
        <v>0</v>
      </c>
      <c r="O232" s="129"/>
      <c r="P232" s="130"/>
    </row>
    <row r="233" spans="1:18" ht="20.100000000000001" customHeight="1">
      <c r="A233" s="107" t="s">
        <v>582</v>
      </c>
      <c r="B233" s="107" t="s">
        <v>578</v>
      </c>
      <c r="C233" s="119">
        <v>288</v>
      </c>
      <c r="D233" s="120" t="s">
        <v>27</v>
      </c>
      <c r="E233" s="120" t="s">
        <v>28</v>
      </c>
      <c r="F233" s="121">
        <v>0</v>
      </c>
      <c r="G233" s="122">
        <v>1859.43</v>
      </c>
      <c r="H233" s="123">
        <f t="shared" si="22"/>
        <v>35933</v>
      </c>
      <c r="I233" s="123">
        <f t="shared" si="23"/>
        <v>0</v>
      </c>
      <c r="J233" s="124" t="str">
        <f t="shared" si="24"/>
        <v>dep out</v>
      </c>
      <c r="K233" s="125">
        <f t="shared" si="25"/>
        <v>0</v>
      </c>
      <c r="L233" s="126">
        <f t="shared" si="26"/>
        <v>1859.43</v>
      </c>
      <c r="M233" s="127">
        <f t="shared" si="27"/>
        <v>-1859.43</v>
      </c>
      <c r="N233" s="128">
        <f t="shared" si="28"/>
        <v>0</v>
      </c>
      <c r="O233" s="129"/>
      <c r="P233" s="130"/>
    </row>
    <row r="234" spans="1:18" ht="20.100000000000001" customHeight="1">
      <c r="A234" s="107" t="s">
        <v>582</v>
      </c>
      <c r="B234" s="107" t="s">
        <v>578</v>
      </c>
      <c r="C234" s="119">
        <v>1304</v>
      </c>
      <c r="D234" s="120" t="s">
        <v>29</v>
      </c>
      <c r="E234" s="120" t="s">
        <v>30</v>
      </c>
      <c r="F234" s="121">
        <v>0</v>
      </c>
      <c r="G234" s="122">
        <v>3200</v>
      </c>
      <c r="H234" s="123">
        <f t="shared" si="22"/>
        <v>37735</v>
      </c>
      <c r="I234" s="123">
        <f t="shared" si="23"/>
        <v>0</v>
      </c>
      <c r="J234" s="124" t="str">
        <f t="shared" si="24"/>
        <v>dep out</v>
      </c>
      <c r="K234" s="125">
        <f t="shared" si="25"/>
        <v>0</v>
      </c>
      <c r="L234" s="126">
        <f t="shared" si="26"/>
        <v>3200</v>
      </c>
      <c r="M234" s="127">
        <f t="shared" si="27"/>
        <v>-3200</v>
      </c>
      <c r="N234" s="128">
        <f t="shared" si="28"/>
        <v>0</v>
      </c>
      <c r="O234" s="129"/>
      <c r="P234" s="130"/>
    </row>
    <row r="235" spans="1:18" ht="20.100000000000001" customHeight="1">
      <c r="A235" s="107" t="s">
        <v>582</v>
      </c>
      <c r="B235" s="107" t="s">
        <v>578</v>
      </c>
      <c r="C235" s="119">
        <v>1884</v>
      </c>
      <c r="D235" s="120" t="s">
        <v>37</v>
      </c>
      <c r="E235" s="120" t="s">
        <v>38</v>
      </c>
      <c r="F235" s="121">
        <v>0</v>
      </c>
      <c r="G235" s="122">
        <v>370.4</v>
      </c>
      <c r="H235" s="123">
        <f t="shared" si="22"/>
        <v>40700</v>
      </c>
      <c r="I235" s="123">
        <f t="shared" si="23"/>
        <v>0</v>
      </c>
      <c r="J235" s="124" t="str">
        <f t="shared" si="24"/>
        <v>dep out</v>
      </c>
      <c r="K235" s="125">
        <f t="shared" si="25"/>
        <v>0</v>
      </c>
      <c r="L235" s="126">
        <f t="shared" si="26"/>
        <v>370.4</v>
      </c>
      <c r="M235" s="127">
        <f t="shared" si="27"/>
        <v>-370.4</v>
      </c>
      <c r="N235" s="128">
        <f t="shared" si="28"/>
        <v>0</v>
      </c>
      <c r="O235" s="129"/>
      <c r="P235" s="130"/>
    </row>
    <row r="236" spans="1:18" ht="20.100000000000001" customHeight="1">
      <c r="A236" s="107" t="s">
        <v>582</v>
      </c>
      <c r="B236" s="107" t="s">
        <v>578</v>
      </c>
      <c r="C236" s="119">
        <v>1881</v>
      </c>
      <c r="D236" s="120" t="s">
        <v>33</v>
      </c>
      <c r="E236" s="120" t="s">
        <v>34</v>
      </c>
      <c r="F236" s="121">
        <v>0</v>
      </c>
      <c r="G236" s="122">
        <v>5459.4</v>
      </c>
      <c r="H236" s="123">
        <f t="shared" si="22"/>
        <v>40709</v>
      </c>
      <c r="I236" s="123">
        <f t="shared" si="23"/>
        <v>0</v>
      </c>
      <c r="J236" s="124" t="str">
        <f t="shared" si="24"/>
        <v>dep out</v>
      </c>
      <c r="K236" s="125">
        <f t="shared" si="25"/>
        <v>0</v>
      </c>
      <c r="L236" s="126">
        <f t="shared" si="26"/>
        <v>5459.4</v>
      </c>
      <c r="M236" s="127">
        <f t="shared" si="27"/>
        <v>-5459.4</v>
      </c>
      <c r="N236" s="128">
        <f t="shared" si="28"/>
        <v>0</v>
      </c>
      <c r="O236" s="129"/>
      <c r="P236" s="130"/>
    </row>
    <row r="237" spans="1:18" ht="20.100000000000001" customHeight="1">
      <c r="A237" s="107" t="s">
        <v>582</v>
      </c>
      <c r="B237" s="107" t="s">
        <v>578</v>
      </c>
      <c r="C237" s="119">
        <v>1882</v>
      </c>
      <c r="D237" s="120" t="s">
        <v>35</v>
      </c>
      <c r="E237" s="120" t="s">
        <v>34</v>
      </c>
      <c r="F237" s="121">
        <v>0</v>
      </c>
      <c r="G237" s="122">
        <v>344</v>
      </c>
      <c r="H237" s="123">
        <f t="shared" si="22"/>
        <v>40709</v>
      </c>
      <c r="I237" s="123">
        <f t="shared" si="23"/>
        <v>0</v>
      </c>
      <c r="J237" s="124" t="str">
        <f t="shared" si="24"/>
        <v>dep out</v>
      </c>
      <c r="K237" s="125">
        <f t="shared" si="25"/>
        <v>0</v>
      </c>
      <c r="L237" s="126">
        <f t="shared" si="26"/>
        <v>344</v>
      </c>
      <c r="M237" s="127">
        <f t="shared" si="27"/>
        <v>-344</v>
      </c>
      <c r="N237" s="128">
        <f t="shared" si="28"/>
        <v>0</v>
      </c>
      <c r="O237" s="129"/>
      <c r="P237" s="130"/>
    </row>
    <row r="238" spans="1:18" ht="20.100000000000001" customHeight="1">
      <c r="A238" s="107" t="s">
        <v>582</v>
      </c>
      <c r="B238" s="107" t="s">
        <v>578</v>
      </c>
      <c r="C238" s="119">
        <v>1883</v>
      </c>
      <c r="D238" s="120" t="s">
        <v>36</v>
      </c>
      <c r="E238" s="120" t="s">
        <v>34</v>
      </c>
      <c r="F238" s="121">
        <v>0</v>
      </c>
      <c r="G238" s="122">
        <v>1276</v>
      </c>
      <c r="H238" s="123">
        <f t="shared" si="22"/>
        <v>40709</v>
      </c>
      <c r="I238" s="123">
        <f t="shared" si="23"/>
        <v>0</v>
      </c>
      <c r="J238" s="124" t="str">
        <f t="shared" si="24"/>
        <v>dep out</v>
      </c>
      <c r="K238" s="125">
        <f t="shared" si="25"/>
        <v>0</v>
      </c>
      <c r="L238" s="126">
        <f t="shared" si="26"/>
        <v>1276</v>
      </c>
      <c r="M238" s="127">
        <f t="shared" si="27"/>
        <v>-1276</v>
      </c>
      <c r="N238" s="128">
        <f t="shared" si="28"/>
        <v>0</v>
      </c>
      <c r="O238" s="129"/>
      <c r="P238" s="130"/>
    </row>
    <row r="239" spans="1:18" ht="20.100000000000001" customHeight="1">
      <c r="A239" s="107" t="s">
        <v>582</v>
      </c>
      <c r="B239" s="107" t="s">
        <v>578</v>
      </c>
      <c r="C239" s="119">
        <v>1934</v>
      </c>
      <c r="D239" s="120" t="s">
        <v>39</v>
      </c>
      <c r="E239" s="120" t="s">
        <v>40</v>
      </c>
      <c r="F239" s="121">
        <v>0</v>
      </c>
      <c r="G239" s="122">
        <v>2022</v>
      </c>
      <c r="H239" s="123">
        <f t="shared" si="22"/>
        <v>40737</v>
      </c>
      <c r="I239" s="123">
        <f t="shared" si="23"/>
        <v>0</v>
      </c>
      <c r="J239" s="124" t="str">
        <f t="shared" si="24"/>
        <v>dep out</v>
      </c>
      <c r="K239" s="125">
        <f t="shared" si="25"/>
        <v>0</v>
      </c>
      <c r="L239" s="126">
        <f t="shared" si="26"/>
        <v>2022</v>
      </c>
      <c r="M239" s="127">
        <f t="shared" si="27"/>
        <v>-2022</v>
      </c>
      <c r="N239" s="128">
        <f t="shared" si="28"/>
        <v>0</v>
      </c>
      <c r="O239" s="129"/>
      <c r="P239" s="130"/>
    </row>
    <row r="240" spans="1:18" ht="20.100000000000001" customHeight="1">
      <c r="A240" s="107" t="s">
        <v>582</v>
      </c>
      <c r="B240" s="107" t="s">
        <v>578</v>
      </c>
      <c r="C240" s="119">
        <v>1996</v>
      </c>
      <c r="D240" s="120" t="s">
        <v>41</v>
      </c>
      <c r="E240" s="120" t="s">
        <v>42</v>
      </c>
      <c r="F240" s="121">
        <v>0</v>
      </c>
      <c r="G240" s="122">
        <v>200</v>
      </c>
      <c r="H240" s="123">
        <f t="shared" si="22"/>
        <v>41648</v>
      </c>
      <c r="I240" s="123">
        <f t="shared" si="23"/>
        <v>0</v>
      </c>
      <c r="J240" s="124" t="str">
        <f t="shared" si="24"/>
        <v>dep out</v>
      </c>
      <c r="K240" s="125">
        <f t="shared" si="25"/>
        <v>0</v>
      </c>
      <c r="L240" s="126">
        <f t="shared" si="26"/>
        <v>200</v>
      </c>
      <c r="M240" s="127">
        <f t="shared" si="27"/>
        <v>-200</v>
      </c>
      <c r="N240" s="128">
        <f t="shared" si="28"/>
        <v>0</v>
      </c>
      <c r="O240" s="129"/>
      <c r="P240" s="130"/>
    </row>
    <row r="241" spans="1:18" ht="20.100000000000001" customHeight="1">
      <c r="A241" s="107" t="s">
        <v>582</v>
      </c>
      <c r="B241" s="107" t="s">
        <v>578</v>
      </c>
      <c r="C241" s="119">
        <v>2307</v>
      </c>
      <c r="D241" s="120" t="s">
        <v>45</v>
      </c>
      <c r="E241" s="120" t="s">
        <v>46</v>
      </c>
      <c r="F241" s="121">
        <v>0</v>
      </c>
      <c r="G241" s="122">
        <v>47285</v>
      </c>
      <c r="H241" s="123">
        <f t="shared" si="22"/>
        <v>44377</v>
      </c>
      <c r="I241" s="123">
        <f t="shared" si="23"/>
        <v>0</v>
      </c>
      <c r="J241" s="124" t="str">
        <f t="shared" si="24"/>
        <v>dep out</v>
      </c>
      <c r="K241" s="125">
        <f t="shared" si="25"/>
        <v>0</v>
      </c>
      <c r="L241" s="126">
        <f t="shared" si="26"/>
        <v>47285</v>
      </c>
      <c r="M241" s="127">
        <f t="shared" si="27"/>
        <v>-47285</v>
      </c>
      <c r="N241" s="128">
        <f t="shared" si="28"/>
        <v>0</v>
      </c>
      <c r="O241" s="129"/>
      <c r="P241" s="130"/>
      <c r="Q241" s="118">
        <f>SUM(K232:K241)</f>
        <v>0</v>
      </c>
      <c r="R241" s="118">
        <f>SUM(N232:N241)</f>
        <v>0</v>
      </c>
    </row>
    <row r="242" spans="1:18" ht="20.100000000000001" customHeight="1">
      <c r="A242" s="108" t="s">
        <v>582</v>
      </c>
      <c r="B242" s="108" t="s">
        <v>591</v>
      </c>
      <c r="C242" s="109">
        <v>296</v>
      </c>
      <c r="D242" s="110" t="s">
        <v>235</v>
      </c>
      <c r="E242" s="110" t="s">
        <v>236</v>
      </c>
      <c r="F242" s="111">
        <v>20</v>
      </c>
      <c r="G242" s="112">
        <v>56035</v>
      </c>
      <c r="H242" s="113">
        <f t="shared" si="22"/>
        <v>36336</v>
      </c>
      <c r="I242" s="113">
        <f t="shared" si="23"/>
        <v>7300</v>
      </c>
      <c r="J242" s="111" t="str">
        <f t="shared" si="24"/>
        <v>dep out</v>
      </c>
      <c r="K242" s="114">
        <f t="shared" si="25"/>
        <v>0</v>
      </c>
      <c r="L242" s="115">
        <f t="shared" si="26"/>
        <v>56035</v>
      </c>
      <c r="M242" s="115">
        <f t="shared" si="27"/>
        <v>0</v>
      </c>
      <c r="N242" s="114">
        <f t="shared" si="28"/>
        <v>56035</v>
      </c>
      <c r="O242" s="116"/>
      <c r="P242" s="117"/>
    </row>
    <row r="243" spans="1:18" ht="20.100000000000001" customHeight="1">
      <c r="A243" s="108" t="s">
        <v>582</v>
      </c>
      <c r="B243" s="108" t="s">
        <v>591</v>
      </c>
      <c r="C243" s="109">
        <v>297</v>
      </c>
      <c r="D243" s="110" t="s">
        <v>235</v>
      </c>
      <c r="E243" s="110" t="s">
        <v>236</v>
      </c>
      <c r="F243" s="111">
        <v>20</v>
      </c>
      <c r="G243" s="112">
        <v>60004.9</v>
      </c>
      <c r="H243" s="113">
        <f t="shared" si="22"/>
        <v>36336</v>
      </c>
      <c r="I243" s="113">
        <f t="shared" si="23"/>
        <v>7300</v>
      </c>
      <c r="J243" s="111" t="str">
        <f t="shared" si="24"/>
        <v>dep out</v>
      </c>
      <c r="K243" s="114">
        <f t="shared" si="25"/>
        <v>0</v>
      </c>
      <c r="L243" s="115">
        <f t="shared" si="26"/>
        <v>60004.9</v>
      </c>
      <c r="M243" s="115">
        <f t="shared" si="27"/>
        <v>0</v>
      </c>
      <c r="N243" s="114">
        <f t="shared" si="28"/>
        <v>60004.9</v>
      </c>
      <c r="O243" s="116"/>
      <c r="P243" s="117"/>
    </row>
    <row r="244" spans="1:18" ht="20.100000000000001" customHeight="1">
      <c r="A244" s="108" t="s">
        <v>582</v>
      </c>
      <c r="B244" s="108" t="s">
        <v>591</v>
      </c>
      <c r="C244" s="109">
        <v>298</v>
      </c>
      <c r="D244" s="110" t="s">
        <v>235</v>
      </c>
      <c r="E244" s="110" t="s">
        <v>237</v>
      </c>
      <c r="F244" s="111">
        <v>20</v>
      </c>
      <c r="G244" s="112">
        <v>2753.08</v>
      </c>
      <c r="H244" s="113">
        <f t="shared" si="22"/>
        <v>36361</v>
      </c>
      <c r="I244" s="113">
        <f t="shared" si="23"/>
        <v>7300</v>
      </c>
      <c r="J244" s="111" t="str">
        <f t="shared" si="24"/>
        <v>dep out</v>
      </c>
      <c r="K244" s="114">
        <f t="shared" si="25"/>
        <v>0</v>
      </c>
      <c r="L244" s="115">
        <f t="shared" si="26"/>
        <v>2753.08</v>
      </c>
      <c r="M244" s="115">
        <f t="shared" si="27"/>
        <v>0</v>
      </c>
      <c r="N244" s="114">
        <f t="shared" si="28"/>
        <v>2753.08</v>
      </c>
      <c r="O244" s="116"/>
      <c r="P244" s="117"/>
    </row>
    <row r="245" spans="1:18" ht="20.100000000000001" customHeight="1">
      <c r="A245" s="108" t="s">
        <v>582</v>
      </c>
      <c r="B245" s="108" t="s">
        <v>591</v>
      </c>
      <c r="C245" s="109">
        <v>299</v>
      </c>
      <c r="D245" s="110" t="s">
        <v>235</v>
      </c>
      <c r="E245" s="110" t="s">
        <v>238</v>
      </c>
      <c r="F245" s="111">
        <v>20</v>
      </c>
      <c r="G245" s="112">
        <v>1205.4100000000001</v>
      </c>
      <c r="H245" s="113">
        <f t="shared" si="22"/>
        <v>36390</v>
      </c>
      <c r="I245" s="113">
        <f t="shared" si="23"/>
        <v>7300</v>
      </c>
      <c r="J245" s="111" t="str">
        <f t="shared" si="24"/>
        <v>dep out</v>
      </c>
      <c r="K245" s="114">
        <f t="shared" si="25"/>
        <v>0</v>
      </c>
      <c r="L245" s="115">
        <f t="shared" si="26"/>
        <v>1205.4100000000001</v>
      </c>
      <c r="M245" s="115">
        <f t="shared" si="27"/>
        <v>0</v>
      </c>
      <c r="N245" s="114">
        <f t="shared" si="28"/>
        <v>1205.4100000000001</v>
      </c>
      <c r="O245" s="116"/>
      <c r="P245" s="117"/>
    </row>
    <row r="246" spans="1:18" ht="20.100000000000001" customHeight="1">
      <c r="A246" s="108" t="s">
        <v>582</v>
      </c>
      <c r="B246" s="108" t="s">
        <v>591</v>
      </c>
      <c r="C246" s="109">
        <v>300</v>
      </c>
      <c r="D246" s="110" t="s">
        <v>235</v>
      </c>
      <c r="E246" s="110" t="s">
        <v>239</v>
      </c>
      <c r="F246" s="111">
        <v>20</v>
      </c>
      <c r="G246" s="112">
        <v>8426.5400000000009</v>
      </c>
      <c r="H246" s="113">
        <f t="shared" si="22"/>
        <v>36420</v>
      </c>
      <c r="I246" s="113">
        <f t="shared" si="23"/>
        <v>7300</v>
      </c>
      <c r="J246" s="111" t="str">
        <f t="shared" si="24"/>
        <v>dep out</v>
      </c>
      <c r="K246" s="114">
        <f t="shared" si="25"/>
        <v>0</v>
      </c>
      <c r="L246" s="115">
        <f t="shared" si="26"/>
        <v>8426.5400000000009</v>
      </c>
      <c r="M246" s="115">
        <f t="shared" si="27"/>
        <v>0</v>
      </c>
      <c r="N246" s="114">
        <f t="shared" si="28"/>
        <v>8426.5400000000009</v>
      </c>
      <c r="O246" s="116"/>
      <c r="P246" s="117"/>
    </row>
    <row r="247" spans="1:18" ht="20.100000000000001" customHeight="1">
      <c r="A247" s="108" t="s">
        <v>582</v>
      </c>
      <c r="B247" s="108" t="s">
        <v>591</v>
      </c>
      <c r="C247" s="109">
        <v>301</v>
      </c>
      <c r="D247" s="110" t="s">
        <v>235</v>
      </c>
      <c r="E247" s="110" t="s">
        <v>240</v>
      </c>
      <c r="F247" s="111">
        <v>20</v>
      </c>
      <c r="G247" s="112">
        <v>4559.4399999999996</v>
      </c>
      <c r="H247" s="113">
        <f t="shared" si="22"/>
        <v>36454</v>
      </c>
      <c r="I247" s="113">
        <f t="shared" si="23"/>
        <v>7300</v>
      </c>
      <c r="J247" s="111" t="str">
        <f t="shared" si="24"/>
        <v>dep out</v>
      </c>
      <c r="K247" s="114">
        <f t="shared" si="25"/>
        <v>0</v>
      </c>
      <c r="L247" s="115">
        <f t="shared" si="26"/>
        <v>4559.4399999999996</v>
      </c>
      <c r="M247" s="115">
        <f t="shared" si="27"/>
        <v>0</v>
      </c>
      <c r="N247" s="114">
        <f t="shared" si="28"/>
        <v>4559.4399999999996</v>
      </c>
      <c r="O247" s="116"/>
      <c r="P247" s="117"/>
    </row>
    <row r="248" spans="1:18" ht="20.100000000000001" customHeight="1">
      <c r="A248" s="108" t="s">
        <v>582</v>
      </c>
      <c r="B248" s="108" t="s">
        <v>591</v>
      </c>
      <c r="C248" s="109">
        <v>302</v>
      </c>
      <c r="D248" s="110" t="s">
        <v>235</v>
      </c>
      <c r="E248" s="110" t="s">
        <v>241</v>
      </c>
      <c r="F248" s="111">
        <v>20</v>
      </c>
      <c r="G248" s="112">
        <v>6292.12</v>
      </c>
      <c r="H248" s="113">
        <f t="shared" si="22"/>
        <v>36494</v>
      </c>
      <c r="I248" s="113">
        <f t="shared" si="23"/>
        <v>7300</v>
      </c>
      <c r="J248" s="111" t="str">
        <f t="shared" si="24"/>
        <v>dep out</v>
      </c>
      <c r="K248" s="114">
        <f t="shared" si="25"/>
        <v>0</v>
      </c>
      <c r="L248" s="115">
        <f t="shared" si="26"/>
        <v>6292.12</v>
      </c>
      <c r="M248" s="115">
        <f t="shared" si="27"/>
        <v>0</v>
      </c>
      <c r="N248" s="114">
        <f t="shared" si="28"/>
        <v>6292.12</v>
      </c>
      <c r="O248" s="116"/>
      <c r="P248" s="117"/>
    </row>
    <row r="249" spans="1:18" ht="20.100000000000001" customHeight="1">
      <c r="A249" s="108" t="s">
        <v>582</v>
      </c>
      <c r="B249" s="108" t="s">
        <v>591</v>
      </c>
      <c r="C249" s="109">
        <v>303</v>
      </c>
      <c r="D249" s="110" t="s">
        <v>235</v>
      </c>
      <c r="E249" s="110" t="s">
        <v>242</v>
      </c>
      <c r="F249" s="111">
        <v>20</v>
      </c>
      <c r="G249" s="112">
        <v>3900.69</v>
      </c>
      <c r="H249" s="113">
        <f t="shared" si="22"/>
        <v>36503</v>
      </c>
      <c r="I249" s="113">
        <f t="shared" si="23"/>
        <v>7300</v>
      </c>
      <c r="J249" s="111" t="str">
        <f t="shared" si="24"/>
        <v>dep out</v>
      </c>
      <c r="K249" s="114">
        <f t="shared" si="25"/>
        <v>0</v>
      </c>
      <c r="L249" s="115">
        <f t="shared" si="26"/>
        <v>3900.69</v>
      </c>
      <c r="M249" s="115">
        <f t="shared" si="27"/>
        <v>0</v>
      </c>
      <c r="N249" s="114">
        <f t="shared" si="28"/>
        <v>3900.69</v>
      </c>
      <c r="O249" s="116"/>
      <c r="P249" s="117"/>
    </row>
    <row r="250" spans="1:18" ht="20.100000000000001" customHeight="1">
      <c r="A250" s="108" t="s">
        <v>582</v>
      </c>
      <c r="B250" s="108" t="s">
        <v>591</v>
      </c>
      <c r="C250" s="109">
        <v>304</v>
      </c>
      <c r="D250" s="110" t="s">
        <v>235</v>
      </c>
      <c r="E250" s="110" t="s">
        <v>243</v>
      </c>
      <c r="F250" s="111">
        <v>20</v>
      </c>
      <c r="G250" s="112">
        <v>9726</v>
      </c>
      <c r="H250" s="113">
        <f t="shared" si="22"/>
        <v>36549</v>
      </c>
      <c r="I250" s="113">
        <f t="shared" si="23"/>
        <v>7300</v>
      </c>
      <c r="J250" s="111" t="str">
        <f t="shared" si="24"/>
        <v>dep out</v>
      </c>
      <c r="K250" s="114">
        <f t="shared" si="25"/>
        <v>0</v>
      </c>
      <c r="L250" s="115">
        <f t="shared" si="26"/>
        <v>9726</v>
      </c>
      <c r="M250" s="115">
        <f t="shared" si="27"/>
        <v>0</v>
      </c>
      <c r="N250" s="114">
        <f t="shared" si="28"/>
        <v>9726</v>
      </c>
      <c r="O250" s="116"/>
      <c r="P250" s="117"/>
    </row>
    <row r="251" spans="1:18" ht="20.100000000000001" customHeight="1">
      <c r="A251" s="108" t="s">
        <v>582</v>
      </c>
      <c r="B251" s="108" t="s">
        <v>591</v>
      </c>
      <c r="C251" s="109">
        <v>305</v>
      </c>
      <c r="D251" s="110" t="s">
        <v>235</v>
      </c>
      <c r="E251" s="110" t="s">
        <v>244</v>
      </c>
      <c r="F251" s="111">
        <v>20</v>
      </c>
      <c r="G251" s="112">
        <v>4832.03</v>
      </c>
      <c r="H251" s="113">
        <f t="shared" si="22"/>
        <v>36599</v>
      </c>
      <c r="I251" s="113">
        <f t="shared" si="23"/>
        <v>7300</v>
      </c>
      <c r="J251" s="111" t="str">
        <f t="shared" si="24"/>
        <v>dep out</v>
      </c>
      <c r="K251" s="114">
        <f t="shared" si="25"/>
        <v>0</v>
      </c>
      <c r="L251" s="115">
        <f t="shared" si="26"/>
        <v>4832.03</v>
      </c>
      <c r="M251" s="115">
        <f t="shared" si="27"/>
        <v>0</v>
      </c>
      <c r="N251" s="114">
        <f t="shared" si="28"/>
        <v>4832.03</v>
      </c>
      <c r="O251" s="116"/>
      <c r="P251" s="117"/>
    </row>
    <row r="252" spans="1:18" ht="20.100000000000001" customHeight="1">
      <c r="A252" s="108" t="s">
        <v>582</v>
      </c>
      <c r="B252" s="108" t="s">
        <v>591</v>
      </c>
      <c r="C252" s="109">
        <v>306</v>
      </c>
      <c r="D252" s="110" t="s">
        <v>235</v>
      </c>
      <c r="E252" s="110" t="s">
        <v>245</v>
      </c>
      <c r="F252" s="111">
        <v>20</v>
      </c>
      <c r="G252" s="112">
        <v>11274.45</v>
      </c>
      <c r="H252" s="113">
        <f t="shared" si="22"/>
        <v>36635</v>
      </c>
      <c r="I252" s="113">
        <f t="shared" si="23"/>
        <v>7300</v>
      </c>
      <c r="J252" s="111" t="str">
        <f t="shared" si="24"/>
        <v>dep out</v>
      </c>
      <c r="K252" s="114">
        <f t="shared" si="25"/>
        <v>0</v>
      </c>
      <c r="L252" s="115">
        <f t="shared" si="26"/>
        <v>11274.45</v>
      </c>
      <c r="M252" s="115">
        <f t="shared" si="27"/>
        <v>0</v>
      </c>
      <c r="N252" s="114">
        <f t="shared" si="28"/>
        <v>11274.45</v>
      </c>
      <c r="O252" s="116"/>
      <c r="P252" s="117"/>
    </row>
    <row r="253" spans="1:18" ht="20.100000000000001" customHeight="1">
      <c r="A253" s="108" t="s">
        <v>582</v>
      </c>
      <c r="B253" s="108" t="s">
        <v>591</v>
      </c>
      <c r="C253" s="109">
        <v>307</v>
      </c>
      <c r="D253" s="110" t="s">
        <v>235</v>
      </c>
      <c r="E253" s="110" t="s">
        <v>246</v>
      </c>
      <c r="F253" s="111">
        <v>20</v>
      </c>
      <c r="G253" s="112">
        <v>1336.81</v>
      </c>
      <c r="H253" s="113">
        <f t="shared" si="22"/>
        <v>36654</v>
      </c>
      <c r="I253" s="113">
        <f t="shared" si="23"/>
        <v>7300</v>
      </c>
      <c r="J253" s="111" t="str">
        <f t="shared" si="24"/>
        <v>dep out</v>
      </c>
      <c r="K253" s="114">
        <f t="shared" si="25"/>
        <v>0</v>
      </c>
      <c r="L253" s="115">
        <f t="shared" si="26"/>
        <v>1336.81</v>
      </c>
      <c r="M253" s="115">
        <f t="shared" si="27"/>
        <v>0</v>
      </c>
      <c r="N253" s="114">
        <f t="shared" si="28"/>
        <v>1336.81</v>
      </c>
      <c r="O253" s="116"/>
      <c r="P253" s="117"/>
    </row>
    <row r="254" spans="1:18" ht="20.100000000000001" customHeight="1">
      <c r="A254" s="108" t="s">
        <v>582</v>
      </c>
      <c r="B254" s="108" t="s">
        <v>591</v>
      </c>
      <c r="C254" s="109">
        <v>308</v>
      </c>
      <c r="D254" s="110" t="s">
        <v>235</v>
      </c>
      <c r="E254" s="110" t="s">
        <v>247</v>
      </c>
      <c r="F254" s="111">
        <v>20</v>
      </c>
      <c r="G254" s="112">
        <v>7279.22</v>
      </c>
      <c r="H254" s="113">
        <f t="shared" si="22"/>
        <v>36691</v>
      </c>
      <c r="I254" s="113">
        <f t="shared" si="23"/>
        <v>7300</v>
      </c>
      <c r="J254" s="111" t="str">
        <f t="shared" si="24"/>
        <v>dep out</v>
      </c>
      <c r="K254" s="114">
        <f t="shared" si="25"/>
        <v>0</v>
      </c>
      <c r="L254" s="115">
        <f t="shared" si="26"/>
        <v>7279.22</v>
      </c>
      <c r="M254" s="115">
        <f t="shared" si="27"/>
        <v>0</v>
      </c>
      <c r="N254" s="114">
        <f t="shared" si="28"/>
        <v>7279.22</v>
      </c>
      <c r="O254" s="116"/>
      <c r="P254" s="117"/>
    </row>
    <row r="255" spans="1:18" ht="20.100000000000001" customHeight="1">
      <c r="A255" s="108" t="s">
        <v>582</v>
      </c>
      <c r="B255" s="108" t="s">
        <v>591</v>
      </c>
      <c r="C255" s="109">
        <v>726</v>
      </c>
      <c r="D255" s="110" t="s">
        <v>248</v>
      </c>
      <c r="E255" s="110" t="s">
        <v>249</v>
      </c>
      <c r="F255" s="111">
        <v>10</v>
      </c>
      <c r="G255" s="112">
        <v>61563.83</v>
      </c>
      <c r="H255" s="113">
        <f t="shared" si="22"/>
        <v>36893</v>
      </c>
      <c r="I255" s="113">
        <f t="shared" si="23"/>
        <v>3650</v>
      </c>
      <c r="J255" s="111" t="str">
        <f t="shared" si="24"/>
        <v>dep out</v>
      </c>
      <c r="K255" s="114">
        <f t="shared" si="25"/>
        <v>0</v>
      </c>
      <c r="L255" s="115">
        <f t="shared" si="26"/>
        <v>61563.83</v>
      </c>
      <c r="M255" s="115">
        <f t="shared" si="27"/>
        <v>0</v>
      </c>
      <c r="N255" s="114">
        <f t="shared" si="28"/>
        <v>61563.83</v>
      </c>
      <c r="O255" s="116"/>
      <c r="P255" s="117"/>
    </row>
    <row r="256" spans="1:18" ht="20.100000000000001" customHeight="1">
      <c r="A256" s="108" t="s">
        <v>582</v>
      </c>
      <c r="B256" s="108" t="s">
        <v>591</v>
      </c>
      <c r="C256" s="109">
        <v>1339</v>
      </c>
      <c r="D256" s="110" t="s">
        <v>235</v>
      </c>
      <c r="E256" s="110" t="s">
        <v>250</v>
      </c>
      <c r="F256" s="111">
        <v>20</v>
      </c>
      <c r="G256" s="112">
        <v>46141.84</v>
      </c>
      <c r="H256" s="113">
        <f t="shared" si="22"/>
        <v>37987</v>
      </c>
      <c r="I256" s="113">
        <f t="shared" si="23"/>
        <v>7300</v>
      </c>
      <c r="J256" s="111" t="str">
        <f t="shared" si="24"/>
        <v>active</v>
      </c>
      <c r="K256" s="114">
        <f t="shared" si="25"/>
        <v>2307.0919999999996</v>
      </c>
      <c r="L256" s="115">
        <f t="shared" si="26"/>
        <v>45004.09599999999</v>
      </c>
      <c r="M256" s="115">
        <f t="shared" si="27"/>
        <v>0</v>
      </c>
      <c r="N256" s="114">
        <f t="shared" si="28"/>
        <v>45004.09599999999</v>
      </c>
      <c r="O256" s="116"/>
      <c r="P256" s="117">
        <v>2307.0919999999996</v>
      </c>
    </row>
    <row r="257" spans="1:18" ht="20.100000000000001" customHeight="1">
      <c r="A257" s="108" t="s">
        <v>582</v>
      </c>
      <c r="B257" s="108" t="s">
        <v>591</v>
      </c>
      <c r="C257" s="109">
        <v>1964</v>
      </c>
      <c r="D257" s="110" t="s">
        <v>251</v>
      </c>
      <c r="E257" s="110" t="s">
        <v>252</v>
      </c>
      <c r="F257" s="111">
        <v>30</v>
      </c>
      <c r="G257" s="112">
        <v>1502264.48</v>
      </c>
      <c r="H257" s="113">
        <f t="shared" si="22"/>
        <v>41455</v>
      </c>
      <c r="I257" s="113">
        <f t="shared" si="23"/>
        <v>10950</v>
      </c>
      <c r="J257" s="111" t="str">
        <f t="shared" si="24"/>
        <v>active</v>
      </c>
      <c r="K257" s="114">
        <f t="shared" si="25"/>
        <v>50075.482666666663</v>
      </c>
      <c r="L257" s="115">
        <f t="shared" si="26"/>
        <v>501029.21287305932</v>
      </c>
      <c r="M257" s="115">
        <f t="shared" si="27"/>
        <v>0</v>
      </c>
      <c r="N257" s="114">
        <f t="shared" si="28"/>
        <v>501029.21287305932</v>
      </c>
      <c r="O257" s="116"/>
      <c r="P257" s="117">
        <v>50075.482666666663</v>
      </c>
      <c r="Q257" s="118">
        <f>SUM(K242:K257)</f>
        <v>52382.57466666666</v>
      </c>
      <c r="R257" s="118">
        <f>SUM(N242:N257)</f>
        <v>785222.82887305936</v>
      </c>
    </row>
    <row r="258" spans="1:18" ht="20.100000000000001" customHeight="1">
      <c r="A258" s="107" t="s">
        <v>582</v>
      </c>
      <c r="B258" s="107" t="s">
        <v>593</v>
      </c>
      <c r="C258" s="119">
        <v>1250</v>
      </c>
      <c r="D258" s="120" t="s">
        <v>310</v>
      </c>
      <c r="E258" s="120" t="s">
        <v>311</v>
      </c>
      <c r="F258" s="121">
        <v>25</v>
      </c>
      <c r="G258" s="122">
        <v>907613</v>
      </c>
      <c r="H258" s="123">
        <f t="shared" si="22"/>
        <v>37622</v>
      </c>
      <c r="I258" s="123">
        <f t="shared" si="23"/>
        <v>9125</v>
      </c>
      <c r="J258" s="124" t="str">
        <f t="shared" si="24"/>
        <v>active</v>
      </c>
      <c r="K258" s="125">
        <f t="shared" si="25"/>
        <v>36304.519999999997</v>
      </c>
      <c r="L258" s="126">
        <f t="shared" si="26"/>
        <v>744491.32109589037</v>
      </c>
      <c r="M258" s="127">
        <f t="shared" si="27"/>
        <v>0</v>
      </c>
      <c r="N258" s="128">
        <f t="shared" si="28"/>
        <v>744491.32109589037</v>
      </c>
      <c r="O258" s="129"/>
      <c r="P258" s="130">
        <v>36304.519999999997</v>
      </c>
    </row>
    <row r="259" spans="1:18" ht="20.100000000000001" customHeight="1">
      <c r="A259" s="107" t="s">
        <v>582</v>
      </c>
      <c r="B259" s="107" t="s">
        <v>593</v>
      </c>
      <c r="C259" s="119">
        <v>1410</v>
      </c>
      <c r="D259" s="120" t="s">
        <v>330</v>
      </c>
      <c r="E259" s="120" t="s">
        <v>331</v>
      </c>
      <c r="F259" s="121">
        <v>30</v>
      </c>
      <c r="G259" s="122">
        <v>119417.06</v>
      </c>
      <c r="H259" s="123">
        <f t="shared" ref="H259:H293" si="29">DATEVALUE(E259)</f>
        <v>38533</v>
      </c>
      <c r="I259" s="123">
        <f t="shared" ref="I259:I293" si="30">F259*365</f>
        <v>10950</v>
      </c>
      <c r="J259" s="124" t="str">
        <f t="shared" ref="J259:J293" si="31">IF((H259+I259)&lt;$K$1,"dep out","active")</f>
        <v>active</v>
      </c>
      <c r="K259" s="125">
        <f t="shared" ref="K259:K293" si="32">IF(J259="dep out",0,(G259/F259))</f>
        <v>3980.5686666666666</v>
      </c>
      <c r="L259" s="126">
        <f t="shared" ref="L259:L293" si="33">IF(J259="dep out",G259,(($K$1-H259)/365)*K259)</f>
        <v>71693.858670319634</v>
      </c>
      <c r="M259" s="127">
        <f t="shared" ref="M259:M293" si="34">IF(F259=0,(-1*G259),0)</f>
        <v>0</v>
      </c>
      <c r="N259" s="128">
        <f t="shared" ref="N259:N293" si="35">L259+M259</f>
        <v>71693.858670319634</v>
      </c>
      <c r="O259" s="129"/>
      <c r="P259" s="130">
        <v>3980.5686666666666</v>
      </c>
    </row>
    <row r="260" spans="1:18" ht="20.100000000000001" customHeight="1">
      <c r="A260" s="107" t="s">
        <v>582</v>
      </c>
      <c r="B260" s="107" t="s">
        <v>593</v>
      </c>
      <c r="C260" s="119">
        <v>1665</v>
      </c>
      <c r="D260" s="131" t="s">
        <v>391</v>
      </c>
      <c r="E260" s="120" t="s">
        <v>376</v>
      </c>
      <c r="F260" s="121">
        <v>25</v>
      </c>
      <c r="G260" s="122">
        <v>105700</v>
      </c>
      <c r="H260" s="123">
        <f t="shared" si="29"/>
        <v>39263</v>
      </c>
      <c r="I260" s="123">
        <f t="shared" si="30"/>
        <v>9125</v>
      </c>
      <c r="J260" s="124" t="str">
        <f t="shared" si="31"/>
        <v>active</v>
      </c>
      <c r="K260" s="125">
        <f t="shared" si="32"/>
        <v>4228</v>
      </c>
      <c r="L260" s="126">
        <f t="shared" si="33"/>
        <v>67694.334246575338</v>
      </c>
      <c r="M260" s="127">
        <f t="shared" si="34"/>
        <v>0</v>
      </c>
      <c r="N260" s="128">
        <f t="shared" si="35"/>
        <v>67694.334246575338</v>
      </c>
      <c r="O260" s="129"/>
      <c r="P260" s="130">
        <v>4228</v>
      </c>
    </row>
    <row r="261" spans="1:18" ht="20.100000000000001" customHeight="1">
      <c r="A261" s="107" t="s">
        <v>582</v>
      </c>
      <c r="B261" s="107" t="s">
        <v>593</v>
      </c>
      <c r="C261" s="119">
        <v>1789</v>
      </c>
      <c r="D261" s="120" t="s">
        <v>407</v>
      </c>
      <c r="E261" s="120" t="s">
        <v>408</v>
      </c>
      <c r="F261" s="121">
        <v>25</v>
      </c>
      <c r="G261" s="122">
        <v>565493.72</v>
      </c>
      <c r="H261" s="123">
        <f t="shared" si="29"/>
        <v>40178</v>
      </c>
      <c r="I261" s="123">
        <f t="shared" si="30"/>
        <v>9125</v>
      </c>
      <c r="J261" s="124" t="str">
        <f t="shared" si="31"/>
        <v>active</v>
      </c>
      <c r="K261" s="125">
        <f t="shared" si="32"/>
        <v>22619.748799999998</v>
      </c>
      <c r="L261" s="126">
        <f t="shared" si="33"/>
        <v>305459.56667178078</v>
      </c>
      <c r="M261" s="127">
        <f t="shared" si="34"/>
        <v>0</v>
      </c>
      <c r="N261" s="128">
        <f t="shared" si="35"/>
        <v>305459.56667178078</v>
      </c>
      <c r="O261" s="129"/>
      <c r="P261" s="130">
        <v>22619.748799999998</v>
      </c>
    </row>
    <row r="262" spans="1:18" ht="20.100000000000001" customHeight="1">
      <c r="A262" s="107" t="s">
        <v>582</v>
      </c>
      <c r="B262" s="107" t="s">
        <v>593</v>
      </c>
      <c r="C262" s="119">
        <v>2021</v>
      </c>
      <c r="D262" s="120" t="s">
        <v>216</v>
      </c>
      <c r="E262" s="120" t="s">
        <v>217</v>
      </c>
      <c r="F262" s="121">
        <v>10</v>
      </c>
      <c r="G262" s="122">
        <v>17799.8</v>
      </c>
      <c r="H262" s="123">
        <f t="shared" si="29"/>
        <v>42089</v>
      </c>
      <c r="I262" s="123">
        <f t="shared" si="30"/>
        <v>3650</v>
      </c>
      <c r="J262" s="124" t="str">
        <f t="shared" si="31"/>
        <v>active</v>
      </c>
      <c r="K262" s="125">
        <f t="shared" si="32"/>
        <v>1779.98</v>
      </c>
      <c r="L262" s="126">
        <f t="shared" si="33"/>
        <v>14717.752438356163</v>
      </c>
      <c r="M262" s="127">
        <f t="shared" si="34"/>
        <v>0</v>
      </c>
      <c r="N262" s="128">
        <f t="shared" si="35"/>
        <v>14717.752438356163</v>
      </c>
      <c r="O262" s="129"/>
      <c r="P262" s="130">
        <f>K262</f>
        <v>1779.98</v>
      </c>
      <c r="Q262" s="118">
        <f>SUM(K258:K262)</f>
        <v>68912.81746666666</v>
      </c>
      <c r="R262" s="118">
        <f>SUM(N258:N262)</f>
        <v>1204056.8331229223</v>
      </c>
    </row>
    <row r="263" spans="1:18" ht="20.100000000000001" customHeight="1">
      <c r="A263" s="108" t="s">
        <v>582</v>
      </c>
      <c r="B263" s="108" t="s">
        <v>596</v>
      </c>
      <c r="C263" s="109">
        <v>1791</v>
      </c>
      <c r="D263" s="110" t="s">
        <v>410</v>
      </c>
      <c r="E263" s="110" t="s">
        <v>411</v>
      </c>
      <c r="F263" s="111">
        <v>25</v>
      </c>
      <c r="G263" s="112">
        <v>23536.14</v>
      </c>
      <c r="H263" s="113">
        <f t="shared" si="29"/>
        <v>40117</v>
      </c>
      <c r="I263" s="113">
        <f t="shared" si="30"/>
        <v>9125</v>
      </c>
      <c r="J263" s="111" t="str">
        <f t="shared" si="31"/>
        <v>active</v>
      </c>
      <c r="K263" s="114">
        <f t="shared" si="32"/>
        <v>941.44560000000001</v>
      </c>
      <c r="L263" s="115">
        <f t="shared" si="33"/>
        <v>12870.722038356165</v>
      </c>
      <c r="M263" s="115">
        <f t="shared" si="34"/>
        <v>0</v>
      </c>
      <c r="N263" s="114">
        <f t="shared" si="35"/>
        <v>12870.722038356165</v>
      </c>
      <c r="O263" s="116"/>
      <c r="P263" s="117">
        <v>941.44560000000001</v>
      </c>
      <c r="Q263" s="118">
        <f>K263</f>
        <v>941.44560000000001</v>
      </c>
      <c r="R263" s="118">
        <f>N263</f>
        <v>12870.722038356165</v>
      </c>
    </row>
    <row r="264" spans="1:18" ht="20.100000000000001" customHeight="1">
      <c r="A264" s="107" t="s">
        <v>582</v>
      </c>
      <c r="B264" s="107" t="s">
        <v>580</v>
      </c>
      <c r="C264" s="119">
        <v>261</v>
      </c>
      <c r="D264" s="120" t="s">
        <v>51</v>
      </c>
      <c r="E264" s="120" t="s">
        <v>52</v>
      </c>
      <c r="F264" s="121">
        <v>20</v>
      </c>
      <c r="G264" s="122">
        <v>43800</v>
      </c>
      <c r="H264" s="123">
        <f t="shared" si="29"/>
        <v>25538</v>
      </c>
      <c r="I264" s="123">
        <f t="shared" si="30"/>
        <v>7300</v>
      </c>
      <c r="J264" s="124" t="str">
        <f t="shared" si="31"/>
        <v>dep out</v>
      </c>
      <c r="K264" s="125">
        <f t="shared" si="32"/>
        <v>0</v>
      </c>
      <c r="L264" s="126">
        <f t="shared" si="33"/>
        <v>43800</v>
      </c>
      <c r="M264" s="127">
        <f t="shared" si="34"/>
        <v>0</v>
      </c>
      <c r="N264" s="128">
        <f t="shared" si="35"/>
        <v>43800</v>
      </c>
      <c r="O264" s="129"/>
      <c r="P264" s="130"/>
    </row>
    <row r="265" spans="1:18" ht="20.100000000000001" customHeight="1">
      <c r="A265" s="107" t="s">
        <v>582</v>
      </c>
      <c r="B265" s="107" t="s">
        <v>580</v>
      </c>
      <c r="C265" s="119">
        <v>259</v>
      </c>
      <c r="D265" s="120" t="s">
        <v>48</v>
      </c>
      <c r="E265" s="120" t="s">
        <v>19</v>
      </c>
      <c r="F265" s="121">
        <v>20</v>
      </c>
      <c r="G265" s="122">
        <v>166059.1</v>
      </c>
      <c r="H265" s="123">
        <f t="shared" si="29"/>
        <v>29190</v>
      </c>
      <c r="I265" s="123">
        <f t="shared" si="30"/>
        <v>7300</v>
      </c>
      <c r="J265" s="124" t="str">
        <f t="shared" si="31"/>
        <v>dep out</v>
      </c>
      <c r="K265" s="125">
        <f t="shared" si="32"/>
        <v>0</v>
      </c>
      <c r="L265" s="126">
        <f t="shared" si="33"/>
        <v>166059.1</v>
      </c>
      <c r="M265" s="127">
        <f t="shared" si="34"/>
        <v>0</v>
      </c>
      <c r="N265" s="128">
        <f t="shared" si="35"/>
        <v>166059.1</v>
      </c>
      <c r="O265" s="129"/>
      <c r="P265" s="130"/>
    </row>
    <row r="266" spans="1:18" ht="20.100000000000001" customHeight="1">
      <c r="A266" s="107" t="s">
        <v>582</v>
      </c>
      <c r="B266" s="107" t="s">
        <v>580</v>
      </c>
      <c r="C266" s="119">
        <v>260</v>
      </c>
      <c r="D266" s="120" t="s">
        <v>18</v>
      </c>
      <c r="E266" s="120" t="s">
        <v>50</v>
      </c>
      <c r="F266" s="121">
        <v>25</v>
      </c>
      <c r="G266" s="122">
        <v>144423.67999999999</v>
      </c>
      <c r="H266" s="123">
        <f t="shared" si="29"/>
        <v>29556</v>
      </c>
      <c r="I266" s="123">
        <f t="shared" si="30"/>
        <v>9125</v>
      </c>
      <c r="J266" s="124" t="str">
        <f t="shared" si="31"/>
        <v>dep out</v>
      </c>
      <c r="K266" s="125">
        <f t="shared" si="32"/>
        <v>0</v>
      </c>
      <c r="L266" s="126">
        <f t="shared" si="33"/>
        <v>144423.67999999999</v>
      </c>
      <c r="M266" s="127">
        <f t="shared" si="34"/>
        <v>0</v>
      </c>
      <c r="N266" s="128">
        <f t="shared" si="35"/>
        <v>144423.67999999999</v>
      </c>
      <c r="O266" s="129"/>
      <c r="P266" s="130"/>
    </row>
    <row r="267" spans="1:18" ht="20.100000000000001" customHeight="1">
      <c r="A267" s="107" t="s">
        <v>582</v>
      </c>
      <c r="B267" s="107" t="s">
        <v>580</v>
      </c>
      <c r="C267" s="119">
        <v>275</v>
      </c>
      <c r="D267" s="120" t="s">
        <v>69</v>
      </c>
      <c r="E267" s="120" t="s">
        <v>68</v>
      </c>
      <c r="F267" s="121">
        <v>25</v>
      </c>
      <c r="G267" s="122">
        <v>833475.9</v>
      </c>
      <c r="H267" s="123">
        <f t="shared" si="29"/>
        <v>32417</v>
      </c>
      <c r="I267" s="123">
        <f t="shared" si="30"/>
        <v>9125</v>
      </c>
      <c r="J267" s="124" t="str">
        <f t="shared" si="31"/>
        <v>dep out</v>
      </c>
      <c r="K267" s="125">
        <f t="shared" si="32"/>
        <v>0</v>
      </c>
      <c r="L267" s="126">
        <f t="shared" si="33"/>
        <v>833475.9</v>
      </c>
      <c r="M267" s="127">
        <f t="shared" si="34"/>
        <v>0</v>
      </c>
      <c r="N267" s="128">
        <f t="shared" si="35"/>
        <v>833475.9</v>
      </c>
      <c r="O267" s="129"/>
      <c r="P267" s="130"/>
    </row>
    <row r="268" spans="1:18" ht="20.100000000000001" customHeight="1">
      <c r="A268" s="107" t="s">
        <v>582</v>
      </c>
      <c r="B268" s="107" t="s">
        <v>580</v>
      </c>
      <c r="C268" s="119">
        <v>1222</v>
      </c>
      <c r="D268" s="120" t="s">
        <v>112</v>
      </c>
      <c r="E268" s="120" t="s">
        <v>113</v>
      </c>
      <c r="F268" s="121">
        <v>10</v>
      </c>
      <c r="G268" s="122">
        <v>88310</v>
      </c>
      <c r="H268" s="123">
        <f t="shared" si="29"/>
        <v>37421</v>
      </c>
      <c r="I268" s="123">
        <f t="shared" si="30"/>
        <v>3650</v>
      </c>
      <c r="J268" s="124" t="str">
        <f t="shared" si="31"/>
        <v>dep out</v>
      </c>
      <c r="K268" s="125">
        <f t="shared" si="32"/>
        <v>0</v>
      </c>
      <c r="L268" s="126">
        <f t="shared" si="33"/>
        <v>88310</v>
      </c>
      <c r="M268" s="127">
        <f t="shared" si="34"/>
        <v>0</v>
      </c>
      <c r="N268" s="128">
        <f t="shared" si="35"/>
        <v>88310</v>
      </c>
      <c r="O268" s="129"/>
      <c r="P268" s="130">
        <v>0</v>
      </c>
    </row>
    <row r="269" spans="1:18" ht="20.100000000000001" customHeight="1">
      <c r="A269" s="107" t="s">
        <v>582</v>
      </c>
      <c r="B269" s="107" t="s">
        <v>580</v>
      </c>
      <c r="C269" s="119">
        <v>1308</v>
      </c>
      <c r="D269" s="120" t="s">
        <v>315</v>
      </c>
      <c r="E269" s="120" t="s">
        <v>316</v>
      </c>
      <c r="F269" s="121">
        <v>50</v>
      </c>
      <c r="G269" s="122">
        <v>9600</v>
      </c>
      <c r="H269" s="123">
        <f t="shared" si="29"/>
        <v>37763</v>
      </c>
      <c r="I269" s="123">
        <f t="shared" si="30"/>
        <v>18250</v>
      </c>
      <c r="J269" s="124" t="str">
        <f t="shared" si="31"/>
        <v>active</v>
      </c>
      <c r="K269" s="125">
        <f t="shared" si="32"/>
        <v>192</v>
      </c>
      <c r="L269" s="126">
        <f t="shared" si="33"/>
        <v>3863.1452054794522</v>
      </c>
      <c r="M269" s="127">
        <f t="shared" si="34"/>
        <v>0</v>
      </c>
      <c r="N269" s="128">
        <f t="shared" si="35"/>
        <v>3863.1452054794522</v>
      </c>
      <c r="O269" s="129"/>
      <c r="P269" s="130">
        <v>192</v>
      </c>
    </row>
    <row r="270" spans="1:18" ht="20.100000000000001" customHeight="1">
      <c r="A270" s="107" t="s">
        <v>582</v>
      </c>
      <c r="B270" s="107" t="s">
        <v>580</v>
      </c>
      <c r="C270" s="119">
        <v>1361</v>
      </c>
      <c r="D270" s="120" t="s">
        <v>322</v>
      </c>
      <c r="E270" s="120" t="s">
        <v>323</v>
      </c>
      <c r="F270" s="121">
        <v>10</v>
      </c>
      <c r="G270" s="122">
        <v>68680</v>
      </c>
      <c r="H270" s="123">
        <f t="shared" si="29"/>
        <v>37854</v>
      </c>
      <c r="I270" s="123">
        <f t="shared" si="30"/>
        <v>3650</v>
      </c>
      <c r="J270" s="124" t="str">
        <f t="shared" si="31"/>
        <v>dep out</v>
      </c>
      <c r="K270" s="125">
        <f t="shared" si="32"/>
        <v>0</v>
      </c>
      <c r="L270" s="126">
        <f t="shared" si="33"/>
        <v>68680</v>
      </c>
      <c r="M270" s="127">
        <f t="shared" si="34"/>
        <v>0</v>
      </c>
      <c r="N270" s="128">
        <f t="shared" si="35"/>
        <v>68680</v>
      </c>
      <c r="O270" s="129"/>
      <c r="P270" s="130">
        <v>0</v>
      </c>
    </row>
    <row r="271" spans="1:18" ht="20.100000000000001" customHeight="1">
      <c r="A271" s="107" t="s">
        <v>582</v>
      </c>
      <c r="B271" s="107" t="s">
        <v>580</v>
      </c>
      <c r="C271" s="119">
        <v>1324</v>
      </c>
      <c r="D271" s="120" t="s">
        <v>116</v>
      </c>
      <c r="E271" s="120" t="s">
        <v>117</v>
      </c>
      <c r="F271" s="121">
        <v>20</v>
      </c>
      <c r="G271" s="122">
        <v>19728</v>
      </c>
      <c r="H271" s="123">
        <f t="shared" si="29"/>
        <v>37879</v>
      </c>
      <c r="I271" s="123">
        <f t="shared" si="30"/>
        <v>7300</v>
      </c>
      <c r="J271" s="124" t="str">
        <f t="shared" si="31"/>
        <v>active</v>
      </c>
      <c r="K271" s="125">
        <f t="shared" si="32"/>
        <v>986.4</v>
      </c>
      <c r="L271" s="126">
        <f t="shared" si="33"/>
        <v>19533.422465753425</v>
      </c>
      <c r="M271" s="127">
        <f t="shared" si="34"/>
        <v>0</v>
      </c>
      <c r="N271" s="128">
        <f t="shared" si="35"/>
        <v>19533.422465753425</v>
      </c>
      <c r="O271" s="129"/>
      <c r="P271" s="130">
        <v>986.4</v>
      </c>
    </row>
    <row r="272" spans="1:18" ht="20.100000000000001" customHeight="1">
      <c r="A272" s="107" t="s">
        <v>582</v>
      </c>
      <c r="B272" s="107" t="s">
        <v>580</v>
      </c>
      <c r="C272" s="119">
        <v>1359</v>
      </c>
      <c r="D272" s="131" t="s">
        <v>319</v>
      </c>
      <c r="E272" s="120" t="s">
        <v>320</v>
      </c>
      <c r="F272" s="121">
        <v>10</v>
      </c>
      <c r="G272" s="122">
        <v>17500</v>
      </c>
      <c r="H272" s="123">
        <f t="shared" si="29"/>
        <v>38162</v>
      </c>
      <c r="I272" s="123">
        <f t="shared" si="30"/>
        <v>3650</v>
      </c>
      <c r="J272" s="124" t="str">
        <f t="shared" si="31"/>
        <v>dep out</v>
      </c>
      <c r="K272" s="125">
        <f t="shared" si="32"/>
        <v>0</v>
      </c>
      <c r="L272" s="126">
        <f t="shared" si="33"/>
        <v>17500</v>
      </c>
      <c r="M272" s="127">
        <f t="shared" si="34"/>
        <v>0</v>
      </c>
      <c r="N272" s="128">
        <f t="shared" si="35"/>
        <v>17500</v>
      </c>
      <c r="O272" s="129"/>
      <c r="P272" s="130">
        <v>0</v>
      </c>
    </row>
    <row r="273" spans="1:18" ht="20.100000000000001" customHeight="1">
      <c r="A273" s="107" t="s">
        <v>582</v>
      </c>
      <c r="B273" s="107" t="s">
        <v>580</v>
      </c>
      <c r="C273" s="119">
        <v>1360</v>
      </c>
      <c r="D273" s="120" t="s">
        <v>321</v>
      </c>
      <c r="E273" s="120" t="s">
        <v>320</v>
      </c>
      <c r="F273" s="121">
        <v>10</v>
      </c>
      <c r="G273" s="122">
        <v>51632</v>
      </c>
      <c r="H273" s="123">
        <f t="shared" si="29"/>
        <v>38162</v>
      </c>
      <c r="I273" s="123">
        <f t="shared" si="30"/>
        <v>3650</v>
      </c>
      <c r="J273" s="124" t="str">
        <f t="shared" si="31"/>
        <v>dep out</v>
      </c>
      <c r="K273" s="125">
        <f t="shared" si="32"/>
        <v>0</v>
      </c>
      <c r="L273" s="126">
        <f t="shared" si="33"/>
        <v>51632</v>
      </c>
      <c r="M273" s="127">
        <f t="shared" si="34"/>
        <v>0</v>
      </c>
      <c r="N273" s="128">
        <f t="shared" si="35"/>
        <v>51632</v>
      </c>
      <c r="O273" s="129"/>
      <c r="P273" s="130">
        <v>0</v>
      </c>
    </row>
    <row r="274" spans="1:18" ht="20.100000000000001" customHeight="1">
      <c r="A274" s="107" t="s">
        <v>582</v>
      </c>
      <c r="B274" s="107" t="s">
        <v>580</v>
      </c>
      <c r="C274" s="119">
        <v>1357</v>
      </c>
      <c r="D274" s="120" t="s">
        <v>317</v>
      </c>
      <c r="E274" s="120" t="s">
        <v>318</v>
      </c>
      <c r="F274" s="121">
        <v>50</v>
      </c>
      <c r="G274" s="122">
        <v>17107</v>
      </c>
      <c r="H274" s="123">
        <f t="shared" si="29"/>
        <v>38168</v>
      </c>
      <c r="I274" s="123">
        <f t="shared" si="30"/>
        <v>18250</v>
      </c>
      <c r="J274" s="124" t="str">
        <f t="shared" si="31"/>
        <v>active</v>
      </c>
      <c r="K274" s="125">
        <f t="shared" si="32"/>
        <v>342.14</v>
      </c>
      <c r="L274" s="126">
        <f t="shared" si="33"/>
        <v>6504.4094794520543</v>
      </c>
      <c r="M274" s="127">
        <f t="shared" si="34"/>
        <v>0</v>
      </c>
      <c r="N274" s="128">
        <f t="shared" si="35"/>
        <v>6504.4094794520543</v>
      </c>
      <c r="O274" s="129"/>
      <c r="P274" s="130">
        <v>342.14</v>
      </c>
    </row>
    <row r="275" spans="1:18" ht="20.100000000000001" customHeight="1">
      <c r="A275" s="107" t="s">
        <v>582</v>
      </c>
      <c r="B275" s="107" t="s">
        <v>580</v>
      </c>
      <c r="C275" s="119">
        <v>1418</v>
      </c>
      <c r="D275" s="131" t="s">
        <v>118</v>
      </c>
      <c r="E275" s="120" t="s">
        <v>119</v>
      </c>
      <c r="F275" s="121">
        <v>5</v>
      </c>
      <c r="G275" s="122">
        <v>18500</v>
      </c>
      <c r="H275" s="123">
        <f t="shared" si="29"/>
        <v>38182</v>
      </c>
      <c r="I275" s="123">
        <f t="shared" si="30"/>
        <v>1825</v>
      </c>
      <c r="J275" s="124" t="str">
        <f t="shared" si="31"/>
        <v>dep out</v>
      </c>
      <c r="K275" s="125">
        <f t="shared" si="32"/>
        <v>0</v>
      </c>
      <c r="L275" s="126">
        <f t="shared" si="33"/>
        <v>18500</v>
      </c>
      <c r="M275" s="127">
        <f t="shared" si="34"/>
        <v>0</v>
      </c>
      <c r="N275" s="128">
        <f t="shared" si="35"/>
        <v>18500</v>
      </c>
      <c r="O275" s="129"/>
      <c r="P275" s="130">
        <v>0</v>
      </c>
    </row>
    <row r="276" spans="1:18" ht="20.100000000000001" customHeight="1">
      <c r="A276" s="107" t="s">
        <v>582</v>
      </c>
      <c r="B276" s="107" t="s">
        <v>580</v>
      </c>
      <c r="C276" s="119">
        <v>1416</v>
      </c>
      <c r="D276" s="120" t="s">
        <v>332</v>
      </c>
      <c r="E276" s="120" t="s">
        <v>333</v>
      </c>
      <c r="F276" s="121">
        <v>50</v>
      </c>
      <c r="G276" s="122">
        <v>1107021.67</v>
      </c>
      <c r="H276" s="123">
        <f t="shared" si="29"/>
        <v>38353</v>
      </c>
      <c r="I276" s="123">
        <f t="shared" si="30"/>
        <v>18250</v>
      </c>
      <c r="J276" s="124" t="str">
        <f t="shared" si="31"/>
        <v>active</v>
      </c>
      <c r="K276" s="125">
        <f t="shared" si="32"/>
        <v>22140.433399999998</v>
      </c>
      <c r="L276" s="126">
        <f t="shared" si="33"/>
        <v>409689.00598246575</v>
      </c>
      <c r="M276" s="127">
        <f t="shared" si="34"/>
        <v>0</v>
      </c>
      <c r="N276" s="128">
        <f t="shared" si="35"/>
        <v>409689.00598246575</v>
      </c>
      <c r="O276" s="129"/>
      <c r="P276" s="130">
        <v>22140.433399999998</v>
      </c>
    </row>
    <row r="277" spans="1:18" ht="20.100000000000001" customHeight="1">
      <c r="A277" s="107" t="s">
        <v>582</v>
      </c>
      <c r="B277" s="107" t="s">
        <v>580</v>
      </c>
      <c r="C277" s="119">
        <v>1635</v>
      </c>
      <c r="D277" s="131" t="s">
        <v>375</v>
      </c>
      <c r="E277" s="120" t="s">
        <v>376</v>
      </c>
      <c r="F277" s="121">
        <v>50</v>
      </c>
      <c r="G277" s="122">
        <v>1094403.5</v>
      </c>
      <c r="H277" s="123">
        <f t="shared" si="29"/>
        <v>39263</v>
      </c>
      <c r="I277" s="123">
        <f t="shared" si="30"/>
        <v>18250</v>
      </c>
      <c r="J277" s="124" t="str">
        <f t="shared" si="31"/>
        <v>active</v>
      </c>
      <c r="K277" s="125">
        <f t="shared" si="32"/>
        <v>21888.07</v>
      </c>
      <c r="L277" s="126">
        <f t="shared" si="33"/>
        <v>350448.98926027399</v>
      </c>
      <c r="M277" s="127">
        <f t="shared" si="34"/>
        <v>0</v>
      </c>
      <c r="N277" s="128">
        <f t="shared" si="35"/>
        <v>350448.98926027399</v>
      </c>
      <c r="O277" s="129"/>
      <c r="P277" s="130">
        <v>21888.07</v>
      </c>
    </row>
    <row r="278" spans="1:18" ht="20.100000000000001" customHeight="1">
      <c r="A278" s="107" t="s">
        <v>582</v>
      </c>
      <c r="B278" s="107" t="s">
        <v>580</v>
      </c>
      <c r="C278" s="119">
        <v>1803</v>
      </c>
      <c r="D278" s="120" t="s">
        <v>417</v>
      </c>
      <c r="E278" s="120" t="s">
        <v>418</v>
      </c>
      <c r="F278" s="121">
        <v>10</v>
      </c>
      <c r="G278" s="122">
        <v>19978</v>
      </c>
      <c r="H278" s="123">
        <f t="shared" si="29"/>
        <v>39955</v>
      </c>
      <c r="I278" s="123">
        <f t="shared" si="30"/>
        <v>3650</v>
      </c>
      <c r="J278" s="124" t="str">
        <f t="shared" si="31"/>
        <v>dep out</v>
      </c>
      <c r="K278" s="125">
        <f t="shared" si="32"/>
        <v>0</v>
      </c>
      <c r="L278" s="126">
        <f t="shared" si="33"/>
        <v>19978</v>
      </c>
      <c r="M278" s="127">
        <f t="shared" si="34"/>
        <v>0</v>
      </c>
      <c r="N278" s="128">
        <f t="shared" si="35"/>
        <v>19978</v>
      </c>
      <c r="O278" s="129"/>
      <c r="P278" s="130">
        <v>0</v>
      </c>
    </row>
    <row r="279" spans="1:18" ht="20.100000000000001" customHeight="1">
      <c r="A279" s="107" t="s">
        <v>582</v>
      </c>
      <c r="B279" s="107" t="s">
        <v>580</v>
      </c>
      <c r="C279" s="119">
        <v>2034</v>
      </c>
      <c r="D279" s="131" t="s">
        <v>447</v>
      </c>
      <c r="E279" s="120" t="s">
        <v>448</v>
      </c>
      <c r="F279" s="121">
        <v>10</v>
      </c>
      <c r="G279" s="122">
        <v>115252.58</v>
      </c>
      <c r="H279" s="123">
        <f t="shared" si="29"/>
        <v>41881</v>
      </c>
      <c r="I279" s="123">
        <f t="shared" si="30"/>
        <v>3650</v>
      </c>
      <c r="J279" s="124" t="str">
        <f t="shared" si="31"/>
        <v>active</v>
      </c>
      <c r="K279" s="125">
        <f t="shared" si="32"/>
        <v>11525.258</v>
      </c>
      <c r="L279" s="126">
        <f t="shared" si="33"/>
        <v>101864.33509041095</v>
      </c>
      <c r="M279" s="127">
        <f t="shared" si="34"/>
        <v>0</v>
      </c>
      <c r="N279" s="128">
        <f t="shared" si="35"/>
        <v>101864.33509041095</v>
      </c>
      <c r="O279" s="129"/>
      <c r="P279" s="130">
        <v>11525.258</v>
      </c>
    </row>
    <row r="280" spans="1:18" ht="20.100000000000001" customHeight="1">
      <c r="A280" s="107" t="s">
        <v>582</v>
      </c>
      <c r="B280" s="107" t="s">
        <v>580</v>
      </c>
      <c r="C280" s="119">
        <v>2035</v>
      </c>
      <c r="D280" s="120" t="s">
        <v>449</v>
      </c>
      <c r="E280" s="120" t="s">
        <v>448</v>
      </c>
      <c r="F280" s="121">
        <v>10</v>
      </c>
      <c r="G280" s="122">
        <v>129485.58</v>
      </c>
      <c r="H280" s="123">
        <f t="shared" si="29"/>
        <v>41881</v>
      </c>
      <c r="I280" s="123">
        <f t="shared" si="30"/>
        <v>3650</v>
      </c>
      <c r="J280" s="124" t="str">
        <f t="shared" si="31"/>
        <v>active</v>
      </c>
      <c r="K280" s="125">
        <f t="shared" si="32"/>
        <v>12948.558000000001</v>
      </c>
      <c r="L280" s="126">
        <f t="shared" si="33"/>
        <v>114443.96741917809</v>
      </c>
      <c r="M280" s="127">
        <f t="shared" si="34"/>
        <v>0</v>
      </c>
      <c r="N280" s="128">
        <f t="shared" si="35"/>
        <v>114443.96741917809</v>
      </c>
      <c r="O280" s="129"/>
      <c r="P280" s="130">
        <v>12948.558000000001</v>
      </c>
    </row>
    <row r="281" spans="1:18" ht="20.100000000000001" customHeight="1">
      <c r="A281" s="107" t="s">
        <v>582</v>
      </c>
      <c r="B281" s="107" t="s">
        <v>580</v>
      </c>
      <c r="C281" s="119">
        <v>2195</v>
      </c>
      <c r="D281" s="120" t="s">
        <v>505</v>
      </c>
      <c r="E281" s="120" t="s">
        <v>504</v>
      </c>
      <c r="F281" s="121">
        <v>20</v>
      </c>
      <c r="G281" s="122">
        <v>385380</v>
      </c>
      <c r="H281" s="123">
        <f t="shared" si="29"/>
        <v>43646</v>
      </c>
      <c r="I281" s="123">
        <f t="shared" si="30"/>
        <v>7300</v>
      </c>
      <c r="J281" s="124" t="str">
        <f t="shared" si="31"/>
        <v>active</v>
      </c>
      <c r="K281" s="125">
        <f t="shared" si="32"/>
        <v>19269</v>
      </c>
      <c r="L281" s="126">
        <f t="shared" si="33"/>
        <v>77128.791780821921</v>
      </c>
      <c r="M281" s="127">
        <f t="shared" si="34"/>
        <v>0</v>
      </c>
      <c r="N281" s="128">
        <f t="shared" si="35"/>
        <v>77128.791780821921</v>
      </c>
      <c r="O281" s="129"/>
      <c r="P281" s="130">
        <v>19269</v>
      </c>
    </row>
    <row r="282" spans="1:18" ht="20.100000000000001" customHeight="1">
      <c r="A282" s="107" t="s">
        <v>582</v>
      </c>
      <c r="B282" s="107" t="s">
        <v>580</v>
      </c>
      <c r="C282" s="119">
        <v>2237</v>
      </c>
      <c r="D282" s="131" t="s">
        <v>511</v>
      </c>
      <c r="E282" s="120" t="s">
        <v>512</v>
      </c>
      <c r="F282" s="121">
        <v>20</v>
      </c>
      <c r="G282" s="122">
        <v>419950</v>
      </c>
      <c r="H282" s="123">
        <f t="shared" si="29"/>
        <v>43809</v>
      </c>
      <c r="I282" s="123">
        <f t="shared" si="30"/>
        <v>7300</v>
      </c>
      <c r="J282" s="124" t="str">
        <f t="shared" si="31"/>
        <v>active</v>
      </c>
      <c r="K282" s="125">
        <f t="shared" si="32"/>
        <v>20997.5</v>
      </c>
      <c r="L282" s="126">
        <f t="shared" si="33"/>
        <v>74670.561643835608</v>
      </c>
      <c r="M282" s="127">
        <f t="shared" si="34"/>
        <v>0</v>
      </c>
      <c r="N282" s="128">
        <f t="shared" si="35"/>
        <v>74670.561643835608</v>
      </c>
      <c r="O282" s="129"/>
      <c r="P282" s="130">
        <v>20997.5</v>
      </c>
    </row>
    <row r="283" spans="1:18" ht="20.100000000000001" customHeight="1">
      <c r="A283" s="107" t="s">
        <v>582</v>
      </c>
      <c r="B283" s="107" t="s">
        <v>580</v>
      </c>
      <c r="C283" s="119">
        <v>2238</v>
      </c>
      <c r="D283" s="120" t="s">
        <v>513</v>
      </c>
      <c r="E283" s="120" t="s">
        <v>514</v>
      </c>
      <c r="F283" s="121">
        <v>20</v>
      </c>
      <c r="G283" s="122">
        <v>84850</v>
      </c>
      <c r="H283" s="123">
        <f t="shared" si="29"/>
        <v>43950</v>
      </c>
      <c r="I283" s="123">
        <f t="shared" si="30"/>
        <v>7300</v>
      </c>
      <c r="J283" s="124" t="str">
        <f t="shared" si="31"/>
        <v>active</v>
      </c>
      <c r="K283" s="125">
        <f t="shared" si="32"/>
        <v>4242.5</v>
      </c>
      <c r="L283" s="126">
        <f t="shared" si="33"/>
        <v>13448.143835616438</v>
      </c>
      <c r="M283" s="127">
        <f t="shared" si="34"/>
        <v>0</v>
      </c>
      <c r="N283" s="128">
        <f t="shared" si="35"/>
        <v>13448.143835616438</v>
      </c>
      <c r="O283" s="129"/>
      <c r="P283" s="130">
        <v>4242.5</v>
      </c>
    </row>
    <row r="284" spans="1:18" ht="20.100000000000001" customHeight="1">
      <c r="A284" s="107" t="s">
        <v>582</v>
      </c>
      <c r="B284" s="107" t="s">
        <v>580</v>
      </c>
      <c r="C284" s="119">
        <v>2239</v>
      </c>
      <c r="D284" s="120" t="s">
        <v>515</v>
      </c>
      <c r="E284" s="120" t="s">
        <v>516</v>
      </c>
      <c r="F284" s="121">
        <v>20</v>
      </c>
      <c r="G284" s="122">
        <v>616400</v>
      </c>
      <c r="H284" s="123">
        <f t="shared" si="29"/>
        <v>44005</v>
      </c>
      <c r="I284" s="123">
        <f t="shared" si="30"/>
        <v>7300</v>
      </c>
      <c r="J284" s="124" t="str">
        <f t="shared" si="31"/>
        <v>active</v>
      </c>
      <c r="K284" s="125">
        <f t="shared" si="32"/>
        <v>30820</v>
      </c>
      <c r="L284" s="126">
        <f t="shared" si="33"/>
        <v>93051.068493150684</v>
      </c>
      <c r="M284" s="127">
        <f t="shared" si="34"/>
        <v>0</v>
      </c>
      <c r="N284" s="128">
        <f t="shared" si="35"/>
        <v>93051.068493150684</v>
      </c>
      <c r="O284" s="129"/>
      <c r="P284" s="130">
        <v>30820</v>
      </c>
    </row>
    <row r="285" spans="1:18" ht="20.100000000000001" customHeight="1">
      <c r="A285" s="107" t="s">
        <v>582</v>
      </c>
      <c r="B285" s="107" t="s">
        <v>580</v>
      </c>
      <c r="C285" s="119">
        <v>2302</v>
      </c>
      <c r="D285" s="120" t="s">
        <v>534</v>
      </c>
      <c r="E285" s="120" t="s">
        <v>100</v>
      </c>
      <c r="F285" s="121">
        <v>20</v>
      </c>
      <c r="G285" s="122">
        <v>399089.05</v>
      </c>
      <c r="H285" s="123">
        <f t="shared" si="29"/>
        <v>44469</v>
      </c>
      <c r="I285" s="123">
        <f t="shared" si="30"/>
        <v>7300</v>
      </c>
      <c r="J285" s="124" t="str">
        <f t="shared" si="31"/>
        <v>active</v>
      </c>
      <c r="K285" s="125">
        <f t="shared" si="32"/>
        <v>19954.452499999999</v>
      </c>
      <c r="L285" s="126">
        <f t="shared" si="33"/>
        <v>34879.28957534246</v>
      </c>
      <c r="M285" s="127">
        <f t="shared" si="34"/>
        <v>0</v>
      </c>
      <c r="N285" s="128">
        <f t="shared" si="35"/>
        <v>34879.28957534246</v>
      </c>
      <c r="O285" s="129"/>
      <c r="P285" s="130">
        <v>19954.452499999999</v>
      </c>
    </row>
    <row r="286" spans="1:18" ht="20.100000000000001" customHeight="1">
      <c r="A286" s="107" t="s">
        <v>582</v>
      </c>
      <c r="B286" s="107" t="s">
        <v>580</v>
      </c>
      <c r="C286" s="119">
        <v>2405</v>
      </c>
      <c r="D286" s="120" t="s">
        <v>558</v>
      </c>
      <c r="E286" s="120" t="s">
        <v>1</v>
      </c>
      <c r="F286" s="121">
        <v>20</v>
      </c>
      <c r="G286" s="122">
        <v>30360.400000000001</v>
      </c>
      <c r="H286" s="123">
        <f t="shared" si="29"/>
        <v>45107</v>
      </c>
      <c r="I286" s="123">
        <f t="shared" si="30"/>
        <v>7300</v>
      </c>
      <c r="J286" s="124" t="str">
        <f t="shared" si="31"/>
        <v>active</v>
      </c>
      <c r="K286" s="125">
        <f t="shared" si="32"/>
        <v>1518.02</v>
      </c>
      <c r="L286" s="126">
        <f t="shared" si="33"/>
        <v>0</v>
      </c>
      <c r="M286" s="127">
        <f t="shared" si="34"/>
        <v>0</v>
      </c>
      <c r="N286" s="128">
        <f t="shared" si="35"/>
        <v>0</v>
      </c>
      <c r="O286" s="129"/>
      <c r="P286" s="130">
        <v>0</v>
      </c>
      <c r="Q286" s="118">
        <f>SUM(K264:K286)</f>
        <v>166824.33190000002</v>
      </c>
      <c r="R286" s="118">
        <f>SUM(N264:N286)</f>
        <v>2751883.8102317811</v>
      </c>
    </row>
    <row r="287" spans="1:18" ht="20.100000000000001" customHeight="1">
      <c r="A287" s="108" t="s">
        <v>582</v>
      </c>
      <c r="B287" s="108" t="s">
        <v>597</v>
      </c>
      <c r="C287" s="109">
        <v>1954</v>
      </c>
      <c r="D287" s="141" t="s">
        <v>436</v>
      </c>
      <c r="E287" s="110" t="s">
        <v>437</v>
      </c>
      <c r="F287" s="111">
        <v>25</v>
      </c>
      <c r="G287" s="132">
        <v>868400</v>
      </c>
      <c r="H287" s="113">
        <f t="shared" si="29"/>
        <v>41123</v>
      </c>
      <c r="I287" s="113">
        <f t="shared" si="30"/>
        <v>9125</v>
      </c>
      <c r="J287" s="111" t="str">
        <f t="shared" si="31"/>
        <v>active</v>
      </c>
      <c r="K287" s="133">
        <f t="shared" si="32"/>
        <v>34736</v>
      </c>
      <c r="L287" s="134">
        <f t="shared" si="33"/>
        <v>379145.81917808217</v>
      </c>
      <c r="M287" s="134">
        <f t="shared" si="34"/>
        <v>0</v>
      </c>
      <c r="N287" s="133">
        <f t="shared" si="35"/>
        <v>379145.81917808217</v>
      </c>
      <c r="O287" s="116"/>
      <c r="P287" s="117">
        <v>34736</v>
      </c>
      <c r="Q287" s="254" t="s">
        <v>613</v>
      </c>
    </row>
    <row r="288" spans="1:18" ht="20.100000000000001" customHeight="1">
      <c r="A288" s="108" t="s">
        <v>582</v>
      </c>
      <c r="B288" s="108" t="s">
        <v>597</v>
      </c>
      <c r="C288" s="109">
        <v>2262</v>
      </c>
      <c r="D288" s="110" t="s">
        <v>519</v>
      </c>
      <c r="E288" s="110" t="s">
        <v>520</v>
      </c>
      <c r="F288" s="111">
        <v>20</v>
      </c>
      <c r="G288" s="132">
        <v>111705</v>
      </c>
      <c r="H288" s="113">
        <f t="shared" si="29"/>
        <v>43647</v>
      </c>
      <c r="I288" s="113">
        <f t="shared" si="30"/>
        <v>7300</v>
      </c>
      <c r="J288" s="111" t="str">
        <f t="shared" si="31"/>
        <v>active</v>
      </c>
      <c r="K288" s="133">
        <f t="shared" si="32"/>
        <v>5585.25</v>
      </c>
      <c r="L288" s="134">
        <f t="shared" si="33"/>
        <v>22341</v>
      </c>
      <c r="M288" s="134">
        <f t="shared" si="34"/>
        <v>0</v>
      </c>
      <c r="N288" s="133">
        <f t="shared" si="35"/>
        <v>22341</v>
      </c>
      <c r="O288" s="116"/>
      <c r="P288" s="117">
        <v>5585.25</v>
      </c>
    </row>
    <row r="289" spans="1:18" ht="20.100000000000001" customHeight="1">
      <c r="A289" s="108" t="s">
        <v>582</v>
      </c>
      <c r="B289" s="108" t="s">
        <v>597</v>
      </c>
      <c r="C289" s="109">
        <v>2267</v>
      </c>
      <c r="D289" s="110" t="s">
        <v>528</v>
      </c>
      <c r="E289" s="110" t="s">
        <v>529</v>
      </c>
      <c r="F289" s="111">
        <v>20</v>
      </c>
      <c r="G289" s="132">
        <v>19125</v>
      </c>
      <c r="H289" s="113">
        <f t="shared" si="29"/>
        <v>43831</v>
      </c>
      <c r="I289" s="113">
        <f t="shared" si="30"/>
        <v>7300</v>
      </c>
      <c r="J289" s="111" t="str">
        <f t="shared" si="31"/>
        <v>active</v>
      </c>
      <c r="K289" s="133">
        <f t="shared" si="32"/>
        <v>956.25</v>
      </c>
      <c r="L289" s="134">
        <f t="shared" si="33"/>
        <v>3342.9452054794519</v>
      </c>
      <c r="M289" s="134">
        <f t="shared" si="34"/>
        <v>0</v>
      </c>
      <c r="N289" s="133">
        <f t="shared" si="35"/>
        <v>3342.9452054794519</v>
      </c>
      <c r="O289" s="116"/>
      <c r="P289" s="117">
        <v>956.25</v>
      </c>
    </row>
    <row r="290" spans="1:18" ht="20.100000000000001" customHeight="1">
      <c r="A290" s="108" t="s">
        <v>582</v>
      </c>
      <c r="B290" s="108" t="s">
        <v>597</v>
      </c>
      <c r="C290" s="109">
        <v>2323</v>
      </c>
      <c r="D290" s="110" t="s">
        <v>537</v>
      </c>
      <c r="E290" s="110" t="s">
        <v>536</v>
      </c>
      <c r="F290" s="111">
        <v>20</v>
      </c>
      <c r="G290" s="132">
        <v>111705</v>
      </c>
      <c r="H290" s="113">
        <f t="shared" si="29"/>
        <v>44131</v>
      </c>
      <c r="I290" s="113">
        <f t="shared" si="30"/>
        <v>7300</v>
      </c>
      <c r="J290" s="111" t="str">
        <f t="shared" si="31"/>
        <v>active</v>
      </c>
      <c r="K290" s="133">
        <f t="shared" si="32"/>
        <v>5585.25</v>
      </c>
      <c r="L290" s="134">
        <f t="shared" si="33"/>
        <v>14934.805479452056</v>
      </c>
      <c r="M290" s="134">
        <f t="shared" si="34"/>
        <v>0</v>
      </c>
      <c r="N290" s="133">
        <f t="shared" si="35"/>
        <v>14934.805479452056</v>
      </c>
      <c r="O290" s="116"/>
      <c r="P290" s="117">
        <v>5585.25</v>
      </c>
    </row>
    <row r="291" spans="1:18" ht="20.100000000000001" customHeight="1">
      <c r="A291" s="108" t="s">
        <v>582</v>
      </c>
      <c r="B291" s="108" t="s">
        <v>597</v>
      </c>
      <c r="C291" s="109">
        <v>2325</v>
      </c>
      <c r="D291" s="110" t="s">
        <v>540</v>
      </c>
      <c r="E291" s="110" t="s">
        <v>536</v>
      </c>
      <c r="F291" s="111">
        <v>20</v>
      </c>
      <c r="G291" s="132">
        <v>23375</v>
      </c>
      <c r="H291" s="113">
        <f t="shared" si="29"/>
        <v>44131</v>
      </c>
      <c r="I291" s="113">
        <f t="shared" si="30"/>
        <v>7300</v>
      </c>
      <c r="J291" s="111" t="str">
        <f t="shared" si="31"/>
        <v>active</v>
      </c>
      <c r="K291" s="133">
        <f t="shared" si="32"/>
        <v>1168.75</v>
      </c>
      <c r="L291" s="134">
        <f t="shared" si="33"/>
        <v>3125.205479452055</v>
      </c>
      <c r="M291" s="134">
        <f t="shared" si="34"/>
        <v>0</v>
      </c>
      <c r="N291" s="133">
        <f t="shared" si="35"/>
        <v>3125.205479452055</v>
      </c>
      <c r="O291" s="116"/>
      <c r="P291" s="117">
        <v>1168.75</v>
      </c>
    </row>
    <row r="292" spans="1:18" ht="20.100000000000001" customHeight="1">
      <c r="A292" s="108" t="s">
        <v>582</v>
      </c>
      <c r="B292" s="108" t="s">
        <v>597</v>
      </c>
      <c r="C292" s="109">
        <v>2402</v>
      </c>
      <c r="D292" s="110" t="s">
        <v>555</v>
      </c>
      <c r="E292" s="110" t="s">
        <v>1</v>
      </c>
      <c r="F292" s="111">
        <v>30</v>
      </c>
      <c r="G292" s="112">
        <v>658421.48</v>
      </c>
      <c r="H292" s="113">
        <f t="shared" si="29"/>
        <v>45107</v>
      </c>
      <c r="I292" s="113">
        <f t="shared" si="30"/>
        <v>10950</v>
      </c>
      <c r="J292" s="111" t="str">
        <f t="shared" si="31"/>
        <v>active</v>
      </c>
      <c r="K292" s="114">
        <f t="shared" si="32"/>
        <v>21947.382666666665</v>
      </c>
      <c r="L292" s="115">
        <f t="shared" si="33"/>
        <v>0</v>
      </c>
      <c r="M292" s="115">
        <f t="shared" si="34"/>
        <v>0</v>
      </c>
      <c r="N292" s="114">
        <f t="shared" si="35"/>
        <v>0</v>
      </c>
      <c r="O292" s="116"/>
      <c r="P292" s="117">
        <v>0</v>
      </c>
    </row>
    <row r="293" spans="1:18" ht="20.100000000000001" customHeight="1">
      <c r="A293" s="108" t="s">
        <v>582</v>
      </c>
      <c r="B293" s="108" t="s">
        <v>597</v>
      </c>
      <c r="C293" s="109">
        <v>2403</v>
      </c>
      <c r="D293" s="110" t="s">
        <v>556</v>
      </c>
      <c r="E293" s="110" t="s">
        <v>1</v>
      </c>
      <c r="F293" s="111">
        <v>30</v>
      </c>
      <c r="G293" s="112">
        <v>104000</v>
      </c>
      <c r="H293" s="113">
        <f t="shared" si="29"/>
        <v>45107</v>
      </c>
      <c r="I293" s="113">
        <f t="shared" si="30"/>
        <v>10950</v>
      </c>
      <c r="J293" s="111" t="str">
        <f t="shared" si="31"/>
        <v>active</v>
      </c>
      <c r="K293" s="114">
        <f t="shared" si="32"/>
        <v>3466.6666666666665</v>
      </c>
      <c r="L293" s="115">
        <f t="shared" si="33"/>
        <v>0</v>
      </c>
      <c r="M293" s="115">
        <f t="shared" si="34"/>
        <v>0</v>
      </c>
      <c r="N293" s="114">
        <f t="shared" si="35"/>
        <v>0</v>
      </c>
      <c r="O293" s="116"/>
      <c r="P293" s="117">
        <v>0</v>
      </c>
      <c r="Q293" s="118">
        <f>SUM(K287:K293)</f>
        <v>73445.549333333343</v>
      </c>
      <c r="R293" s="118">
        <f>SUM(N287:N293)</f>
        <v>422889.77534246573</v>
      </c>
    </row>
    <row r="295" spans="1:18" ht="20.100000000000001" customHeight="1">
      <c r="A295" s="108" t="s">
        <v>582</v>
      </c>
      <c r="B295" s="108" t="s">
        <v>589</v>
      </c>
      <c r="C295" s="109">
        <v>1201</v>
      </c>
      <c r="D295" s="110" t="s">
        <v>131</v>
      </c>
      <c r="E295" s="110" t="s">
        <v>132</v>
      </c>
      <c r="F295" s="111">
        <v>5</v>
      </c>
      <c r="G295" s="112">
        <v>12000</v>
      </c>
      <c r="H295" s="113">
        <f t="shared" ref="H295:H326" si="36">DATEVALUE(E295)</f>
        <v>35119</v>
      </c>
      <c r="I295" s="113">
        <f t="shared" ref="I295:I326" si="37">F295*365</f>
        <v>1825</v>
      </c>
      <c r="J295" s="111" t="str">
        <f t="shared" ref="J295:J326" si="38">IF((H295+I295)&lt;$K$1,"dep out","active")</f>
        <v>dep out</v>
      </c>
      <c r="K295" s="114">
        <f t="shared" ref="K295:K326" si="39">IF(J295="dep out",0,(G295/F295))</f>
        <v>0</v>
      </c>
      <c r="L295" s="115">
        <f t="shared" ref="L295:L326" si="40">IF(J295="dep out",G295,(($K$1-H295)/365)*K295)</f>
        <v>12000</v>
      </c>
      <c r="M295" s="115">
        <f t="shared" ref="M295:M326" si="41">IF(F295=0,(-1*G295),0)</f>
        <v>0</v>
      </c>
      <c r="N295" s="114">
        <f t="shared" ref="N295:N326" si="42">L295+M295</f>
        <v>12000</v>
      </c>
      <c r="O295" s="116"/>
      <c r="P295" s="117"/>
    </row>
    <row r="296" spans="1:18" ht="20.100000000000001" customHeight="1">
      <c r="A296" s="108" t="s">
        <v>582</v>
      </c>
      <c r="B296" s="108" t="s">
        <v>589</v>
      </c>
      <c r="C296" s="109">
        <v>1206</v>
      </c>
      <c r="D296" s="110" t="s">
        <v>133</v>
      </c>
      <c r="E296" s="110" t="s">
        <v>134</v>
      </c>
      <c r="F296" s="111">
        <v>5</v>
      </c>
      <c r="G296" s="112">
        <v>33000</v>
      </c>
      <c r="H296" s="113">
        <f t="shared" si="36"/>
        <v>35847</v>
      </c>
      <c r="I296" s="113">
        <f t="shared" si="37"/>
        <v>1825</v>
      </c>
      <c r="J296" s="111" t="str">
        <f t="shared" si="38"/>
        <v>dep out</v>
      </c>
      <c r="K296" s="114">
        <f t="shared" si="39"/>
        <v>0</v>
      </c>
      <c r="L296" s="115">
        <f t="shared" si="40"/>
        <v>33000</v>
      </c>
      <c r="M296" s="115">
        <f t="shared" si="41"/>
        <v>0</v>
      </c>
      <c r="N296" s="114">
        <f t="shared" si="42"/>
        <v>33000</v>
      </c>
      <c r="O296" s="116"/>
      <c r="P296" s="117"/>
    </row>
    <row r="297" spans="1:18" ht="20.100000000000001" customHeight="1">
      <c r="A297" s="108" t="s">
        <v>582</v>
      </c>
      <c r="B297" s="108" t="s">
        <v>589</v>
      </c>
      <c r="C297" s="109">
        <v>1325</v>
      </c>
      <c r="D297" s="110" t="s">
        <v>135</v>
      </c>
      <c r="E297" s="110" t="s">
        <v>136</v>
      </c>
      <c r="F297" s="111">
        <v>7</v>
      </c>
      <c r="G297" s="112">
        <v>20882.080000000002</v>
      </c>
      <c r="H297" s="113">
        <f t="shared" si="36"/>
        <v>38134</v>
      </c>
      <c r="I297" s="113">
        <f t="shared" si="37"/>
        <v>2555</v>
      </c>
      <c r="J297" s="111" t="str">
        <f t="shared" si="38"/>
        <v>dep out</v>
      </c>
      <c r="K297" s="114">
        <f t="shared" si="39"/>
        <v>0</v>
      </c>
      <c r="L297" s="115">
        <f t="shared" si="40"/>
        <v>20882.080000000002</v>
      </c>
      <c r="M297" s="115">
        <f t="shared" si="41"/>
        <v>0</v>
      </c>
      <c r="N297" s="114">
        <f t="shared" si="42"/>
        <v>20882.080000000002</v>
      </c>
      <c r="O297" s="116"/>
      <c r="P297" s="117"/>
    </row>
    <row r="298" spans="1:18" ht="20.100000000000001" customHeight="1">
      <c r="A298" s="108" t="s">
        <v>582</v>
      </c>
      <c r="B298" s="108" t="s">
        <v>589</v>
      </c>
      <c r="C298" s="109">
        <v>1380</v>
      </c>
      <c r="D298" s="110" t="s">
        <v>137</v>
      </c>
      <c r="E298" s="110" t="s">
        <v>138</v>
      </c>
      <c r="F298" s="111">
        <v>7</v>
      </c>
      <c r="G298" s="112">
        <v>24451</v>
      </c>
      <c r="H298" s="113">
        <f t="shared" si="36"/>
        <v>38343</v>
      </c>
      <c r="I298" s="113">
        <f t="shared" si="37"/>
        <v>2555</v>
      </c>
      <c r="J298" s="111" t="str">
        <f t="shared" si="38"/>
        <v>dep out</v>
      </c>
      <c r="K298" s="114">
        <f t="shared" si="39"/>
        <v>0</v>
      </c>
      <c r="L298" s="115">
        <f t="shared" si="40"/>
        <v>24451</v>
      </c>
      <c r="M298" s="115">
        <f t="shared" si="41"/>
        <v>0</v>
      </c>
      <c r="N298" s="114">
        <f t="shared" si="42"/>
        <v>24451</v>
      </c>
      <c r="O298" s="116"/>
      <c r="P298" s="117"/>
    </row>
    <row r="299" spans="1:18" ht="20.100000000000001" customHeight="1">
      <c r="A299" s="108" t="s">
        <v>582</v>
      </c>
      <c r="B299" s="108" t="s">
        <v>589</v>
      </c>
      <c r="C299" s="109">
        <v>1485</v>
      </c>
      <c r="D299" s="110" t="s">
        <v>139</v>
      </c>
      <c r="E299" s="110" t="s">
        <v>140</v>
      </c>
      <c r="F299" s="111">
        <v>7</v>
      </c>
      <c r="G299" s="112">
        <v>18770</v>
      </c>
      <c r="H299" s="113">
        <f t="shared" si="36"/>
        <v>38783</v>
      </c>
      <c r="I299" s="113">
        <f t="shared" si="37"/>
        <v>2555</v>
      </c>
      <c r="J299" s="111" t="str">
        <f t="shared" si="38"/>
        <v>dep out</v>
      </c>
      <c r="K299" s="114">
        <f t="shared" si="39"/>
        <v>0</v>
      </c>
      <c r="L299" s="115">
        <f t="shared" si="40"/>
        <v>18770</v>
      </c>
      <c r="M299" s="115">
        <f t="shared" si="41"/>
        <v>0</v>
      </c>
      <c r="N299" s="114">
        <f t="shared" si="42"/>
        <v>18770</v>
      </c>
      <c r="O299" s="116"/>
      <c r="P299" s="117"/>
    </row>
    <row r="300" spans="1:18" ht="20.100000000000001" customHeight="1">
      <c r="A300" s="108" t="s">
        <v>582</v>
      </c>
      <c r="B300" s="108" t="s">
        <v>589</v>
      </c>
      <c r="C300" s="109">
        <v>1486</v>
      </c>
      <c r="D300" s="110" t="s">
        <v>139</v>
      </c>
      <c r="E300" s="110" t="s">
        <v>140</v>
      </c>
      <c r="F300" s="111">
        <v>7</v>
      </c>
      <c r="G300" s="112">
        <v>18770</v>
      </c>
      <c r="H300" s="113">
        <f t="shared" si="36"/>
        <v>38783</v>
      </c>
      <c r="I300" s="113">
        <f t="shared" si="37"/>
        <v>2555</v>
      </c>
      <c r="J300" s="111" t="str">
        <f t="shared" si="38"/>
        <v>dep out</v>
      </c>
      <c r="K300" s="114">
        <f t="shared" si="39"/>
        <v>0</v>
      </c>
      <c r="L300" s="115">
        <f t="shared" si="40"/>
        <v>18770</v>
      </c>
      <c r="M300" s="115">
        <f t="shared" si="41"/>
        <v>0</v>
      </c>
      <c r="N300" s="114">
        <f t="shared" si="42"/>
        <v>18770</v>
      </c>
      <c r="O300" s="116"/>
      <c r="P300" s="117"/>
    </row>
    <row r="301" spans="1:18" ht="20.100000000000001" customHeight="1">
      <c r="A301" s="108" t="s">
        <v>582</v>
      </c>
      <c r="B301" s="108" t="s">
        <v>589</v>
      </c>
      <c r="C301" s="109">
        <v>1685</v>
      </c>
      <c r="D301" s="110" t="s">
        <v>141</v>
      </c>
      <c r="E301" s="110" t="s">
        <v>142</v>
      </c>
      <c r="F301" s="111">
        <v>7</v>
      </c>
      <c r="G301" s="112">
        <v>26738.01</v>
      </c>
      <c r="H301" s="113">
        <f t="shared" si="36"/>
        <v>39455</v>
      </c>
      <c r="I301" s="113">
        <f t="shared" si="37"/>
        <v>2555</v>
      </c>
      <c r="J301" s="111" t="str">
        <f t="shared" si="38"/>
        <v>dep out</v>
      </c>
      <c r="K301" s="114">
        <f t="shared" si="39"/>
        <v>0</v>
      </c>
      <c r="L301" s="115">
        <f t="shared" si="40"/>
        <v>26738.01</v>
      </c>
      <c r="M301" s="115">
        <f t="shared" si="41"/>
        <v>0</v>
      </c>
      <c r="N301" s="114">
        <f t="shared" si="42"/>
        <v>26738.01</v>
      </c>
      <c r="O301" s="116"/>
      <c r="P301" s="117"/>
    </row>
    <row r="302" spans="1:18" ht="20.100000000000001" customHeight="1">
      <c r="A302" s="108" t="s">
        <v>582</v>
      </c>
      <c r="B302" s="108" t="s">
        <v>589</v>
      </c>
      <c r="C302" s="109">
        <v>1869</v>
      </c>
      <c r="D302" s="110" t="s">
        <v>143</v>
      </c>
      <c r="E302" s="110" t="s">
        <v>144</v>
      </c>
      <c r="F302" s="111">
        <v>7</v>
      </c>
      <c r="G302" s="112">
        <v>27000</v>
      </c>
      <c r="H302" s="113">
        <f t="shared" si="36"/>
        <v>40651</v>
      </c>
      <c r="I302" s="113">
        <f t="shared" si="37"/>
        <v>2555</v>
      </c>
      <c r="J302" s="111" t="str">
        <f t="shared" si="38"/>
        <v>dep out</v>
      </c>
      <c r="K302" s="114">
        <f t="shared" si="39"/>
        <v>0</v>
      </c>
      <c r="L302" s="115">
        <f t="shared" si="40"/>
        <v>27000</v>
      </c>
      <c r="M302" s="115">
        <f t="shared" si="41"/>
        <v>0</v>
      </c>
      <c r="N302" s="114">
        <f t="shared" si="42"/>
        <v>27000</v>
      </c>
      <c r="O302" s="116"/>
      <c r="P302" s="117"/>
    </row>
    <row r="303" spans="1:18" ht="20.100000000000001" customHeight="1">
      <c r="A303" s="108" t="s">
        <v>582</v>
      </c>
      <c r="B303" s="108" t="s">
        <v>589</v>
      </c>
      <c r="C303" s="109">
        <v>1951</v>
      </c>
      <c r="D303" s="110" t="s">
        <v>145</v>
      </c>
      <c r="E303" s="110" t="s">
        <v>146</v>
      </c>
      <c r="F303" s="111">
        <v>7</v>
      </c>
      <c r="G303" s="112">
        <v>27410</v>
      </c>
      <c r="H303" s="113">
        <f t="shared" si="36"/>
        <v>41128</v>
      </c>
      <c r="I303" s="113">
        <f t="shared" si="37"/>
        <v>2555</v>
      </c>
      <c r="J303" s="111" t="str">
        <f t="shared" si="38"/>
        <v>dep out</v>
      </c>
      <c r="K303" s="114">
        <f t="shared" si="39"/>
        <v>0</v>
      </c>
      <c r="L303" s="115">
        <f t="shared" si="40"/>
        <v>27410</v>
      </c>
      <c r="M303" s="115">
        <f t="shared" si="41"/>
        <v>0</v>
      </c>
      <c r="N303" s="114">
        <f t="shared" si="42"/>
        <v>27410</v>
      </c>
      <c r="O303" s="116"/>
      <c r="P303" s="117"/>
    </row>
    <row r="304" spans="1:18" ht="20.100000000000001" customHeight="1">
      <c r="A304" s="108" t="s">
        <v>582</v>
      </c>
      <c r="B304" s="108" t="s">
        <v>589</v>
      </c>
      <c r="C304" s="109">
        <v>1981</v>
      </c>
      <c r="D304" s="110" t="s">
        <v>171</v>
      </c>
      <c r="E304" s="110" t="s">
        <v>172</v>
      </c>
      <c r="F304" s="111">
        <v>7</v>
      </c>
      <c r="G304" s="112">
        <v>41581</v>
      </c>
      <c r="H304" s="113">
        <f t="shared" si="36"/>
        <v>41479</v>
      </c>
      <c r="I304" s="113">
        <f t="shared" si="37"/>
        <v>2555</v>
      </c>
      <c r="J304" s="111" t="str">
        <f t="shared" si="38"/>
        <v>dep out</v>
      </c>
      <c r="K304" s="114">
        <f t="shared" si="39"/>
        <v>0</v>
      </c>
      <c r="L304" s="115">
        <f t="shared" si="40"/>
        <v>41581</v>
      </c>
      <c r="M304" s="115">
        <f t="shared" si="41"/>
        <v>0</v>
      </c>
      <c r="N304" s="114">
        <f t="shared" si="42"/>
        <v>41581</v>
      </c>
      <c r="O304" s="116"/>
      <c r="P304" s="117"/>
    </row>
    <row r="305" spans="1:18" ht="20.100000000000001" customHeight="1">
      <c r="A305" s="108" t="s">
        <v>582</v>
      </c>
      <c r="B305" s="108" t="s">
        <v>589</v>
      </c>
      <c r="C305" s="109">
        <v>1980</v>
      </c>
      <c r="D305" s="110" t="s">
        <v>147</v>
      </c>
      <c r="E305" s="110" t="s">
        <v>148</v>
      </c>
      <c r="F305" s="111">
        <v>7</v>
      </c>
      <c r="G305" s="112">
        <v>25817</v>
      </c>
      <c r="H305" s="113">
        <f t="shared" si="36"/>
        <v>41522</v>
      </c>
      <c r="I305" s="113">
        <f t="shared" si="37"/>
        <v>2555</v>
      </c>
      <c r="J305" s="111" t="str">
        <f t="shared" si="38"/>
        <v>dep out</v>
      </c>
      <c r="K305" s="114">
        <f t="shared" si="39"/>
        <v>0</v>
      </c>
      <c r="L305" s="115">
        <f t="shared" si="40"/>
        <v>25817</v>
      </c>
      <c r="M305" s="115">
        <f t="shared" si="41"/>
        <v>0</v>
      </c>
      <c r="N305" s="114">
        <f t="shared" si="42"/>
        <v>25817</v>
      </c>
      <c r="O305" s="116"/>
      <c r="P305" s="117"/>
    </row>
    <row r="306" spans="1:18" ht="20.100000000000001" customHeight="1">
      <c r="A306" s="108" t="s">
        <v>582</v>
      </c>
      <c r="B306" s="108" t="s">
        <v>589</v>
      </c>
      <c r="C306" s="109">
        <v>1986</v>
      </c>
      <c r="D306" s="110" t="s">
        <v>149</v>
      </c>
      <c r="E306" s="110" t="s">
        <v>150</v>
      </c>
      <c r="F306" s="111">
        <v>7</v>
      </c>
      <c r="G306" s="112">
        <v>26748</v>
      </c>
      <c r="H306" s="113">
        <f t="shared" si="36"/>
        <v>41527</v>
      </c>
      <c r="I306" s="113">
        <f t="shared" si="37"/>
        <v>2555</v>
      </c>
      <c r="J306" s="111" t="str">
        <f t="shared" si="38"/>
        <v>dep out</v>
      </c>
      <c r="K306" s="114">
        <f t="shared" si="39"/>
        <v>0</v>
      </c>
      <c r="L306" s="115">
        <f t="shared" si="40"/>
        <v>26748</v>
      </c>
      <c r="M306" s="115">
        <f t="shared" si="41"/>
        <v>0</v>
      </c>
      <c r="N306" s="114">
        <f t="shared" si="42"/>
        <v>26748</v>
      </c>
      <c r="O306" s="116"/>
      <c r="P306" s="117"/>
    </row>
    <row r="307" spans="1:18" ht="20.100000000000001" customHeight="1">
      <c r="A307" s="108" t="s">
        <v>582</v>
      </c>
      <c r="B307" s="108" t="s">
        <v>589</v>
      </c>
      <c r="C307" s="109">
        <v>2020</v>
      </c>
      <c r="D307" s="110" t="s">
        <v>151</v>
      </c>
      <c r="E307" s="110" t="s">
        <v>152</v>
      </c>
      <c r="F307" s="111">
        <v>7</v>
      </c>
      <c r="G307" s="112">
        <v>26840</v>
      </c>
      <c r="H307" s="113">
        <f t="shared" si="36"/>
        <v>41900</v>
      </c>
      <c r="I307" s="113">
        <f t="shared" si="37"/>
        <v>2555</v>
      </c>
      <c r="J307" s="111" t="str">
        <f t="shared" si="38"/>
        <v>dep out</v>
      </c>
      <c r="K307" s="114">
        <f t="shared" si="39"/>
        <v>0</v>
      </c>
      <c r="L307" s="115">
        <f t="shared" si="40"/>
        <v>26840</v>
      </c>
      <c r="M307" s="115">
        <f t="shared" si="41"/>
        <v>0</v>
      </c>
      <c r="N307" s="114">
        <f t="shared" si="42"/>
        <v>26840</v>
      </c>
      <c r="O307" s="116"/>
      <c r="P307" s="117"/>
    </row>
    <row r="308" spans="1:18" ht="20.100000000000001" customHeight="1">
      <c r="A308" s="108" t="s">
        <v>582</v>
      </c>
      <c r="B308" s="108" t="s">
        <v>589</v>
      </c>
      <c r="C308" s="109">
        <v>2062</v>
      </c>
      <c r="D308" s="110" t="s">
        <v>155</v>
      </c>
      <c r="E308" s="110" t="s">
        <v>156</v>
      </c>
      <c r="F308" s="111">
        <v>7</v>
      </c>
      <c r="G308" s="112">
        <v>27865</v>
      </c>
      <c r="H308" s="113">
        <f t="shared" si="36"/>
        <v>42222</v>
      </c>
      <c r="I308" s="113">
        <f t="shared" si="37"/>
        <v>2555</v>
      </c>
      <c r="J308" s="111" t="str">
        <f t="shared" si="38"/>
        <v>dep out</v>
      </c>
      <c r="K308" s="114">
        <f t="shared" si="39"/>
        <v>0</v>
      </c>
      <c r="L308" s="115">
        <f t="shared" si="40"/>
        <v>27865</v>
      </c>
      <c r="M308" s="115">
        <f t="shared" si="41"/>
        <v>0</v>
      </c>
      <c r="N308" s="114">
        <f t="shared" si="42"/>
        <v>27865</v>
      </c>
      <c r="O308" s="116"/>
      <c r="P308" s="117">
        <v>332</v>
      </c>
    </row>
    <row r="309" spans="1:18" ht="20.100000000000001" customHeight="1">
      <c r="A309" s="108" t="s">
        <v>582</v>
      </c>
      <c r="B309" s="108" t="s">
        <v>589</v>
      </c>
      <c r="C309" s="109">
        <v>2061</v>
      </c>
      <c r="D309" s="110" t="s">
        <v>153</v>
      </c>
      <c r="E309" s="110" t="s">
        <v>154</v>
      </c>
      <c r="F309" s="111">
        <v>7</v>
      </c>
      <c r="G309" s="112">
        <v>25609</v>
      </c>
      <c r="H309" s="113">
        <f t="shared" si="36"/>
        <v>42317</v>
      </c>
      <c r="I309" s="113">
        <f t="shared" si="37"/>
        <v>2555</v>
      </c>
      <c r="J309" s="111" t="str">
        <f t="shared" si="38"/>
        <v>dep out</v>
      </c>
      <c r="K309" s="114">
        <f t="shared" si="39"/>
        <v>0</v>
      </c>
      <c r="L309" s="115">
        <f t="shared" si="40"/>
        <v>25609</v>
      </c>
      <c r="M309" s="115">
        <f t="shared" si="41"/>
        <v>0</v>
      </c>
      <c r="N309" s="114">
        <f t="shared" si="42"/>
        <v>25609</v>
      </c>
      <c r="O309" s="116"/>
      <c r="P309" s="117">
        <v>1219</v>
      </c>
    </row>
    <row r="310" spans="1:18" ht="20.100000000000001" customHeight="1">
      <c r="A310" s="108" t="s">
        <v>582</v>
      </c>
      <c r="B310" s="108" t="s">
        <v>589</v>
      </c>
      <c r="C310" s="109">
        <v>2179</v>
      </c>
      <c r="D310" s="110" t="s">
        <v>157</v>
      </c>
      <c r="E310" s="110" t="s">
        <v>158</v>
      </c>
      <c r="F310" s="111">
        <v>10</v>
      </c>
      <c r="G310" s="112">
        <v>30590.16</v>
      </c>
      <c r="H310" s="113">
        <f t="shared" si="36"/>
        <v>43462</v>
      </c>
      <c r="I310" s="113">
        <f t="shared" si="37"/>
        <v>3650</v>
      </c>
      <c r="J310" s="111" t="str">
        <f t="shared" si="38"/>
        <v>active</v>
      </c>
      <c r="K310" s="114">
        <f t="shared" si="39"/>
        <v>3059.0160000000001</v>
      </c>
      <c r="L310" s="115">
        <f t="shared" si="40"/>
        <v>13786.524164383562</v>
      </c>
      <c r="M310" s="115">
        <f t="shared" si="41"/>
        <v>0</v>
      </c>
      <c r="N310" s="114">
        <f t="shared" si="42"/>
        <v>13786.524164383562</v>
      </c>
      <c r="O310" s="116"/>
      <c r="P310" s="117">
        <v>3059.0160000000001</v>
      </c>
    </row>
    <row r="311" spans="1:18" ht="20.100000000000001" customHeight="1">
      <c r="A311" s="108" t="s">
        <v>582</v>
      </c>
      <c r="B311" s="108" t="s">
        <v>589</v>
      </c>
      <c r="C311" s="109">
        <v>2365</v>
      </c>
      <c r="D311" s="110" t="s">
        <v>159</v>
      </c>
      <c r="E311" s="110" t="s">
        <v>2</v>
      </c>
      <c r="F311" s="111">
        <v>5</v>
      </c>
      <c r="G311" s="112">
        <v>37938.75</v>
      </c>
      <c r="H311" s="113">
        <f t="shared" si="36"/>
        <v>44742</v>
      </c>
      <c r="I311" s="113">
        <f t="shared" si="37"/>
        <v>1825</v>
      </c>
      <c r="J311" s="111" t="str">
        <f t="shared" si="38"/>
        <v>active</v>
      </c>
      <c r="K311" s="114">
        <f t="shared" si="39"/>
        <v>7587.75</v>
      </c>
      <c r="L311" s="115">
        <f t="shared" si="40"/>
        <v>7587.75</v>
      </c>
      <c r="M311" s="115">
        <f t="shared" si="41"/>
        <v>0</v>
      </c>
      <c r="N311" s="114">
        <f t="shared" si="42"/>
        <v>7587.75</v>
      </c>
      <c r="O311" s="116"/>
      <c r="P311" s="117">
        <v>7587.75</v>
      </c>
    </row>
    <row r="312" spans="1:18" ht="20.100000000000001" customHeight="1">
      <c r="A312" s="108" t="s">
        <v>582</v>
      </c>
      <c r="B312" s="108" t="s">
        <v>589</v>
      </c>
      <c r="C312" s="109">
        <v>2398</v>
      </c>
      <c r="D312" s="110" t="s">
        <v>179</v>
      </c>
      <c r="E312" s="110" t="s">
        <v>1</v>
      </c>
      <c r="F312" s="111">
        <v>7</v>
      </c>
      <c r="G312" s="112">
        <v>20581</v>
      </c>
      <c r="H312" s="113">
        <f t="shared" si="36"/>
        <v>45107</v>
      </c>
      <c r="I312" s="113">
        <f t="shared" si="37"/>
        <v>2555</v>
      </c>
      <c r="J312" s="111" t="str">
        <f t="shared" si="38"/>
        <v>active</v>
      </c>
      <c r="K312" s="114">
        <f t="shared" si="39"/>
        <v>2940.1428571428573</v>
      </c>
      <c r="L312" s="115">
        <f t="shared" si="40"/>
        <v>0</v>
      </c>
      <c r="M312" s="115">
        <f t="shared" si="41"/>
        <v>0</v>
      </c>
      <c r="N312" s="114">
        <f t="shared" si="42"/>
        <v>0</v>
      </c>
      <c r="O312" s="116"/>
      <c r="P312" s="117">
        <v>0</v>
      </c>
      <c r="Q312" s="118">
        <f>SUM(K295:K312)</f>
        <v>13586.908857142857</v>
      </c>
      <c r="R312" s="118">
        <f>SUM(N295:N312)</f>
        <v>404855.3641643835</v>
      </c>
    </row>
    <row r="313" spans="1:18" ht="20.100000000000001" customHeight="1">
      <c r="A313" s="107" t="s">
        <v>579</v>
      </c>
      <c r="B313" s="107" t="s">
        <v>588</v>
      </c>
      <c r="C313" s="119">
        <v>960</v>
      </c>
      <c r="D313" s="120" t="s">
        <v>191</v>
      </c>
      <c r="E313" s="120" t="s">
        <v>192</v>
      </c>
      <c r="F313" s="121">
        <v>30</v>
      </c>
      <c r="G313" s="122">
        <v>2000</v>
      </c>
      <c r="H313" s="123">
        <f t="shared" si="36"/>
        <v>37187</v>
      </c>
      <c r="I313" s="123">
        <f t="shared" si="37"/>
        <v>10950</v>
      </c>
      <c r="J313" s="124" t="str">
        <f t="shared" si="38"/>
        <v>active</v>
      </c>
      <c r="K313" s="125">
        <f t="shared" si="39"/>
        <v>66.666666666666671</v>
      </c>
      <c r="L313" s="126">
        <f t="shared" si="40"/>
        <v>1446.5753424657537</v>
      </c>
      <c r="M313" s="127">
        <f t="shared" si="41"/>
        <v>0</v>
      </c>
      <c r="N313" s="128">
        <f t="shared" si="42"/>
        <v>1446.5753424657537</v>
      </c>
      <c r="O313" s="129"/>
      <c r="P313" s="130">
        <f>K313</f>
        <v>66.666666666666671</v>
      </c>
    </row>
    <row r="314" spans="1:18" ht="20.100000000000001" customHeight="1">
      <c r="A314" s="107" t="s">
        <v>579</v>
      </c>
      <c r="B314" s="107" t="s">
        <v>588</v>
      </c>
      <c r="C314" s="119">
        <v>1297</v>
      </c>
      <c r="D314" s="120" t="s">
        <v>196</v>
      </c>
      <c r="E314" s="120" t="s">
        <v>197</v>
      </c>
      <c r="F314" s="121">
        <v>10</v>
      </c>
      <c r="G314" s="122">
        <v>9131.26</v>
      </c>
      <c r="H314" s="123">
        <f t="shared" si="36"/>
        <v>37666</v>
      </c>
      <c r="I314" s="123">
        <f t="shared" si="37"/>
        <v>3650</v>
      </c>
      <c r="J314" s="124" t="str">
        <f t="shared" si="38"/>
        <v>dep out</v>
      </c>
      <c r="K314" s="125">
        <f t="shared" si="39"/>
        <v>0</v>
      </c>
      <c r="L314" s="126">
        <f t="shared" si="40"/>
        <v>9131.26</v>
      </c>
      <c r="M314" s="127">
        <f t="shared" si="41"/>
        <v>0</v>
      </c>
      <c r="N314" s="128">
        <f t="shared" si="42"/>
        <v>9131.26</v>
      </c>
      <c r="O314" s="129"/>
      <c r="P314" s="130"/>
    </row>
    <row r="315" spans="1:18" ht="20.100000000000001" customHeight="1">
      <c r="A315" s="107" t="s">
        <v>579</v>
      </c>
      <c r="B315" s="107" t="s">
        <v>588</v>
      </c>
      <c r="C315" s="119">
        <v>1409</v>
      </c>
      <c r="D315" s="120" t="s">
        <v>328</v>
      </c>
      <c r="E315" s="120" t="s">
        <v>329</v>
      </c>
      <c r="F315" s="121">
        <v>50</v>
      </c>
      <c r="G315" s="122">
        <v>106353.12</v>
      </c>
      <c r="H315" s="123">
        <f t="shared" si="36"/>
        <v>38302</v>
      </c>
      <c r="I315" s="123">
        <f t="shared" si="37"/>
        <v>18250</v>
      </c>
      <c r="J315" s="124" t="str">
        <f t="shared" si="38"/>
        <v>active</v>
      </c>
      <c r="K315" s="125">
        <f t="shared" si="39"/>
        <v>2127.0623999999998</v>
      </c>
      <c r="L315" s="126">
        <f t="shared" si="40"/>
        <v>39656.601731506846</v>
      </c>
      <c r="M315" s="127">
        <f t="shared" si="41"/>
        <v>0</v>
      </c>
      <c r="N315" s="128">
        <f t="shared" si="42"/>
        <v>39656.601731506846</v>
      </c>
      <c r="O315" s="129"/>
      <c r="P315" s="130">
        <v>2127.0623999999998</v>
      </c>
    </row>
    <row r="316" spans="1:18" ht="20.100000000000001" customHeight="1">
      <c r="A316" s="107" t="s">
        <v>579</v>
      </c>
      <c r="B316" s="107" t="s">
        <v>588</v>
      </c>
      <c r="C316" s="119">
        <v>1868</v>
      </c>
      <c r="D316" s="120" t="s">
        <v>124</v>
      </c>
      <c r="E316" s="120" t="s">
        <v>125</v>
      </c>
      <c r="F316" s="121">
        <v>5</v>
      </c>
      <c r="G316" s="122">
        <v>4125</v>
      </c>
      <c r="H316" s="123">
        <f t="shared" si="36"/>
        <v>40624</v>
      </c>
      <c r="I316" s="123">
        <f t="shared" si="37"/>
        <v>1825</v>
      </c>
      <c r="J316" s="124" t="str">
        <f t="shared" si="38"/>
        <v>dep out</v>
      </c>
      <c r="K316" s="125">
        <f t="shared" si="39"/>
        <v>0</v>
      </c>
      <c r="L316" s="126">
        <f t="shared" si="40"/>
        <v>4125</v>
      </c>
      <c r="M316" s="127">
        <f t="shared" si="41"/>
        <v>0</v>
      </c>
      <c r="N316" s="128">
        <f t="shared" si="42"/>
        <v>4125</v>
      </c>
      <c r="O316" s="129"/>
      <c r="P316" s="130">
        <v>0</v>
      </c>
      <c r="Q316" s="118">
        <f>SUM(K313:K316)</f>
        <v>2193.7290666666663</v>
      </c>
      <c r="R316" s="118">
        <f>SUM(N313:N316)</f>
        <v>54359.4370739726</v>
      </c>
    </row>
    <row r="317" spans="1:18" ht="20.100000000000001" customHeight="1">
      <c r="A317" s="108" t="s">
        <v>579</v>
      </c>
      <c r="B317" s="108" t="s">
        <v>584</v>
      </c>
      <c r="C317" s="109">
        <v>262</v>
      </c>
      <c r="D317" s="110" t="s">
        <v>53</v>
      </c>
      <c r="E317" s="110" t="s">
        <v>12</v>
      </c>
      <c r="F317" s="111">
        <v>20</v>
      </c>
      <c r="G317" s="112">
        <v>26150</v>
      </c>
      <c r="H317" s="113">
        <f t="shared" si="36"/>
        <v>22981</v>
      </c>
      <c r="I317" s="113">
        <f t="shared" si="37"/>
        <v>7300</v>
      </c>
      <c r="J317" s="111" t="str">
        <f t="shared" si="38"/>
        <v>dep out</v>
      </c>
      <c r="K317" s="114">
        <f t="shared" si="39"/>
        <v>0</v>
      </c>
      <c r="L317" s="115">
        <f t="shared" si="40"/>
        <v>26150</v>
      </c>
      <c r="M317" s="115">
        <f t="shared" si="41"/>
        <v>0</v>
      </c>
      <c r="N317" s="114">
        <f t="shared" si="42"/>
        <v>26150</v>
      </c>
      <c r="O317" s="116"/>
      <c r="P317" s="117"/>
    </row>
    <row r="318" spans="1:18" ht="20.100000000000001" customHeight="1">
      <c r="A318" s="108" t="s">
        <v>579</v>
      </c>
      <c r="B318" s="108" t="s">
        <v>584</v>
      </c>
      <c r="C318" s="109">
        <v>285</v>
      </c>
      <c r="D318" s="110" t="s">
        <v>107</v>
      </c>
      <c r="E318" s="110" t="s">
        <v>12</v>
      </c>
      <c r="F318" s="111">
        <v>20</v>
      </c>
      <c r="G318" s="112">
        <v>3708.37</v>
      </c>
      <c r="H318" s="113">
        <f t="shared" si="36"/>
        <v>22981</v>
      </c>
      <c r="I318" s="113">
        <f t="shared" si="37"/>
        <v>7300</v>
      </c>
      <c r="J318" s="111" t="str">
        <f t="shared" si="38"/>
        <v>dep out</v>
      </c>
      <c r="K318" s="114">
        <f t="shared" si="39"/>
        <v>0</v>
      </c>
      <c r="L318" s="115">
        <f t="shared" si="40"/>
        <v>3708.37</v>
      </c>
      <c r="M318" s="115">
        <f t="shared" si="41"/>
        <v>0</v>
      </c>
      <c r="N318" s="114">
        <f t="shared" si="42"/>
        <v>3708.37</v>
      </c>
      <c r="O318" s="116"/>
      <c r="P318" s="117"/>
    </row>
    <row r="319" spans="1:18" ht="20.100000000000001" customHeight="1">
      <c r="A319" s="108" t="s">
        <v>579</v>
      </c>
      <c r="B319" s="108" t="s">
        <v>584</v>
      </c>
      <c r="C319" s="109">
        <v>284</v>
      </c>
      <c r="D319" s="110" t="s">
        <v>106</v>
      </c>
      <c r="E319" s="110" t="s">
        <v>58</v>
      </c>
      <c r="F319" s="111">
        <v>20</v>
      </c>
      <c r="G319" s="112">
        <v>32447.54</v>
      </c>
      <c r="H319" s="113">
        <f t="shared" si="36"/>
        <v>24077</v>
      </c>
      <c r="I319" s="113">
        <f t="shared" si="37"/>
        <v>7300</v>
      </c>
      <c r="J319" s="111" t="str">
        <f t="shared" si="38"/>
        <v>dep out</v>
      </c>
      <c r="K319" s="114">
        <f t="shared" si="39"/>
        <v>0</v>
      </c>
      <c r="L319" s="115">
        <f t="shared" si="40"/>
        <v>32447.54</v>
      </c>
      <c r="M319" s="115">
        <f t="shared" si="41"/>
        <v>0</v>
      </c>
      <c r="N319" s="114">
        <f t="shared" si="42"/>
        <v>32447.54</v>
      </c>
      <c r="O319" s="116"/>
      <c r="P319" s="117"/>
      <c r="Q319" s="118">
        <f>SUM(K317:K319)</f>
        <v>0</v>
      </c>
      <c r="R319" s="118">
        <f>SUM(N317:N319)</f>
        <v>62305.91</v>
      </c>
    </row>
    <row r="320" spans="1:18" ht="20.100000000000001" customHeight="1">
      <c r="A320" s="107" t="s">
        <v>579</v>
      </c>
      <c r="B320" s="107" t="s">
        <v>578</v>
      </c>
      <c r="C320" s="119">
        <v>202</v>
      </c>
      <c r="D320" s="120" t="s">
        <v>4</v>
      </c>
      <c r="E320" s="142" t="s">
        <v>6</v>
      </c>
      <c r="F320" s="121">
        <v>0</v>
      </c>
      <c r="G320" s="122">
        <v>7355</v>
      </c>
      <c r="H320" s="123">
        <f t="shared" si="36"/>
        <v>22251</v>
      </c>
      <c r="I320" s="123">
        <f t="shared" si="37"/>
        <v>0</v>
      </c>
      <c r="J320" s="124" t="str">
        <f t="shared" si="38"/>
        <v>dep out</v>
      </c>
      <c r="K320" s="125">
        <f t="shared" si="39"/>
        <v>0</v>
      </c>
      <c r="L320" s="126">
        <f t="shared" si="40"/>
        <v>7355</v>
      </c>
      <c r="M320" s="127">
        <f t="shared" si="41"/>
        <v>-7355</v>
      </c>
      <c r="N320" s="128">
        <f t="shared" si="42"/>
        <v>0</v>
      </c>
      <c r="O320" s="129"/>
      <c r="P320" s="130"/>
    </row>
    <row r="321" spans="1:18" ht="20.100000000000001" customHeight="1">
      <c r="A321" s="107" t="s">
        <v>579</v>
      </c>
      <c r="B321" s="107" t="s">
        <v>578</v>
      </c>
      <c r="C321" s="119">
        <v>203</v>
      </c>
      <c r="D321" s="120" t="s">
        <v>7</v>
      </c>
      <c r="E321" s="120" t="s">
        <v>6</v>
      </c>
      <c r="F321" s="121">
        <v>0</v>
      </c>
      <c r="G321" s="122">
        <v>34900</v>
      </c>
      <c r="H321" s="123">
        <f t="shared" si="36"/>
        <v>22251</v>
      </c>
      <c r="I321" s="123">
        <f t="shared" si="37"/>
        <v>0</v>
      </c>
      <c r="J321" s="124" t="str">
        <f t="shared" si="38"/>
        <v>dep out</v>
      </c>
      <c r="K321" s="125">
        <f t="shared" si="39"/>
        <v>0</v>
      </c>
      <c r="L321" s="126">
        <f t="shared" si="40"/>
        <v>34900</v>
      </c>
      <c r="M321" s="127">
        <f t="shared" si="41"/>
        <v>-34900</v>
      </c>
      <c r="N321" s="128">
        <f t="shared" si="42"/>
        <v>0</v>
      </c>
      <c r="O321" s="129"/>
      <c r="P321" s="130"/>
    </row>
    <row r="322" spans="1:18" ht="20.100000000000001" customHeight="1">
      <c r="A322" s="107" t="s">
        <v>579</v>
      </c>
      <c r="B322" s="107" t="s">
        <v>578</v>
      </c>
      <c r="C322" s="119">
        <v>204</v>
      </c>
      <c r="D322" s="120" t="s">
        <v>8</v>
      </c>
      <c r="E322" s="120" t="s">
        <v>6</v>
      </c>
      <c r="F322" s="121">
        <v>0</v>
      </c>
      <c r="G322" s="122">
        <v>4529.3999999999996</v>
      </c>
      <c r="H322" s="123">
        <f t="shared" si="36"/>
        <v>22251</v>
      </c>
      <c r="I322" s="123">
        <f t="shared" si="37"/>
        <v>0</v>
      </c>
      <c r="J322" s="124" t="str">
        <f t="shared" si="38"/>
        <v>dep out</v>
      </c>
      <c r="K322" s="125">
        <f t="shared" si="39"/>
        <v>0</v>
      </c>
      <c r="L322" s="126">
        <f t="shared" si="40"/>
        <v>4529.3999999999996</v>
      </c>
      <c r="M322" s="127">
        <f t="shared" si="41"/>
        <v>-4529.3999999999996</v>
      </c>
      <c r="N322" s="128">
        <f t="shared" si="42"/>
        <v>0</v>
      </c>
      <c r="O322" s="129"/>
      <c r="P322" s="130"/>
    </row>
    <row r="323" spans="1:18" ht="20.100000000000001" customHeight="1">
      <c r="A323" s="107" t="s">
        <v>579</v>
      </c>
      <c r="B323" s="107" t="s">
        <v>578</v>
      </c>
      <c r="C323" s="119">
        <v>205</v>
      </c>
      <c r="D323" s="120" t="s">
        <v>9</v>
      </c>
      <c r="E323" s="120" t="s">
        <v>10</v>
      </c>
      <c r="F323" s="121">
        <v>0</v>
      </c>
      <c r="G323" s="122">
        <v>13157</v>
      </c>
      <c r="H323" s="123">
        <f t="shared" si="36"/>
        <v>22616</v>
      </c>
      <c r="I323" s="123">
        <f t="shared" si="37"/>
        <v>0</v>
      </c>
      <c r="J323" s="124" t="str">
        <f t="shared" si="38"/>
        <v>dep out</v>
      </c>
      <c r="K323" s="125">
        <f t="shared" si="39"/>
        <v>0</v>
      </c>
      <c r="L323" s="126">
        <f t="shared" si="40"/>
        <v>13157</v>
      </c>
      <c r="M323" s="127">
        <f t="shared" si="41"/>
        <v>-13157</v>
      </c>
      <c r="N323" s="128">
        <f t="shared" si="42"/>
        <v>0</v>
      </c>
      <c r="O323" s="129"/>
      <c r="P323" s="130"/>
    </row>
    <row r="324" spans="1:18" ht="20.100000000000001" customHeight="1">
      <c r="A324" s="107" t="s">
        <v>579</v>
      </c>
      <c r="B324" s="107" t="s">
        <v>578</v>
      </c>
      <c r="C324" s="119">
        <v>206</v>
      </c>
      <c r="D324" s="120" t="s">
        <v>11</v>
      </c>
      <c r="E324" s="120" t="s">
        <v>12</v>
      </c>
      <c r="F324" s="121">
        <v>0</v>
      </c>
      <c r="G324" s="122">
        <v>20448.25</v>
      </c>
      <c r="H324" s="123">
        <f t="shared" si="36"/>
        <v>22981</v>
      </c>
      <c r="I324" s="123">
        <f t="shared" si="37"/>
        <v>0</v>
      </c>
      <c r="J324" s="124" t="str">
        <f t="shared" si="38"/>
        <v>dep out</v>
      </c>
      <c r="K324" s="125">
        <f t="shared" si="39"/>
        <v>0</v>
      </c>
      <c r="L324" s="126">
        <f t="shared" si="40"/>
        <v>20448.25</v>
      </c>
      <c r="M324" s="127">
        <f t="shared" si="41"/>
        <v>-20448.25</v>
      </c>
      <c r="N324" s="128">
        <f t="shared" si="42"/>
        <v>0</v>
      </c>
      <c r="O324" s="129"/>
      <c r="P324" s="130"/>
    </row>
    <row r="325" spans="1:18" ht="20.100000000000001" customHeight="1">
      <c r="A325" s="107" t="s">
        <v>579</v>
      </c>
      <c r="B325" s="107" t="s">
        <v>578</v>
      </c>
      <c r="C325" s="119">
        <v>207</v>
      </c>
      <c r="D325" s="120" t="s">
        <v>9</v>
      </c>
      <c r="E325" s="120" t="s">
        <v>13</v>
      </c>
      <c r="F325" s="121">
        <v>0</v>
      </c>
      <c r="G325" s="122">
        <v>1705</v>
      </c>
      <c r="H325" s="123">
        <f t="shared" si="36"/>
        <v>23346</v>
      </c>
      <c r="I325" s="123">
        <f t="shared" si="37"/>
        <v>0</v>
      </c>
      <c r="J325" s="124" t="str">
        <f t="shared" si="38"/>
        <v>dep out</v>
      </c>
      <c r="K325" s="125">
        <f t="shared" si="39"/>
        <v>0</v>
      </c>
      <c r="L325" s="126">
        <f t="shared" si="40"/>
        <v>1705</v>
      </c>
      <c r="M325" s="127">
        <f t="shared" si="41"/>
        <v>-1705</v>
      </c>
      <c r="N325" s="128">
        <f t="shared" si="42"/>
        <v>0</v>
      </c>
      <c r="O325" s="129"/>
      <c r="P325" s="130"/>
    </row>
    <row r="326" spans="1:18" ht="20.100000000000001" customHeight="1">
      <c r="A326" s="107" t="s">
        <v>579</v>
      </c>
      <c r="B326" s="107" t="s">
        <v>578</v>
      </c>
      <c r="C326" s="119">
        <v>208</v>
      </c>
      <c r="D326" s="120" t="s">
        <v>14</v>
      </c>
      <c r="E326" s="120" t="s">
        <v>13</v>
      </c>
      <c r="F326" s="121">
        <v>0</v>
      </c>
      <c r="G326" s="122">
        <v>13399.75</v>
      </c>
      <c r="H326" s="123">
        <f t="shared" si="36"/>
        <v>23346</v>
      </c>
      <c r="I326" s="123">
        <f t="shared" si="37"/>
        <v>0</v>
      </c>
      <c r="J326" s="124" t="str">
        <f t="shared" si="38"/>
        <v>dep out</v>
      </c>
      <c r="K326" s="125">
        <f t="shared" si="39"/>
        <v>0</v>
      </c>
      <c r="L326" s="126">
        <f t="shared" si="40"/>
        <v>13399.75</v>
      </c>
      <c r="M326" s="127">
        <f t="shared" si="41"/>
        <v>-13399.75</v>
      </c>
      <c r="N326" s="128">
        <f t="shared" si="42"/>
        <v>0</v>
      </c>
      <c r="O326" s="129"/>
      <c r="P326" s="130"/>
    </row>
    <row r="327" spans="1:18" ht="20.100000000000001" customHeight="1">
      <c r="A327" s="107" t="s">
        <v>579</v>
      </c>
      <c r="B327" s="107" t="s">
        <v>578</v>
      </c>
      <c r="C327" s="119">
        <v>209</v>
      </c>
      <c r="D327" s="120" t="s">
        <v>11</v>
      </c>
      <c r="E327" s="120" t="s">
        <v>13</v>
      </c>
      <c r="F327" s="121">
        <v>0</v>
      </c>
      <c r="G327" s="122">
        <v>925.9</v>
      </c>
      <c r="H327" s="123">
        <f t="shared" ref="H327:H358" si="43">DATEVALUE(E327)</f>
        <v>23346</v>
      </c>
      <c r="I327" s="123">
        <f t="shared" ref="I327:I358" si="44">F327*365</f>
        <v>0</v>
      </c>
      <c r="J327" s="124" t="str">
        <f t="shared" ref="J327:J358" si="45">IF((H327+I327)&lt;$K$1,"dep out","active")</f>
        <v>dep out</v>
      </c>
      <c r="K327" s="125">
        <f t="shared" ref="K327:K358" si="46">IF(J327="dep out",0,(G327/F327))</f>
        <v>0</v>
      </c>
      <c r="L327" s="126">
        <f t="shared" ref="L327:L358" si="47">IF(J327="dep out",G327,(($K$1-H327)/365)*K327)</f>
        <v>925.9</v>
      </c>
      <c r="M327" s="127">
        <f t="shared" ref="M327:M358" si="48">IF(F327=0,(-1*G327),0)</f>
        <v>-925.9</v>
      </c>
      <c r="N327" s="128">
        <f t="shared" ref="N327:N358" si="49">L327+M327</f>
        <v>0</v>
      </c>
      <c r="O327" s="129"/>
      <c r="P327" s="130"/>
    </row>
    <row r="328" spans="1:18" ht="20.100000000000001" customHeight="1">
      <c r="A328" s="107" t="s">
        <v>579</v>
      </c>
      <c r="B328" s="107" t="s">
        <v>578</v>
      </c>
      <c r="C328" s="119">
        <v>210</v>
      </c>
      <c r="D328" s="120" t="s">
        <v>15</v>
      </c>
      <c r="E328" s="120" t="s">
        <v>13</v>
      </c>
      <c r="F328" s="121">
        <v>0</v>
      </c>
      <c r="G328" s="122">
        <v>2000</v>
      </c>
      <c r="H328" s="123">
        <f t="shared" si="43"/>
        <v>23346</v>
      </c>
      <c r="I328" s="123">
        <f t="shared" si="44"/>
        <v>0</v>
      </c>
      <c r="J328" s="124" t="str">
        <f t="shared" si="45"/>
        <v>dep out</v>
      </c>
      <c r="K328" s="125">
        <f t="shared" si="46"/>
        <v>0</v>
      </c>
      <c r="L328" s="126">
        <f t="shared" si="47"/>
        <v>2000</v>
      </c>
      <c r="M328" s="127">
        <f t="shared" si="48"/>
        <v>-2000</v>
      </c>
      <c r="N328" s="128">
        <f t="shared" si="49"/>
        <v>0</v>
      </c>
      <c r="O328" s="129"/>
      <c r="P328" s="130"/>
    </row>
    <row r="329" spans="1:18" ht="20.100000000000001" customHeight="1">
      <c r="A329" s="107" t="s">
        <v>579</v>
      </c>
      <c r="B329" s="107" t="s">
        <v>578</v>
      </c>
      <c r="C329" s="119">
        <v>211</v>
      </c>
      <c r="D329" s="120" t="s">
        <v>16</v>
      </c>
      <c r="E329" s="120" t="s">
        <v>17</v>
      </c>
      <c r="F329" s="121">
        <v>0</v>
      </c>
      <c r="G329" s="122">
        <v>5000</v>
      </c>
      <c r="H329" s="123">
        <f t="shared" si="43"/>
        <v>25355</v>
      </c>
      <c r="I329" s="123">
        <f t="shared" si="44"/>
        <v>0</v>
      </c>
      <c r="J329" s="124" t="str">
        <f t="shared" si="45"/>
        <v>dep out</v>
      </c>
      <c r="K329" s="125">
        <f t="shared" si="46"/>
        <v>0</v>
      </c>
      <c r="L329" s="126">
        <f t="shared" si="47"/>
        <v>5000</v>
      </c>
      <c r="M329" s="127">
        <f t="shared" si="48"/>
        <v>-5000</v>
      </c>
      <c r="N329" s="128">
        <f t="shared" si="49"/>
        <v>0</v>
      </c>
      <c r="O329" s="129"/>
      <c r="P329" s="130"/>
    </row>
    <row r="330" spans="1:18" ht="20.100000000000001" customHeight="1">
      <c r="A330" s="107" t="s">
        <v>579</v>
      </c>
      <c r="B330" s="107" t="s">
        <v>578</v>
      </c>
      <c r="C330" s="119">
        <v>230</v>
      </c>
      <c r="D330" s="120" t="s">
        <v>22</v>
      </c>
      <c r="E330" s="120" t="s">
        <v>23</v>
      </c>
      <c r="F330" s="121">
        <v>0</v>
      </c>
      <c r="G330" s="122">
        <v>16333</v>
      </c>
      <c r="H330" s="123">
        <f t="shared" si="43"/>
        <v>34759</v>
      </c>
      <c r="I330" s="123">
        <f t="shared" si="44"/>
        <v>0</v>
      </c>
      <c r="J330" s="124" t="str">
        <f t="shared" si="45"/>
        <v>dep out</v>
      </c>
      <c r="K330" s="125">
        <f t="shared" si="46"/>
        <v>0</v>
      </c>
      <c r="L330" s="126">
        <f t="shared" si="47"/>
        <v>16333</v>
      </c>
      <c r="M330" s="127">
        <f t="shared" si="48"/>
        <v>-16333</v>
      </c>
      <c r="N330" s="128">
        <f t="shared" si="49"/>
        <v>0</v>
      </c>
      <c r="O330" s="129"/>
      <c r="P330" s="130"/>
      <c r="Q330" s="118">
        <f>SUM(K320:K330)</f>
        <v>0</v>
      </c>
      <c r="R330" s="118">
        <f>SUM(N320:N330)</f>
        <v>0</v>
      </c>
    </row>
    <row r="331" spans="1:18" ht="20.100000000000001" customHeight="1">
      <c r="A331" s="108" t="s">
        <v>579</v>
      </c>
      <c r="B331" s="108" t="s">
        <v>594</v>
      </c>
      <c r="C331" s="109">
        <v>183</v>
      </c>
      <c r="D331" s="110" t="s">
        <v>258</v>
      </c>
      <c r="E331" s="110" t="s">
        <v>259</v>
      </c>
      <c r="F331" s="111">
        <v>50</v>
      </c>
      <c r="G331" s="112">
        <v>1514486.97</v>
      </c>
      <c r="H331" s="113">
        <f t="shared" si="43"/>
        <v>35582</v>
      </c>
      <c r="I331" s="113">
        <f t="shared" si="44"/>
        <v>18250</v>
      </c>
      <c r="J331" s="111" t="str">
        <f t="shared" si="45"/>
        <v>active</v>
      </c>
      <c r="K331" s="114">
        <f t="shared" si="46"/>
        <v>30289.739399999999</v>
      </c>
      <c r="L331" s="115">
        <f t="shared" si="47"/>
        <v>790437.71995890408</v>
      </c>
      <c r="M331" s="115">
        <f t="shared" si="48"/>
        <v>0</v>
      </c>
      <c r="N331" s="114">
        <f t="shared" si="49"/>
        <v>790437.71995890408</v>
      </c>
      <c r="O331" s="116"/>
      <c r="P331" s="117">
        <v>30289.739399999999</v>
      </c>
      <c r="Q331" s="118">
        <f>K331</f>
        <v>30289.739399999999</v>
      </c>
      <c r="R331" s="118">
        <f>N331</f>
        <v>790437.71995890408</v>
      </c>
    </row>
    <row r="332" spans="1:18" ht="20.100000000000001" customHeight="1">
      <c r="A332" s="107" t="s">
        <v>583</v>
      </c>
      <c r="B332" s="107" t="s">
        <v>587</v>
      </c>
      <c r="C332" s="119">
        <v>1261</v>
      </c>
      <c r="D332" s="120" t="s">
        <v>114</v>
      </c>
      <c r="E332" s="120" t="s">
        <v>115</v>
      </c>
      <c r="F332" s="121">
        <v>10</v>
      </c>
      <c r="G332" s="122">
        <v>25000</v>
      </c>
      <c r="H332" s="123">
        <f t="shared" si="43"/>
        <v>37532</v>
      </c>
      <c r="I332" s="123">
        <f t="shared" si="44"/>
        <v>3650</v>
      </c>
      <c r="J332" s="124" t="str">
        <f t="shared" si="45"/>
        <v>dep out</v>
      </c>
      <c r="K332" s="125">
        <f t="shared" si="46"/>
        <v>0</v>
      </c>
      <c r="L332" s="126">
        <f t="shared" si="47"/>
        <v>25000</v>
      </c>
      <c r="M332" s="127">
        <f t="shared" si="48"/>
        <v>0</v>
      </c>
      <c r="N332" s="128">
        <f t="shared" si="49"/>
        <v>25000</v>
      </c>
      <c r="O332" s="129"/>
      <c r="P332" s="130">
        <v>0</v>
      </c>
    </row>
    <row r="333" spans="1:18" ht="20.100000000000001" customHeight="1">
      <c r="A333" s="107" t="s">
        <v>583</v>
      </c>
      <c r="B333" s="107" t="s">
        <v>587</v>
      </c>
      <c r="C333" s="119">
        <v>2059</v>
      </c>
      <c r="D333" s="120" t="s">
        <v>95</v>
      </c>
      <c r="E333" s="120" t="s">
        <v>96</v>
      </c>
      <c r="F333" s="121">
        <v>10</v>
      </c>
      <c r="G333" s="122">
        <v>39226.870000000003</v>
      </c>
      <c r="H333" s="123">
        <f t="shared" si="43"/>
        <v>42500</v>
      </c>
      <c r="I333" s="123">
        <f t="shared" si="44"/>
        <v>3650</v>
      </c>
      <c r="J333" s="124" t="str">
        <f t="shared" si="45"/>
        <v>active</v>
      </c>
      <c r="K333" s="125">
        <f t="shared" si="46"/>
        <v>3922.6870000000004</v>
      </c>
      <c r="L333" s="126">
        <f t="shared" si="47"/>
        <v>28017.657558904113</v>
      </c>
      <c r="M333" s="127">
        <f t="shared" si="48"/>
        <v>0</v>
      </c>
      <c r="N333" s="128">
        <f t="shared" si="49"/>
        <v>28017.657558904113</v>
      </c>
      <c r="O333" s="129"/>
      <c r="P333" s="130">
        <v>3922.6870000000004</v>
      </c>
    </row>
    <row r="334" spans="1:18" ht="20.100000000000001" customHeight="1">
      <c r="A334" s="107" t="s">
        <v>583</v>
      </c>
      <c r="B334" s="107" t="s">
        <v>587</v>
      </c>
      <c r="C334" s="119">
        <v>2169</v>
      </c>
      <c r="D334" s="120" t="s">
        <v>126</v>
      </c>
      <c r="E334" s="120" t="s">
        <v>127</v>
      </c>
      <c r="F334" s="121">
        <v>20</v>
      </c>
      <c r="G334" s="122">
        <v>22353.03</v>
      </c>
      <c r="H334" s="123">
        <f t="shared" si="43"/>
        <v>43473</v>
      </c>
      <c r="I334" s="123">
        <f t="shared" si="44"/>
        <v>7300</v>
      </c>
      <c r="J334" s="124" t="str">
        <f t="shared" si="45"/>
        <v>active</v>
      </c>
      <c r="K334" s="125">
        <f t="shared" si="46"/>
        <v>1117.6514999999999</v>
      </c>
      <c r="L334" s="126">
        <f t="shared" si="47"/>
        <v>5003.4042493150682</v>
      </c>
      <c r="M334" s="127">
        <f t="shared" si="48"/>
        <v>0</v>
      </c>
      <c r="N334" s="128">
        <f t="shared" si="49"/>
        <v>5003.4042493150682</v>
      </c>
      <c r="O334" s="129"/>
      <c r="P334" s="130">
        <v>1117.6514999999999</v>
      </c>
    </row>
    <row r="335" spans="1:18" ht="20.100000000000001" customHeight="1">
      <c r="A335" s="107" t="s">
        <v>583</v>
      </c>
      <c r="B335" s="107" t="s">
        <v>587</v>
      </c>
      <c r="C335" s="119">
        <v>2235</v>
      </c>
      <c r="D335" s="120" t="s">
        <v>128</v>
      </c>
      <c r="E335" s="120" t="s">
        <v>129</v>
      </c>
      <c r="F335" s="121">
        <v>20</v>
      </c>
      <c r="G335" s="122">
        <v>23410.57</v>
      </c>
      <c r="H335" s="123">
        <f t="shared" si="43"/>
        <v>43982</v>
      </c>
      <c r="I335" s="123">
        <f t="shared" si="44"/>
        <v>7300</v>
      </c>
      <c r="J335" s="124" t="str">
        <f t="shared" si="45"/>
        <v>active</v>
      </c>
      <c r="K335" s="125">
        <f t="shared" si="46"/>
        <v>1170.5284999999999</v>
      </c>
      <c r="L335" s="126">
        <f t="shared" si="47"/>
        <v>3607.7933219178076</v>
      </c>
      <c r="M335" s="127">
        <f t="shared" si="48"/>
        <v>0</v>
      </c>
      <c r="N335" s="128">
        <f t="shared" si="49"/>
        <v>3607.7933219178076</v>
      </c>
      <c r="O335" s="129"/>
      <c r="P335" s="130">
        <v>1170.5284999999999</v>
      </c>
    </row>
    <row r="336" spans="1:18" ht="20.100000000000001" customHeight="1">
      <c r="A336" s="107" t="s">
        <v>583</v>
      </c>
      <c r="B336" s="107" t="s">
        <v>587</v>
      </c>
      <c r="C336" s="119">
        <v>2234</v>
      </c>
      <c r="D336" s="120" t="s">
        <v>97</v>
      </c>
      <c r="E336" s="120" t="s">
        <v>98</v>
      </c>
      <c r="F336" s="121">
        <v>30</v>
      </c>
      <c r="G336" s="122">
        <v>1351129.56</v>
      </c>
      <c r="H336" s="123">
        <f t="shared" si="43"/>
        <v>44651</v>
      </c>
      <c r="I336" s="123">
        <f t="shared" si="44"/>
        <v>10950</v>
      </c>
      <c r="J336" s="124" t="str">
        <f t="shared" si="45"/>
        <v>active</v>
      </c>
      <c r="K336" s="125">
        <f t="shared" si="46"/>
        <v>45037.652000000002</v>
      </c>
      <c r="L336" s="126">
        <f t="shared" si="47"/>
        <v>56266.217293150687</v>
      </c>
      <c r="M336" s="127">
        <f t="shared" si="48"/>
        <v>0</v>
      </c>
      <c r="N336" s="128">
        <f t="shared" si="49"/>
        <v>56266.217293150687</v>
      </c>
      <c r="O336" s="129"/>
      <c r="P336" s="130">
        <v>45037.652000000002</v>
      </c>
      <c r="Q336" s="118">
        <f>SUM(K332:K336)</f>
        <v>51248.519</v>
      </c>
      <c r="R336" s="118">
        <f>SUM(N332:N336)</f>
        <v>117895.07242328768</v>
      </c>
    </row>
    <row r="337" spans="1:18" ht="20.100000000000001" customHeight="1">
      <c r="A337" s="108" t="s">
        <v>583</v>
      </c>
      <c r="B337" s="108" t="s">
        <v>578</v>
      </c>
      <c r="C337" s="109">
        <v>2134</v>
      </c>
      <c r="D337" s="110" t="s">
        <v>43</v>
      </c>
      <c r="E337" s="110" t="s">
        <v>44</v>
      </c>
      <c r="F337" s="111">
        <v>0</v>
      </c>
      <c r="G337" s="112">
        <v>590000</v>
      </c>
      <c r="H337" s="113">
        <f t="shared" si="43"/>
        <v>43223</v>
      </c>
      <c r="I337" s="113">
        <f t="shared" si="44"/>
        <v>0</v>
      </c>
      <c r="J337" s="111" t="str">
        <f t="shared" si="45"/>
        <v>dep out</v>
      </c>
      <c r="K337" s="114">
        <f t="shared" si="46"/>
        <v>0</v>
      </c>
      <c r="L337" s="115">
        <f t="shared" si="47"/>
        <v>590000</v>
      </c>
      <c r="M337" s="115">
        <f t="shared" si="48"/>
        <v>-590000</v>
      </c>
      <c r="N337" s="114">
        <f t="shared" si="49"/>
        <v>0</v>
      </c>
      <c r="O337" s="116"/>
      <c r="P337" s="117"/>
      <c r="Q337" s="118">
        <f>K337</f>
        <v>0</v>
      </c>
      <c r="R337" s="118">
        <f>N337</f>
        <v>0</v>
      </c>
    </row>
    <row r="338" spans="1:18" ht="20.100000000000001" customHeight="1">
      <c r="A338" s="107" t="s">
        <v>580</v>
      </c>
      <c r="B338" s="107" t="s">
        <v>578</v>
      </c>
      <c r="C338" s="119">
        <v>218</v>
      </c>
      <c r="D338" s="120" t="s">
        <v>18</v>
      </c>
      <c r="E338" s="120" t="s">
        <v>19</v>
      </c>
      <c r="F338" s="121">
        <v>0</v>
      </c>
      <c r="G338" s="122">
        <v>6242.45</v>
      </c>
      <c r="H338" s="123">
        <f t="shared" si="43"/>
        <v>29190</v>
      </c>
      <c r="I338" s="123">
        <f t="shared" si="44"/>
        <v>0</v>
      </c>
      <c r="J338" s="124" t="str">
        <f t="shared" si="45"/>
        <v>dep out</v>
      </c>
      <c r="K338" s="125">
        <f t="shared" si="46"/>
        <v>0</v>
      </c>
      <c r="L338" s="126">
        <f t="shared" si="47"/>
        <v>6242.45</v>
      </c>
      <c r="M338" s="127">
        <f t="shared" si="48"/>
        <v>-6242.45</v>
      </c>
      <c r="N338" s="128">
        <f t="shared" si="49"/>
        <v>0</v>
      </c>
      <c r="O338" s="129"/>
      <c r="P338" s="130"/>
    </row>
    <row r="339" spans="1:18" ht="20.100000000000001" customHeight="1">
      <c r="A339" s="107" t="s">
        <v>580</v>
      </c>
      <c r="B339" s="107" t="s">
        <v>578</v>
      </c>
      <c r="C339" s="119">
        <v>257</v>
      </c>
      <c r="D339" s="120" t="s">
        <v>24</v>
      </c>
      <c r="E339" s="120" t="s">
        <v>25</v>
      </c>
      <c r="F339" s="121">
        <v>0</v>
      </c>
      <c r="G339" s="122">
        <v>500</v>
      </c>
      <c r="H339" s="123">
        <f t="shared" si="43"/>
        <v>36258</v>
      </c>
      <c r="I339" s="123">
        <f t="shared" si="44"/>
        <v>0</v>
      </c>
      <c r="J339" s="124" t="str">
        <f t="shared" si="45"/>
        <v>dep out</v>
      </c>
      <c r="K339" s="125">
        <f t="shared" si="46"/>
        <v>0</v>
      </c>
      <c r="L339" s="126">
        <f t="shared" si="47"/>
        <v>500</v>
      </c>
      <c r="M339" s="127">
        <f t="shared" si="48"/>
        <v>-500</v>
      </c>
      <c r="N339" s="128">
        <f t="shared" si="49"/>
        <v>0</v>
      </c>
      <c r="O339" s="129"/>
      <c r="P339" s="130"/>
    </row>
    <row r="340" spans="1:18" ht="20.100000000000001" customHeight="1">
      <c r="A340" s="107" t="s">
        <v>580</v>
      </c>
      <c r="B340" s="107" t="s">
        <v>578</v>
      </c>
      <c r="C340" s="119">
        <v>258</v>
      </c>
      <c r="D340" s="120" t="s">
        <v>24</v>
      </c>
      <c r="E340" s="120" t="s">
        <v>26</v>
      </c>
      <c r="F340" s="121">
        <v>0</v>
      </c>
      <c r="G340" s="122">
        <v>8000</v>
      </c>
      <c r="H340" s="123">
        <f t="shared" si="43"/>
        <v>36362</v>
      </c>
      <c r="I340" s="123">
        <f t="shared" si="44"/>
        <v>0</v>
      </c>
      <c r="J340" s="124" t="str">
        <f t="shared" si="45"/>
        <v>dep out</v>
      </c>
      <c r="K340" s="125">
        <f t="shared" si="46"/>
        <v>0</v>
      </c>
      <c r="L340" s="126">
        <f t="shared" si="47"/>
        <v>8000</v>
      </c>
      <c r="M340" s="127">
        <f t="shared" si="48"/>
        <v>-8000</v>
      </c>
      <c r="N340" s="128">
        <f t="shared" si="49"/>
        <v>0</v>
      </c>
      <c r="O340" s="129"/>
      <c r="P340" s="130"/>
      <c r="Q340" s="118">
        <f>SUM(K338:K340)</f>
        <v>0</v>
      </c>
      <c r="R340" s="118">
        <f>SUM(N338:N340)</f>
        <v>0</v>
      </c>
    </row>
    <row r="341" spans="1:18" ht="20.100000000000001" customHeight="1">
      <c r="A341" s="108" t="s">
        <v>581</v>
      </c>
      <c r="B341" s="108" t="s">
        <v>587</v>
      </c>
      <c r="C341" s="109">
        <v>1176</v>
      </c>
      <c r="D341" s="110" t="s">
        <v>110</v>
      </c>
      <c r="E341" s="110" t="s">
        <v>111</v>
      </c>
      <c r="F341" s="111">
        <v>25</v>
      </c>
      <c r="G341" s="112">
        <v>1303183.3700000001</v>
      </c>
      <c r="H341" s="113">
        <f t="shared" si="43"/>
        <v>36241</v>
      </c>
      <c r="I341" s="113">
        <f t="shared" si="44"/>
        <v>9125</v>
      </c>
      <c r="J341" s="111" t="str">
        <f t="shared" si="45"/>
        <v>active</v>
      </c>
      <c r="K341" s="114">
        <f t="shared" si="46"/>
        <v>52127.334800000004</v>
      </c>
      <c r="L341" s="115">
        <f t="shared" si="47"/>
        <v>1266194.3844843837</v>
      </c>
      <c r="M341" s="115">
        <f t="shared" si="48"/>
        <v>0</v>
      </c>
      <c r="N341" s="114">
        <f t="shared" si="49"/>
        <v>1266194.3844843837</v>
      </c>
      <c r="O341" s="116"/>
      <c r="P341" s="117">
        <v>52127.334800000004</v>
      </c>
    </row>
    <row r="342" spans="1:18" ht="20.100000000000001" customHeight="1">
      <c r="A342" s="108" t="s">
        <v>581</v>
      </c>
      <c r="B342" s="108" t="s">
        <v>587</v>
      </c>
      <c r="C342" s="109">
        <v>954</v>
      </c>
      <c r="D342" s="110" t="s">
        <v>563</v>
      </c>
      <c r="E342" s="110" t="s">
        <v>86</v>
      </c>
      <c r="F342" s="111">
        <v>10</v>
      </c>
      <c r="G342" s="112">
        <v>2248</v>
      </c>
      <c r="H342" s="113">
        <f t="shared" si="43"/>
        <v>37257</v>
      </c>
      <c r="I342" s="113">
        <f t="shared" si="44"/>
        <v>3650</v>
      </c>
      <c r="J342" s="111" t="str">
        <f t="shared" si="45"/>
        <v>dep out</v>
      </c>
      <c r="K342" s="114">
        <f t="shared" si="46"/>
        <v>0</v>
      </c>
      <c r="L342" s="115">
        <f t="shared" si="47"/>
        <v>2248</v>
      </c>
      <c r="M342" s="115">
        <f t="shared" si="48"/>
        <v>0</v>
      </c>
      <c r="N342" s="114">
        <f t="shared" si="49"/>
        <v>2248</v>
      </c>
      <c r="O342" s="116"/>
      <c r="P342" s="117"/>
    </row>
    <row r="343" spans="1:18" ht="20.100000000000001" customHeight="1">
      <c r="A343" s="108" t="s">
        <v>581</v>
      </c>
      <c r="B343" s="108" t="s">
        <v>587</v>
      </c>
      <c r="C343" s="109">
        <v>1492</v>
      </c>
      <c r="D343" s="110" t="s">
        <v>89</v>
      </c>
      <c r="E343" s="110" t="s">
        <v>90</v>
      </c>
      <c r="F343" s="111">
        <v>20</v>
      </c>
      <c r="G343" s="112">
        <v>12310.9</v>
      </c>
      <c r="H343" s="113">
        <f t="shared" si="43"/>
        <v>38898</v>
      </c>
      <c r="I343" s="113">
        <f t="shared" si="44"/>
        <v>7300</v>
      </c>
      <c r="J343" s="111" t="str">
        <f t="shared" si="45"/>
        <v>active</v>
      </c>
      <c r="K343" s="114">
        <f t="shared" si="46"/>
        <v>615.54499999999996</v>
      </c>
      <c r="L343" s="115">
        <f t="shared" si="47"/>
        <v>10471.010698630136</v>
      </c>
      <c r="M343" s="115">
        <f t="shared" si="48"/>
        <v>0</v>
      </c>
      <c r="N343" s="114">
        <f t="shared" si="49"/>
        <v>10471.010698630136</v>
      </c>
      <c r="O343" s="116"/>
      <c r="P343" s="117">
        <v>615.54499999999996</v>
      </c>
    </row>
    <row r="344" spans="1:18" ht="20.100000000000001" customHeight="1">
      <c r="A344" s="108" t="s">
        <v>581</v>
      </c>
      <c r="B344" s="108" t="s">
        <v>587</v>
      </c>
      <c r="C344" s="109">
        <v>1750</v>
      </c>
      <c r="D344" s="110" t="s">
        <v>405</v>
      </c>
      <c r="E344" s="110" t="s">
        <v>406</v>
      </c>
      <c r="F344" s="111">
        <v>10</v>
      </c>
      <c r="G344" s="112">
        <v>23870</v>
      </c>
      <c r="H344" s="113">
        <f t="shared" si="43"/>
        <v>39569</v>
      </c>
      <c r="I344" s="113">
        <f t="shared" si="44"/>
        <v>3650</v>
      </c>
      <c r="J344" s="111" t="str">
        <f t="shared" si="45"/>
        <v>dep out</v>
      </c>
      <c r="K344" s="114">
        <f t="shared" si="46"/>
        <v>0</v>
      </c>
      <c r="L344" s="115">
        <f t="shared" si="47"/>
        <v>23870</v>
      </c>
      <c r="M344" s="115">
        <f t="shared" si="48"/>
        <v>0</v>
      </c>
      <c r="N344" s="114">
        <f t="shared" si="49"/>
        <v>23870</v>
      </c>
      <c r="O344" s="116"/>
      <c r="P344" s="117">
        <v>0</v>
      </c>
    </row>
    <row r="345" spans="1:18" ht="20.100000000000001" customHeight="1">
      <c r="A345" s="108" t="s">
        <v>581</v>
      </c>
      <c r="B345" s="108" t="s">
        <v>587</v>
      </c>
      <c r="C345" s="109">
        <v>1713</v>
      </c>
      <c r="D345" s="110" t="s">
        <v>394</v>
      </c>
      <c r="E345" s="110" t="s">
        <v>395</v>
      </c>
      <c r="F345" s="111">
        <v>25</v>
      </c>
      <c r="G345" s="112">
        <v>137768</v>
      </c>
      <c r="H345" s="113">
        <f t="shared" si="43"/>
        <v>39629</v>
      </c>
      <c r="I345" s="113">
        <f t="shared" si="44"/>
        <v>9125</v>
      </c>
      <c r="J345" s="111" t="str">
        <f t="shared" si="45"/>
        <v>active</v>
      </c>
      <c r="K345" s="114">
        <f t="shared" si="46"/>
        <v>5510.72</v>
      </c>
      <c r="L345" s="115">
        <f t="shared" si="47"/>
        <v>82706.093589041091</v>
      </c>
      <c r="M345" s="115">
        <f t="shared" si="48"/>
        <v>0</v>
      </c>
      <c r="N345" s="114">
        <f t="shared" si="49"/>
        <v>82706.093589041091</v>
      </c>
      <c r="O345" s="116"/>
      <c r="P345" s="117">
        <v>5510.72</v>
      </c>
    </row>
    <row r="346" spans="1:18" ht="20.100000000000001" customHeight="1">
      <c r="A346" s="108" t="s">
        <v>581</v>
      </c>
      <c r="B346" s="108" t="s">
        <v>587</v>
      </c>
      <c r="C346" s="109">
        <v>1768</v>
      </c>
      <c r="D346" s="110" t="s">
        <v>210</v>
      </c>
      <c r="E346" s="110" t="s">
        <v>211</v>
      </c>
      <c r="F346" s="111">
        <v>10</v>
      </c>
      <c r="G346" s="112">
        <v>6651</v>
      </c>
      <c r="H346" s="113">
        <f t="shared" si="43"/>
        <v>39630</v>
      </c>
      <c r="I346" s="113">
        <f t="shared" si="44"/>
        <v>3650</v>
      </c>
      <c r="J346" s="111" t="str">
        <f t="shared" si="45"/>
        <v>dep out</v>
      </c>
      <c r="K346" s="114">
        <f t="shared" si="46"/>
        <v>0</v>
      </c>
      <c r="L346" s="115">
        <f t="shared" si="47"/>
        <v>6651</v>
      </c>
      <c r="M346" s="115">
        <f t="shared" si="48"/>
        <v>0</v>
      </c>
      <c r="N346" s="114">
        <f t="shared" si="49"/>
        <v>6651</v>
      </c>
      <c r="O346" s="116"/>
      <c r="P346" s="117"/>
    </row>
    <row r="347" spans="1:18" ht="20.100000000000001" customHeight="1">
      <c r="A347" s="108" t="s">
        <v>581</v>
      </c>
      <c r="B347" s="108" t="s">
        <v>587</v>
      </c>
      <c r="C347" s="109">
        <v>1790</v>
      </c>
      <c r="D347" s="110" t="s">
        <v>409</v>
      </c>
      <c r="E347" s="110" t="s">
        <v>408</v>
      </c>
      <c r="F347" s="111">
        <v>30</v>
      </c>
      <c r="G347" s="112">
        <v>464389.6</v>
      </c>
      <c r="H347" s="113">
        <f t="shared" si="43"/>
        <v>40178</v>
      </c>
      <c r="I347" s="113">
        <f t="shared" si="44"/>
        <v>10950</v>
      </c>
      <c r="J347" s="111" t="str">
        <f t="shared" si="45"/>
        <v>active</v>
      </c>
      <c r="K347" s="114">
        <f t="shared" si="46"/>
        <v>15479.653333333332</v>
      </c>
      <c r="L347" s="115">
        <f t="shared" si="47"/>
        <v>209038.93501369862</v>
      </c>
      <c r="M347" s="115">
        <f t="shared" si="48"/>
        <v>0</v>
      </c>
      <c r="N347" s="114">
        <f t="shared" si="49"/>
        <v>209038.93501369862</v>
      </c>
      <c r="O347" s="116"/>
      <c r="P347" s="117">
        <v>15479.653333333332</v>
      </c>
    </row>
    <row r="348" spans="1:18" ht="20.100000000000001" customHeight="1">
      <c r="A348" s="108" t="s">
        <v>581</v>
      </c>
      <c r="B348" s="108" t="s">
        <v>587</v>
      </c>
      <c r="C348" s="109">
        <v>2036</v>
      </c>
      <c r="D348" s="110" t="s">
        <v>450</v>
      </c>
      <c r="E348" s="110" t="s">
        <v>451</v>
      </c>
      <c r="F348" s="111">
        <v>10</v>
      </c>
      <c r="G348" s="112">
        <v>149843.5</v>
      </c>
      <c r="H348" s="113">
        <f t="shared" si="43"/>
        <v>42173</v>
      </c>
      <c r="I348" s="113">
        <f t="shared" si="44"/>
        <v>3650</v>
      </c>
      <c r="J348" s="111" t="str">
        <f t="shared" si="45"/>
        <v>active</v>
      </c>
      <c r="K348" s="114">
        <f t="shared" si="46"/>
        <v>14984.35</v>
      </c>
      <c r="L348" s="115">
        <f t="shared" si="47"/>
        <v>120449.54219178081</v>
      </c>
      <c r="M348" s="115">
        <f t="shared" si="48"/>
        <v>0</v>
      </c>
      <c r="N348" s="114">
        <f t="shared" si="49"/>
        <v>120449.54219178081</v>
      </c>
      <c r="O348" s="116"/>
      <c r="P348" s="117">
        <v>14984.35</v>
      </c>
    </row>
    <row r="349" spans="1:18" ht="20.100000000000001" customHeight="1">
      <c r="A349" s="108" t="s">
        <v>581</v>
      </c>
      <c r="B349" s="108" t="s">
        <v>587</v>
      </c>
      <c r="C349" s="109">
        <v>2075</v>
      </c>
      <c r="D349" s="110" t="s">
        <v>465</v>
      </c>
      <c r="E349" s="110" t="s">
        <v>466</v>
      </c>
      <c r="F349" s="111">
        <v>10</v>
      </c>
      <c r="G349" s="112">
        <v>200706.5</v>
      </c>
      <c r="H349" s="113">
        <f t="shared" si="43"/>
        <v>42271</v>
      </c>
      <c r="I349" s="113">
        <f t="shared" si="44"/>
        <v>3650</v>
      </c>
      <c r="J349" s="111" t="str">
        <f t="shared" si="45"/>
        <v>active</v>
      </c>
      <c r="K349" s="114">
        <f t="shared" si="46"/>
        <v>20070.650000000001</v>
      </c>
      <c r="L349" s="115">
        <f t="shared" si="47"/>
        <v>155946.20109589043</v>
      </c>
      <c r="M349" s="115">
        <f t="shared" si="48"/>
        <v>0</v>
      </c>
      <c r="N349" s="114">
        <f t="shared" si="49"/>
        <v>155946.20109589043</v>
      </c>
      <c r="O349" s="116"/>
      <c r="P349" s="117">
        <v>20070.650000000001</v>
      </c>
    </row>
    <row r="350" spans="1:18" ht="20.100000000000001" customHeight="1">
      <c r="A350" s="108" t="s">
        <v>581</v>
      </c>
      <c r="B350" s="108" t="s">
        <v>587</v>
      </c>
      <c r="C350" s="109">
        <v>2362</v>
      </c>
      <c r="D350" s="110" t="s">
        <v>99</v>
      </c>
      <c r="E350" s="110" t="s">
        <v>100</v>
      </c>
      <c r="F350" s="111">
        <v>10</v>
      </c>
      <c r="G350" s="112">
        <v>72210</v>
      </c>
      <c r="H350" s="113">
        <f t="shared" si="43"/>
        <v>44469</v>
      </c>
      <c r="I350" s="113">
        <f t="shared" si="44"/>
        <v>3650</v>
      </c>
      <c r="J350" s="111" t="str">
        <f t="shared" si="45"/>
        <v>active</v>
      </c>
      <c r="K350" s="114">
        <f t="shared" si="46"/>
        <v>7221</v>
      </c>
      <c r="L350" s="115">
        <f t="shared" si="47"/>
        <v>12621.912328767123</v>
      </c>
      <c r="M350" s="115">
        <f t="shared" si="48"/>
        <v>0</v>
      </c>
      <c r="N350" s="114">
        <f t="shared" si="49"/>
        <v>12621.912328767123</v>
      </c>
      <c r="O350" s="116"/>
      <c r="P350" s="117">
        <v>7221</v>
      </c>
    </row>
    <row r="351" spans="1:18" ht="20.100000000000001" customHeight="1">
      <c r="A351" s="108" t="s">
        <v>581</v>
      </c>
      <c r="B351" s="108" t="s">
        <v>587</v>
      </c>
      <c r="C351" s="109">
        <v>2396</v>
      </c>
      <c r="D351" s="110" t="s">
        <v>101</v>
      </c>
      <c r="E351" s="110" t="s">
        <v>102</v>
      </c>
      <c r="F351" s="111">
        <v>10</v>
      </c>
      <c r="G351" s="112">
        <v>17630.8</v>
      </c>
      <c r="H351" s="113">
        <f t="shared" si="43"/>
        <v>44985</v>
      </c>
      <c r="I351" s="113">
        <f t="shared" si="44"/>
        <v>3650</v>
      </c>
      <c r="J351" s="111" t="str">
        <f t="shared" si="45"/>
        <v>active</v>
      </c>
      <c r="K351" s="114">
        <f t="shared" si="46"/>
        <v>1763.08</v>
      </c>
      <c r="L351" s="115">
        <f t="shared" si="47"/>
        <v>589.30345205479455</v>
      </c>
      <c r="M351" s="115">
        <f t="shared" si="48"/>
        <v>0</v>
      </c>
      <c r="N351" s="114">
        <f t="shared" si="49"/>
        <v>589.30345205479455</v>
      </c>
      <c r="O351" s="116"/>
      <c r="P351" s="117">
        <v>588</v>
      </c>
      <c r="Q351" s="118">
        <f>SUM(K341:K351)</f>
        <v>117772.33313333335</v>
      </c>
      <c r="R351" s="118">
        <f>SUM(N341:N351)</f>
        <v>1890786.382854247</v>
      </c>
    </row>
    <row r="352" spans="1:18" ht="20.100000000000001" customHeight="1">
      <c r="A352" s="107" t="s">
        <v>581</v>
      </c>
      <c r="B352" s="107" t="s">
        <v>588</v>
      </c>
      <c r="C352" s="119">
        <v>962</v>
      </c>
      <c r="D352" s="120" t="s">
        <v>193</v>
      </c>
      <c r="E352" s="120" t="s">
        <v>194</v>
      </c>
      <c r="F352" s="121">
        <v>10</v>
      </c>
      <c r="G352" s="122">
        <v>5000</v>
      </c>
      <c r="H352" s="123">
        <f t="shared" si="43"/>
        <v>37215</v>
      </c>
      <c r="I352" s="123">
        <f t="shared" si="44"/>
        <v>3650</v>
      </c>
      <c r="J352" s="124" t="str">
        <f t="shared" si="45"/>
        <v>dep out</v>
      </c>
      <c r="K352" s="125">
        <f t="shared" si="46"/>
        <v>0</v>
      </c>
      <c r="L352" s="126">
        <f t="shared" si="47"/>
        <v>5000</v>
      </c>
      <c r="M352" s="127">
        <f t="shared" si="48"/>
        <v>0</v>
      </c>
      <c r="N352" s="128">
        <f t="shared" si="49"/>
        <v>5000</v>
      </c>
      <c r="O352" s="129"/>
      <c r="P352" s="130"/>
    </row>
    <row r="353" spans="1:18" ht="20.100000000000001" customHeight="1">
      <c r="A353" s="107" t="s">
        <v>581</v>
      </c>
      <c r="B353" s="107" t="s">
        <v>588</v>
      </c>
      <c r="C353" s="119">
        <v>1402</v>
      </c>
      <c r="D353" s="120" t="s">
        <v>87</v>
      </c>
      <c r="E353" s="120" t="s">
        <v>88</v>
      </c>
      <c r="F353" s="121">
        <v>10</v>
      </c>
      <c r="G353" s="122">
        <v>8304.36</v>
      </c>
      <c r="H353" s="123">
        <f t="shared" si="43"/>
        <v>38393</v>
      </c>
      <c r="I353" s="123">
        <f t="shared" si="44"/>
        <v>3650</v>
      </c>
      <c r="J353" s="124" t="str">
        <f t="shared" si="45"/>
        <v>dep out</v>
      </c>
      <c r="K353" s="125">
        <f t="shared" si="46"/>
        <v>0</v>
      </c>
      <c r="L353" s="126">
        <f t="shared" si="47"/>
        <v>8304.36</v>
      </c>
      <c r="M353" s="127">
        <f t="shared" si="48"/>
        <v>0</v>
      </c>
      <c r="N353" s="128">
        <f t="shared" si="49"/>
        <v>8304.36</v>
      </c>
      <c r="O353" s="129"/>
      <c r="P353" s="130">
        <v>0</v>
      </c>
    </row>
    <row r="354" spans="1:18" ht="20.100000000000001" customHeight="1">
      <c r="A354" s="107" t="s">
        <v>581</v>
      </c>
      <c r="B354" s="107" t="s">
        <v>588</v>
      </c>
      <c r="C354" s="119">
        <v>1458</v>
      </c>
      <c r="D354" s="120" t="s">
        <v>120</v>
      </c>
      <c r="E354" s="120" t="s">
        <v>121</v>
      </c>
      <c r="F354" s="121">
        <v>10</v>
      </c>
      <c r="G354" s="122">
        <v>15688.6</v>
      </c>
      <c r="H354" s="123">
        <f t="shared" si="43"/>
        <v>38637</v>
      </c>
      <c r="I354" s="123">
        <f t="shared" si="44"/>
        <v>3650</v>
      </c>
      <c r="J354" s="124" t="str">
        <f t="shared" si="45"/>
        <v>dep out</v>
      </c>
      <c r="K354" s="125">
        <f t="shared" si="46"/>
        <v>0</v>
      </c>
      <c r="L354" s="126">
        <f t="shared" si="47"/>
        <v>15688.6</v>
      </c>
      <c r="M354" s="127">
        <f t="shared" si="48"/>
        <v>0</v>
      </c>
      <c r="N354" s="128">
        <f t="shared" si="49"/>
        <v>15688.6</v>
      </c>
      <c r="O354" s="129"/>
      <c r="P354" s="130">
        <v>0</v>
      </c>
    </row>
    <row r="355" spans="1:18" ht="20.100000000000001" customHeight="1">
      <c r="A355" s="107" t="s">
        <v>581</v>
      </c>
      <c r="B355" s="107" t="s">
        <v>588</v>
      </c>
      <c r="C355" s="119">
        <v>1610</v>
      </c>
      <c r="D355" s="120" t="s">
        <v>122</v>
      </c>
      <c r="E355" s="120" t="s">
        <v>123</v>
      </c>
      <c r="F355" s="121">
        <v>4</v>
      </c>
      <c r="G355" s="122">
        <v>8825</v>
      </c>
      <c r="H355" s="123">
        <f t="shared" si="43"/>
        <v>39021</v>
      </c>
      <c r="I355" s="123">
        <f t="shared" si="44"/>
        <v>1460</v>
      </c>
      <c r="J355" s="124" t="str">
        <f t="shared" si="45"/>
        <v>dep out</v>
      </c>
      <c r="K355" s="125">
        <f t="shared" si="46"/>
        <v>0</v>
      </c>
      <c r="L355" s="126">
        <f t="shared" si="47"/>
        <v>8825</v>
      </c>
      <c r="M355" s="127">
        <f t="shared" si="48"/>
        <v>0</v>
      </c>
      <c r="N355" s="128">
        <f t="shared" si="49"/>
        <v>8825</v>
      </c>
      <c r="O355" s="129"/>
      <c r="P355" s="130">
        <v>0</v>
      </c>
    </row>
    <row r="356" spans="1:18" ht="20.100000000000001" customHeight="1">
      <c r="A356" s="107" t="s">
        <v>581</v>
      </c>
      <c r="B356" s="107" t="s">
        <v>588</v>
      </c>
      <c r="C356" s="119">
        <v>1696</v>
      </c>
      <c r="D356" s="120" t="s">
        <v>204</v>
      </c>
      <c r="E356" s="120" t="s">
        <v>205</v>
      </c>
      <c r="F356" s="121">
        <v>5</v>
      </c>
      <c r="G356" s="122">
        <v>5610</v>
      </c>
      <c r="H356" s="123">
        <f t="shared" si="43"/>
        <v>39609</v>
      </c>
      <c r="I356" s="123">
        <f t="shared" si="44"/>
        <v>1825</v>
      </c>
      <c r="J356" s="124" t="str">
        <f t="shared" si="45"/>
        <v>dep out</v>
      </c>
      <c r="K356" s="125">
        <f t="shared" si="46"/>
        <v>0</v>
      </c>
      <c r="L356" s="126">
        <f t="shared" si="47"/>
        <v>5610</v>
      </c>
      <c r="M356" s="127">
        <f t="shared" si="48"/>
        <v>0</v>
      </c>
      <c r="N356" s="128">
        <f t="shared" si="49"/>
        <v>5610</v>
      </c>
      <c r="O356" s="129"/>
      <c r="P356" s="130"/>
    </row>
    <row r="357" spans="1:18" ht="20.100000000000001" customHeight="1">
      <c r="A357" s="107" t="s">
        <v>581</v>
      </c>
      <c r="B357" s="107" t="s">
        <v>588</v>
      </c>
      <c r="C357" s="119">
        <v>1816</v>
      </c>
      <c r="D357" s="120" t="s">
        <v>212</v>
      </c>
      <c r="E357" s="120" t="s">
        <v>213</v>
      </c>
      <c r="F357" s="121">
        <v>5</v>
      </c>
      <c r="G357" s="122">
        <v>6624.24</v>
      </c>
      <c r="H357" s="123">
        <f t="shared" si="43"/>
        <v>40296</v>
      </c>
      <c r="I357" s="123">
        <f t="shared" si="44"/>
        <v>1825</v>
      </c>
      <c r="J357" s="124" t="str">
        <f t="shared" si="45"/>
        <v>dep out</v>
      </c>
      <c r="K357" s="125">
        <f t="shared" si="46"/>
        <v>0</v>
      </c>
      <c r="L357" s="126">
        <f t="shared" si="47"/>
        <v>6624.24</v>
      </c>
      <c r="M357" s="127">
        <f t="shared" si="48"/>
        <v>0</v>
      </c>
      <c r="N357" s="128">
        <f t="shared" si="49"/>
        <v>6624.24</v>
      </c>
      <c r="O357" s="129"/>
      <c r="P357" s="130"/>
    </row>
    <row r="358" spans="1:18" ht="20.100000000000001" customHeight="1">
      <c r="A358" s="107" t="s">
        <v>581</v>
      </c>
      <c r="B358" s="107" t="s">
        <v>588</v>
      </c>
      <c r="C358" s="119">
        <v>1867</v>
      </c>
      <c r="D358" s="120" t="s">
        <v>93</v>
      </c>
      <c r="E358" s="120" t="s">
        <v>94</v>
      </c>
      <c r="F358" s="121">
        <v>5</v>
      </c>
      <c r="G358" s="122">
        <v>4995</v>
      </c>
      <c r="H358" s="123">
        <f t="shared" si="43"/>
        <v>40604</v>
      </c>
      <c r="I358" s="123">
        <f t="shared" si="44"/>
        <v>1825</v>
      </c>
      <c r="J358" s="124" t="str">
        <f t="shared" si="45"/>
        <v>dep out</v>
      </c>
      <c r="K358" s="125">
        <f t="shared" si="46"/>
        <v>0</v>
      </c>
      <c r="L358" s="126">
        <f t="shared" si="47"/>
        <v>4995</v>
      </c>
      <c r="M358" s="127">
        <f t="shared" si="48"/>
        <v>0</v>
      </c>
      <c r="N358" s="128">
        <f t="shared" si="49"/>
        <v>4995</v>
      </c>
      <c r="O358" s="129"/>
      <c r="P358" s="130">
        <v>0</v>
      </c>
    </row>
    <row r="359" spans="1:18" ht="20.100000000000001" customHeight="1">
      <c r="A359" s="107" t="s">
        <v>581</v>
      </c>
      <c r="B359" s="107" t="s">
        <v>588</v>
      </c>
      <c r="C359" s="119">
        <v>2064</v>
      </c>
      <c r="D359" s="120" t="s">
        <v>218</v>
      </c>
      <c r="E359" s="120" t="s">
        <v>219</v>
      </c>
      <c r="F359" s="121">
        <v>7</v>
      </c>
      <c r="G359" s="122">
        <v>29290</v>
      </c>
      <c r="H359" s="123">
        <f t="shared" ref="H359:H394" si="50">DATEVALUE(E359)</f>
        <v>42551</v>
      </c>
      <c r="I359" s="123">
        <f t="shared" ref="I359:I394" si="51">F359*365</f>
        <v>2555</v>
      </c>
      <c r="J359" s="124" t="str">
        <f t="shared" ref="J359:J390" si="52">IF((H359+I359)&lt;$K$1,"dep out","active")</f>
        <v>dep out</v>
      </c>
      <c r="K359" s="125">
        <f t="shared" ref="K359:K390" si="53">IF(J359="dep out",0,(G359/F359))</f>
        <v>0</v>
      </c>
      <c r="L359" s="126">
        <f t="shared" ref="L359:L390" si="54">IF(J359="dep out",G359,(($K$1-H359)/365)*K359)</f>
        <v>29290</v>
      </c>
      <c r="M359" s="127">
        <f t="shared" ref="M359:M394" si="55">IF(F359=0,(-1*G359),0)</f>
        <v>0</v>
      </c>
      <c r="N359" s="128">
        <f t="shared" ref="N359:N390" si="56">L359+M359</f>
        <v>29290</v>
      </c>
      <c r="O359" s="129"/>
      <c r="P359" s="130">
        <v>4184</v>
      </c>
    </row>
    <row r="360" spans="1:18" ht="20.100000000000001" customHeight="1">
      <c r="A360" s="107" t="s">
        <v>581</v>
      </c>
      <c r="B360" s="107" t="s">
        <v>588</v>
      </c>
      <c r="C360" s="119">
        <v>2111</v>
      </c>
      <c r="D360" s="120" t="s">
        <v>220</v>
      </c>
      <c r="E360" s="120" t="s">
        <v>221</v>
      </c>
      <c r="F360" s="121">
        <v>10</v>
      </c>
      <c r="G360" s="122">
        <v>37938.230000000003</v>
      </c>
      <c r="H360" s="123">
        <f t="shared" si="50"/>
        <v>42914</v>
      </c>
      <c r="I360" s="123">
        <f t="shared" si="51"/>
        <v>3650</v>
      </c>
      <c r="J360" s="124" t="str">
        <f t="shared" si="52"/>
        <v>active</v>
      </c>
      <c r="K360" s="125">
        <f t="shared" si="53"/>
        <v>3793.8230000000003</v>
      </c>
      <c r="L360" s="126">
        <f t="shared" si="54"/>
        <v>22794.120106849317</v>
      </c>
      <c r="M360" s="127">
        <f t="shared" si="55"/>
        <v>0</v>
      </c>
      <c r="N360" s="128">
        <f t="shared" si="56"/>
        <v>22794.120106849317</v>
      </c>
      <c r="O360" s="129"/>
      <c r="P360" s="130">
        <v>3793.8230000000003</v>
      </c>
    </row>
    <row r="361" spans="1:18" ht="20.100000000000001" customHeight="1">
      <c r="A361" s="107" t="s">
        <v>581</v>
      </c>
      <c r="B361" s="107" t="s">
        <v>588</v>
      </c>
      <c r="C361" s="119">
        <v>2297</v>
      </c>
      <c r="D361" s="120" t="s">
        <v>224</v>
      </c>
      <c r="E361" s="120" t="s">
        <v>225</v>
      </c>
      <c r="F361" s="121">
        <v>10</v>
      </c>
      <c r="G361" s="122">
        <v>29875.8</v>
      </c>
      <c r="H361" s="123">
        <f t="shared" si="50"/>
        <v>44274</v>
      </c>
      <c r="I361" s="123">
        <f t="shared" si="51"/>
        <v>3650</v>
      </c>
      <c r="J361" s="124" t="str">
        <f t="shared" si="52"/>
        <v>active</v>
      </c>
      <c r="K361" s="125">
        <f t="shared" si="53"/>
        <v>2987.58</v>
      </c>
      <c r="L361" s="126">
        <f t="shared" si="54"/>
        <v>6818.2305205479452</v>
      </c>
      <c r="M361" s="127">
        <f t="shared" si="55"/>
        <v>0</v>
      </c>
      <c r="N361" s="128">
        <f t="shared" si="56"/>
        <v>6818.2305205479452</v>
      </c>
      <c r="O361" s="129"/>
      <c r="P361" s="130">
        <v>2987.58</v>
      </c>
    </row>
    <row r="362" spans="1:18" ht="20.100000000000001" customHeight="1">
      <c r="A362" s="107" t="s">
        <v>581</v>
      </c>
      <c r="B362" s="107" t="s">
        <v>588</v>
      </c>
      <c r="C362" s="119">
        <v>2298</v>
      </c>
      <c r="D362" s="120" t="s">
        <v>226</v>
      </c>
      <c r="E362" s="120" t="s">
        <v>227</v>
      </c>
      <c r="F362" s="121">
        <v>10</v>
      </c>
      <c r="G362" s="122">
        <v>37606.33</v>
      </c>
      <c r="H362" s="123">
        <f t="shared" si="50"/>
        <v>44327</v>
      </c>
      <c r="I362" s="123">
        <f t="shared" si="51"/>
        <v>3650</v>
      </c>
      <c r="J362" s="124" t="str">
        <f t="shared" si="52"/>
        <v>active</v>
      </c>
      <c r="K362" s="125">
        <f t="shared" si="53"/>
        <v>3760.6330000000003</v>
      </c>
      <c r="L362" s="126">
        <f t="shared" si="54"/>
        <v>8036.4212054794534</v>
      </c>
      <c r="M362" s="127">
        <f t="shared" si="55"/>
        <v>0</v>
      </c>
      <c r="N362" s="128">
        <f t="shared" si="56"/>
        <v>8036.4212054794534</v>
      </c>
      <c r="O362" s="129"/>
      <c r="P362" s="130">
        <v>3760.6330000000003</v>
      </c>
    </row>
    <row r="363" spans="1:18" ht="20.100000000000001" customHeight="1">
      <c r="A363" s="107" t="s">
        <v>581</v>
      </c>
      <c r="B363" s="107" t="s">
        <v>588</v>
      </c>
      <c r="C363" s="119">
        <v>2400</v>
      </c>
      <c r="D363" s="120" t="s">
        <v>233</v>
      </c>
      <c r="E363" s="120" t="s">
        <v>1</v>
      </c>
      <c r="F363" s="121">
        <v>7</v>
      </c>
      <c r="G363" s="122">
        <v>60000</v>
      </c>
      <c r="H363" s="123">
        <f t="shared" si="50"/>
        <v>45107</v>
      </c>
      <c r="I363" s="123">
        <f t="shared" si="51"/>
        <v>2555</v>
      </c>
      <c r="J363" s="124" t="str">
        <f t="shared" si="52"/>
        <v>active</v>
      </c>
      <c r="K363" s="125">
        <f t="shared" si="53"/>
        <v>8571.4285714285706</v>
      </c>
      <c r="L363" s="126">
        <f t="shared" si="54"/>
        <v>0</v>
      </c>
      <c r="M363" s="127">
        <f t="shared" si="55"/>
        <v>0</v>
      </c>
      <c r="N363" s="128">
        <f t="shared" si="56"/>
        <v>0</v>
      </c>
      <c r="O363" s="129"/>
      <c r="P363" s="130">
        <v>0</v>
      </c>
      <c r="Q363" s="118">
        <f>SUM(K352:K363)</f>
        <v>19113.464571428573</v>
      </c>
      <c r="R363" s="118">
        <f>SUM(N352:N363)</f>
        <v>121985.9718328767</v>
      </c>
    </row>
    <row r="364" spans="1:18" ht="20.100000000000001" customHeight="1">
      <c r="A364" s="108" t="s">
        <v>581</v>
      </c>
      <c r="B364" s="108" t="s">
        <v>578</v>
      </c>
      <c r="C364" s="109">
        <v>1719</v>
      </c>
      <c r="D364" s="110" t="s">
        <v>31</v>
      </c>
      <c r="E364" s="110" t="s">
        <v>32</v>
      </c>
      <c r="F364" s="111">
        <v>0</v>
      </c>
      <c r="G364" s="112">
        <v>50497</v>
      </c>
      <c r="H364" s="113">
        <f t="shared" si="50"/>
        <v>39463</v>
      </c>
      <c r="I364" s="113">
        <f t="shared" si="51"/>
        <v>0</v>
      </c>
      <c r="J364" s="111" t="str">
        <f t="shared" si="52"/>
        <v>dep out</v>
      </c>
      <c r="K364" s="114">
        <f t="shared" si="53"/>
        <v>0</v>
      </c>
      <c r="L364" s="115">
        <f t="shared" si="54"/>
        <v>50497</v>
      </c>
      <c r="M364" s="115">
        <f t="shared" si="55"/>
        <v>-50497</v>
      </c>
      <c r="N364" s="114">
        <f t="shared" si="56"/>
        <v>0</v>
      </c>
      <c r="O364" s="116"/>
      <c r="P364" s="117"/>
      <c r="Q364" s="118">
        <f>K364</f>
        <v>0</v>
      </c>
      <c r="R364" s="118">
        <f>N364</f>
        <v>0</v>
      </c>
    </row>
    <row r="365" spans="1:18" ht="20.100000000000001" customHeight="1">
      <c r="A365" s="107" t="s">
        <v>581</v>
      </c>
      <c r="B365" s="107" t="s">
        <v>586</v>
      </c>
      <c r="C365" s="119">
        <v>277</v>
      </c>
      <c r="D365" s="120" t="s">
        <v>72</v>
      </c>
      <c r="E365" s="120" t="s">
        <v>71</v>
      </c>
      <c r="F365" s="121">
        <v>25</v>
      </c>
      <c r="G365" s="122">
        <v>1020339.21</v>
      </c>
      <c r="H365" s="123">
        <f t="shared" si="50"/>
        <v>35065</v>
      </c>
      <c r="I365" s="123">
        <f t="shared" si="51"/>
        <v>9125</v>
      </c>
      <c r="J365" s="124" t="str">
        <f t="shared" si="52"/>
        <v>dep out</v>
      </c>
      <c r="K365" s="125">
        <f t="shared" si="53"/>
        <v>0</v>
      </c>
      <c r="L365" s="126">
        <f t="shared" si="54"/>
        <v>1020339.21</v>
      </c>
      <c r="M365" s="127">
        <f t="shared" si="55"/>
        <v>0</v>
      </c>
      <c r="N365" s="128">
        <f t="shared" si="56"/>
        <v>1020339.21</v>
      </c>
      <c r="O365" s="129"/>
      <c r="P365" s="130"/>
    </row>
    <row r="366" spans="1:18" ht="20.100000000000001" customHeight="1">
      <c r="A366" s="107" t="s">
        <v>581</v>
      </c>
      <c r="B366" s="107" t="s">
        <v>586</v>
      </c>
      <c r="C366" s="119">
        <v>2214</v>
      </c>
      <c r="D366" s="120" t="s">
        <v>222</v>
      </c>
      <c r="E366" s="120" t="s">
        <v>223</v>
      </c>
      <c r="F366" s="121">
        <v>7</v>
      </c>
      <c r="G366" s="122">
        <v>21204.74</v>
      </c>
      <c r="H366" s="123">
        <f t="shared" si="50"/>
        <v>43544</v>
      </c>
      <c r="I366" s="123">
        <f t="shared" si="51"/>
        <v>2555</v>
      </c>
      <c r="J366" s="124" t="str">
        <f t="shared" si="52"/>
        <v>active</v>
      </c>
      <c r="K366" s="125">
        <f t="shared" si="53"/>
        <v>3029.2485714285717</v>
      </c>
      <c r="L366" s="126">
        <f t="shared" si="54"/>
        <v>12971.823334637966</v>
      </c>
      <c r="M366" s="127">
        <f t="shared" si="55"/>
        <v>0</v>
      </c>
      <c r="N366" s="128">
        <f t="shared" si="56"/>
        <v>12971.823334637966</v>
      </c>
      <c r="O366" s="129"/>
      <c r="P366" s="130">
        <v>3029.2485714285717</v>
      </c>
      <c r="Q366" s="118">
        <f>SUM(K365:K366)</f>
        <v>3029.2485714285717</v>
      </c>
      <c r="R366" s="118">
        <f>SUM(N365:N366)</f>
        <v>1033311.0333346379</v>
      </c>
    </row>
    <row r="367" spans="1:18" ht="20.100000000000001" customHeight="1">
      <c r="A367" s="108" t="s">
        <v>581</v>
      </c>
      <c r="B367" s="108" t="s">
        <v>585</v>
      </c>
      <c r="C367" s="109">
        <v>263</v>
      </c>
      <c r="D367" s="110" t="s">
        <v>54</v>
      </c>
      <c r="E367" s="110" t="s">
        <v>13</v>
      </c>
      <c r="F367" s="111">
        <v>20</v>
      </c>
      <c r="G367" s="112">
        <v>2010.3</v>
      </c>
      <c r="H367" s="113">
        <f t="shared" si="50"/>
        <v>23346</v>
      </c>
      <c r="I367" s="113">
        <f t="shared" si="51"/>
        <v>7300</v>
      </c>
      <c r="J367" s="111" t="str">
        <f t="shared" si="52"/>
        <v>dep out</v>
      </c>
      <c r="K367" s="114">
        <f t="shared" si="53"/>
        <v>0</v>
      </c>
      <c r="L367" s="115">
        <f t="shared" si="54"/>
        <v>2010.3</v>
      </c>
      <c r="M367" s="115">
        <f t="shared" si="55"/>
        <v>0</v>
      </c>
      <c r="N367" s="114">
        <f t="shared" si="56"/>
        <v>2010.3</v>
      </c>
      <c r="O367" s="116"/>
      <c r="P367" s="117"/>
    </row>
    <row r="368" spans="1:18" ht="20.100000000000001" customHeight="1">
      <c r="A368" s="108" t="s">
        <v>581</v>
      </c>
      <c r="B368" s="108" t="s">
        <v>585</v>
      </c>
      <c r="C368" s="109">
        <v>264</v>
      </c>
      <c r="D368" s="110" t="s">
        <v>55</v>
      </c>
      <c r="E368" s="110" t="s">
        <v>56</v>
      </c>
      <c r="F368" s="111">
        <v>20</v>
      </c>
      <c r="G368" s="112">
        <v>572606.15</v>
      </c>
      <c r="H368" s="113">
        <f t="shared" si="50"/>
        <v>23712</v>
      </c>
      <c r="I368" s="113">
        <f t="shared" si="51"/>
        <v>7300</v>
      </c>
      <c r="J368" s="111" t="str">
        <f t="shared" si="52"/>
        <v>dep out</v>
      </c>
      <c r="K368" s="114">
        <f t="shared" si="53"/>
        <v>0</v>
      </c>
      <c r="L368" s="115">
        <f t="shared" si="54"/>
        <v>572606.15</v>
      </c>
      <c r="M368" s="115">
        <f t="shared" si="55"/>
        <v>0</v>
      </c>
      <c r="N368" s="114">
        <f t="shared" si="56"/>
        <v>572606.15</v>
      </c>
      <c r="O368" s="116"/>
      <c r="P368" s="117"/>
    </row>
    <row r="369" spans="1:16" ht="20.100000000000001" customHeight="1">
      <c r="A369" s="108" t="s">
        <v>581</v>
      </c>
      <c r="B369" s="108" t="s">
        <v>585</v>
      </c>
      <c r="C369" s="109">
        <v>265</v>
      </c>
      <c r="D369" s="110" t="s">
        <v>57</v>
      </c>
      <c r="E369" s="110" t="s">
        <v>58</v>
      </c>
      <c r="F369" s="111">
        <v>20</v>
      </c>
      <c r="G369" s="112">
        <v>281940.65999999997</v>
      </c>
      <c r="H369" s="113">
        <f t="shared" si="50"/>
        <v>24077</v>
      </c>
      <c r="I369" s="113">
        <f t="shared" si="51"/>
        <v>7300</v>
      </c>
      <c r="J369" s="111" t="str">
        <f t="shared" si="52"/>
        <v>dep out</v>
      </c>
      <c r="K369" s="114">
        <f t="shared" si="53"/>
        <v>0</v>
      </c>
      <c r="L369" s="115">
        <f t="shared" si="54"/>
        <v>281940.65999999997</v>
      </c>
      <c r="M369" s="115">
        <f t="shared" si="55"/>
        <v>0</v>
      </c>
      <c r="N369" s="114">
        <f t="shared" si="56"/>
        <v>281940.65999999997</v>
      </c>
      <c r="O369" s="116"/>
      <c r="P369" s="117"/>
    </row>
    <row r="370" spans="1:16" s="143" customFormat="1" ht="20.100000000000001" customHeight="1">
      <c r="A370" s="108" t="s">
        <v>581</v>
      </c>
      <c r="B370" s="108" t="s">
        <v>585</v>
      </c>
      <c r="C370" s="109">
        <v>266</v>
      </c>
      <c r="D370" s="110" t="s">
        <v>57</v>
      </c>
      <c r="E370" s="110" t="s">
        <v>59</v>
      </c>
      <c r="F370" s="111">
        <v>20</v>
      </c>
      <c r="G370" s="112">
        <v>11893.62</v>
      </c>
      <c r="H370" s="113">
        <f t="shared" si="50"/>
        <v>26268</v>
      </c>
      <c r="I370" s="113">
        <f t="shared" si="51"/>
        <v>7300</v>
      </c>
      <c r="J370" s="111" t="str">
        <f t="shared" si="52"/>
        <v>dep out</v>
      </c>
      <c r="K370" s="114">
        <f t="shared" si="53"/>
        <v>0</v>
      </c>
      <c r="L370" s="115">
        <f t="shared" si="54"/>
        <v>11893.62</v>
      </c>
      <c r="M370" s="115">
        <f t="shared" si="55"/>
        <v>0</v>
      </c>
      <c r="N370" s="114">
        <f t="shared" si="56"/>
        <v>11893.62</v>
      </c>
      <c r="O370" s="116"/>
      <c r="P370" s="117"/>
    </row>
    <row r="371" spans="1:16" ht="20.100000000000001" customHeight="1">
      <c r="A371" s="108" t="s">
        <v>581</v>
      </c>
      <c r="B371" s="108" t="s">
        <v>585</v>
      </c>
      <c r="C371" s="109">
        <v>267</v>
      </c>
      <c r="D371" s="110" t="s">
        <v>55</v>
      </c>
      <c r="E371" s="110" t="s">
        <v>60</v>
      </c>
      <c r="F371" s="111">
        <v>20</v>
      </c>
      <c r="G371" s="112">
        <v>7413.7</v>
      </c>
      <c r="H371" s="113">
        <f t="shared" si="50"/>
        <v>26634</v>
      </c>
      <c r="I371" s="113">
        <f t="shared" si="51"/>
        <v>7300</v>
      </c>
      <c r="J371" s="111" t="str">
        <f t="shared" si="52"/>
        <v>dep out</v>
      </c>
      <c r="K371" s="114">
        <f t="shared" si="53"/>
        <v>0</v>
      </c>
      <c r="L371" s="115">
        <f t="shared" si="54"/>
        <v>7413.7</v>
      </c>
      <c r="M371" s="115">
        <f t="shared" si="55"/>
        <v>0</v>
      </c>
      <c r="N371" s="114">
        <f t="shared" si="56"/>
        <v>7413.7</v>
      </c>
      <c r="O371" s="116"/>
      <c r="P371" s="117"/>
    </row>
    <row r="372" spans="1:16" ht="20.100000000000001" customHeight="1">
      <c r="A372" s="108" t="s">
        <v>581</v>
      </c>
      <c r="B372" s="108" t="s">
        <v>585</v>
      </c>
      <c r="C372" s="109">
        <v>268</v>
      </c>
      <c r="D372" s="110" t="s">
        <v>57</v>
      </c>
      <c r="E372" s="110" t="s">
        <v>61</v>
      </c>
      <c r="F372" s="111">
        <v>20</v>
      </c>
      <c r="G372" s="112">
        <v>219876.76</v>
      </c>
      <c r="H372" s="113">
        <f t="shared" si="50"/>
        <v>26999</v>
      </c>
      <c r="I372" s="113">
        <f t="shared" si="51"/>
        <v>7300</v>
      </c>
      <c r="J372" s="111" t="str">
        <f t="shared" si="52"/>
        <v>dep out</v>
      </c>
      <c r="K372" s="114">
        <f t="shared" si="53"/>
        <v>0</v>
      </c>
      <c r="L372" s="115">
        <f t="shared" si="54"/>
        <v>219876.76</v>
      </c>
      <c r="M372" s="115">
        <f t="shared" si="55"/>
        <v>0</v>
      </c>
      <c r="N372" s="114">
        <f t="shared" si="56"/>
        <v>219876.76</v>
      </c>
      <c r="O372" s="116"/>
      <c r="P372" s="117"/>
    </row>
    <row r="373" spans="1:16" ht="20.100000000000001" customHeight="1">
      <c r="A373" s="108" t="s">
        <v>581</v>
      </c>
      <c r="B373" s="108" t="s">
        <v>585</v>
      </c>
      <c r="C373" s="109">
        <v>269</v>
      </c>
      <c r="D373" s="110" t="s">
        <v>57</v>
      </c>
      <c r="E373" s="110" t="s">
        <v>62</v>
      </c>
      <c r="F373" s="111">
        <v>20</v>
      </c>
      <c r="G373" s="112">
        <v>58774.58</v>
      </c>
      <c r="H373" s="113">
        <f t="shared" si="50"/>
        <v>27364</v>
      </c>
      <c r="I373" s="113">
        <f t="shared" si="51"/>
        <v>7300</v>
      </c>
      <c r="J373" s="111" t="str">
        <f t="shared" si="52"/>
        <v>dep out</v>
      </c>
      <c r="K373" s="114">
        <f t="shared" si="53"/>
        <v>0</v>
      </c>
      <c r="L373" s="115">
        <f t="shared" si="54"/>
        <v>58774.58</v>
      </c>
      <c r="M373" s="115">
        <f t="shared" si="55"/>
        <v>0</v>
      </c>
      <c r="N373" s="114">
        <f t="shared" si="56"/>
        <v>58774.58</v>
      </c>
      <c r="O373" s="116"/>
      <c r="P373" s="117"/>
    </row>
    <row r="374" spans="1:16" ht="20.100000000000001" customHeight="1">
      <c r="A374" s="108" t="s">
        <v>581</v>
      </c>
      <c r="B374" s="108" t="s">
        <v>585</v>
      </c>
      <c r="C374" s="109">
        <v>270</v>
      </c>
      <c r="D374" s="110" t="s">
        <v>57</v>
      </c>
      <c r="E374" s="110" t="s">
        <v>63</v>
      </c>
      <c r="F374" s="111">
        <v>20</v>
      </c>
      <c r="G374" s="112">
        <v>21747.33</v>
      </c>
      <c r="H374" s="113">
        <f t="shared" si="50"/>
        <v>27729</v>
      </c>
      <c r="I374" s="113">
        <f t="shared" si="51"/>
        <v>7300</v>
      </c>
      <c r="J374" s="111" t="str">
        <f t="shared" si="52"/>
        <v>dep out</v>
      </c>
      <c r="K374" s="114">
        <f t="shared" si="53"/>
        <v>0</v>
      </c>
      <c r="L374" s="115">
        <f t="shared" si="54"/>
        <v>21747.33</v>
      </c>
      <c r="M374" s="115">
        <f t="shared" si="55"/>
        <v>0</v>
      </c>
      <c r="N374" s="114">
        <f t="shared" si="56"/>
        <v>21747.33</v>
      </c>
      <c r="O374" s="116"/>
      <c r="P374" s="117"/>
    </row>
    <row r="375" spans="1:16" ht="20.100000000000001" customHeight="1">
      <c r="A375" s="108" t="s">
        <v>581</v>
      </c>
      <c r="B375" s="108" t="s">
        <v>585</v>
      </c>
      <c r="C375" s="109">
        <v>271</v>
      </c>
      <c r="D375" s="110" t="s">
        <v>57</v>
      </c>
      <c r="E375" s="110" t="s">
        <v>64</v>
      </c>
      <c r="F375" s="111">
        <v>20</v>
      </c>
      <c r="G375" s="112">
        <v>87666.41</v>
      </c>
      <c r="H375" s="113">
        <f t="shared" si="50"/>
        <v>30103</v>
      </c>
      <c r="I375" s="113">
        <f t="shared" si="51"/>
        <v>7300</v>
      </c>
      <c r="J375" s="111" t="str">
        <f t="shared" si="52"/>
        <v>dep out</v>
      </c>
      <c r="K375" s="114">
        <f t="shared" si="53"/>
        <v>0</v>
      </c>
      <c r="L375" s="115">
        <f t="shared" si="54"/>
        <v>87666.41</v>
      </c>
      <c r="M375" s="115">
        <f t="shared" si="55"/>
        <v>0</v>
      </c>
      <c r="N375" s="114">
        <f t="shared" si="56"/>
        <v>87666.41</v>
      </c>
      <c r="O375" s="116"/>
      <c r="P375" s="117"/>
    </row>
    <row r="376" spans="1:16" ht="20.100000000000001" customHeight="1">
      <c r="A376" s="108" t="s">
        <v>581</v>
      </c>
      <c r="B376" s="108" t="s">
        <v>585</v>
      </c>
      <c r="C376" s="109">
        <v>272</v>
      </c>
      <c r="D376" s="110" t="s">
        <v>57</v>
      </c>
      <c r="E376" s="110" t="s">
        <v>65</v>
      </c>
      <c r="F376" s="111">
        <v>20</v>
      </c>
      <c r="G376" s="112">
        <v>575500.44999999995</v>
      </c>
      <c r="H376" s="113">
        <f t="shared" si="50"/>
        <v>31199</v>
      </c>
      <c r="I376" s="113">
        <f t="shared" si="51"/>
        <v>7300</v>
      </c>
      <c r="J376" s="111" t="str">
        <f t="shared" si="52"/>
        <v>dep out</v>
      </c>
      <c r="K376" s="114">
        <f t="shared" si="53"/>
        <v>0</v>
      </c>
      <c r="L376" s="115">
        <f t="shared" si="54"/>
        <v>575500.44999999995</v>
      </c>
      <c r="M376" s="115">
        <f t="shared" si="55"/>
        <v>0</v>
      </c>
      <c r="N376" s="114">
        <f t="shared" si="56"/>
        <v>575500.44999999995</v>
      </c>
      <c r="O376" s="116"/>
      <c r="P376" s="117"/>
    </row>
    <row r="377" spans="1:16" ht="20.100000000000001" customHeight="1">
      <c r="A377" s="108" t="s">
        <v>581</v>
      </c>
      <c r="B377" s="108" t="s">
        <v>585</v>
      </c>
      <c r="C377" s="109">
        <v>273</v>
      </c>
      <c r="D377" s="110" t="s">
        <v>57</v>
      </c>
      <c r="E377" s="110" t="s">
        <v>66</v>
      </c>
      <c r="F377" s="111">
        <v>20</v>
      </c>
      <c r="G377" s="112">
        <v>1161077.17</v>
      </c>
      <c r="H377" s="113">
        <f t="shared" si="50"/>
        <v>31564</v>
      </c>
      <c r="I377" s="113">
        <f t="shared" si="51"/>
        <v>7300</v>
      </c>
      <c r="J377" s="111" t="str">
        <f t="shared" si="52"/>
        <v>dep out</v>
      </c>
      <c r="K377" s="114">
        <f t="shared" si="53"/>
        <v>0</v>
      </c>
      <c r="L377" s="115">
        <f t="shared" si="54"/>
        <v>1161077.17</v>
      </c>
      <c r="M377" s="115">
        <f t="shared" si="55"/>
        <v>0</v>
      </c>
      <c r="N377" s="114">
        <f t="shared" si="56"/>
        <v>1161077.17</v>
      </c>
      <c r="O377" s="116"/>
      <c r="P377" s="117"/>
    </row>
    <row r="378" spans="1:16" ht="20.100000000000001" customHeight="1">
      <c r="A378" s="108" t="s">
        <v>581</v>
      </c>
      <c r="B378" s="108" t="s">
        <v>585</v>
      </c>
      <c r="C378" s="109">
        <v>274</v>
      </c>
      <c r="D378" s="110" t="s">
        <v>67</v>
      </c>
      <c r="E378" s="110" t="s">
        <v>68</v>
      </c>
      <c r="F378" s="111">
        <v>20</v>
      </c>
      <c r="G378" s="112">
        <v>10692</v>
      </c>
      <c r="H378" s="113">
        <f t="shared" si="50"/>
        <v>32417</v>
      </c>
      <c r="I378" s="113">
        <f t="shared" si="51"/>
        <v>7300</v>
      </c>
      <c r="J378" s="111" t="str">
        <f t="shared" si="52"/>
        <v>dep out</v>
      </c>
      <c r="K378" s="114">
        <f t="shared" si="53"/>
        <v>0</v>
      </c>
      <c r="L378" s="115">
        <f t="shared" si="54"/>
        <v>10692</v>
      </c>
      <c r="M378" s="115">
        <f t="shared" si="55"/>
        <v>0</v>
      </c>
      <c r="N378" s="114">
        <f t="shared" si="56"/>
        <v>10692</v>
      </c>
      <c r="O378" s="116"/>
      <c r="P378" s="117"/>
    </row>
    <row r="379" spans="1:16" ht="20.100000000000001" customHeight="1">
      <c r="A379" s="108" t="s">
        <v>581</v>
      </c>
      <c r="B379" s="108" t="s">
        <v>585</v>
      </c>
      <c r="C379" s="109">
        <v>276</v>
      </c>
      <c r="D379" s="110" t="s">
        <v>70</v>
      </c>
      <c r="E379" s="110" t="s">
        <v>71</v>
      </c>
      <c r="F379" s="111">
        <v>25</v>
      </c>
      <c r="G379" s="112">
        <v>276784.65000000002</v>
      </c>
      <c r="H379" s="113">
        <f t="shared" si="50"/>
        <v>35065</v>
      </c>
      <c r="I379" s="113">
        <f t="shared" si="51"/>
        <v>9125</v>
      </c>
      <c r="J379" s="111" t="str">
        <f t="shared" si="52"/>
        <v>dep out</v>
      </c>
      <c r="K379" s="114">
        <f t="shared" si="53"/>
        <v>0</v>
      </c>
      <c r="L379" s="115">
        <f t="shared" si="54"/>
        <v>276784.65000000002</v>
      </c>
      <c r="M379" s="115">
        <f t="shared" si="55"/>
        <v>0</v>
      </c>
      <c r="N379" s="114">
        <f t="shared" si="56"/>
        <v>276784.65000000002</v>
      </c>
      <c r="O379" s="116"/>
      <c r="P379" s="117"/>
    </row>
    <row r="380" spans="1:16" ht="20.100000000000001" customHeight="1">
      <c r="A380" s="108" t="s">
        <v>581</v>
      </c>
      <c r="B380" s="108" t="s">
        <v>585</v>
      </c>
      <c r="C380" s="109">
        <v>374</v>
      </c>
      <c r="D380" s="110" t="s">
        <v>77</v>
      </c>
      <c r="E380" s="110" t="s">
        <v>78</v>
      </c>
      <c r="F380" s="111">
        <v>20</v>
      </c>
      <c r="G380" s="112">
        <v>218686.15</v>
      </c>
      <c r="H380" s="113">
        <f t="shared" si="50"/>
        <v>35760</v>
      </c>
      <c r="I380" s="113">
        <f t="shared" si="51"/>
        <v>7300</v>
      </c>
      <c r="J380" s="111" t="str">
        <f t="shared" si="52"/>
        <v>dep out</v>
      </c>
      <c r="K380" s="114">
        <f t="shared" si="53"/>
        <v>0</v>
      </c>
      <c r="L380" s="115">
        <f t="shared" si="54"/>
        <v>218686.15</v>
      </c>
      <c r="M380" s="115">
        <f t="shared" si="55"/>
        <v>0</v>
      </c>
      <c r="N380" s="114">
        <f t="shared" si="56"/>
        <v>218686.15</v>
      </c>
      <c r="O380" s="116"/>
      <c r="P380" s="117"/>
    </row>
    <row r="381" spans="1:16" ht="20.100000000000001" customHeight="1">
      <c r="A381" s="108" t="s">
        <v>581</v>
      </c>
      <c r="B381" s="108" t="s">
        <v>585</v>
      </c>
      <c r="C381" s="109">
        <v>479</v>
      </c>
      <c r="D381" s="110" t="s">
        <v>79</v>
      </c>
      <c r="E381" s="110" t="s">
        <v>80</v>
      </c>
      <c r="F381" s="111">
        <v>50</v>
      </c>
      <c r="G381" s="112">
        <v>248228.87</v>
      </c>
      <c r="H381" s="113">
        <f t="shared" si="50"/>
        <v>35934</v>
      </c>
      <c r="I381" s="113">
        <f t="shared" si="51"/>
        <v>18250</v>
      </c>
      <c r="J381" s="111" t="str">
        <f t="shared" si="52"/>
        <v>active</v>
      </c>
      <c r="K381" s="114">
        <f t="shared" si="53"/>
        <v>4964.5774000000001</v>
      </c>
      <c r="L381" s="115">
        <f t="shared" si="54"/>
        <v>124767.31093205481</v>
      </c>
      <c r="M381" s="115">
        <f t="shared" si="55"/>
        <v>0</v>
      </c>
      <c r="N381" s="114">
        <f t="shared" si="56"/>
        <v>124767.31093205481</v>
      </c>
      <c r="O381" s="116"/>
      <c r="P381" s="117">
        <v>4964.5774000000001</v>
      </c>
    </row>
    <row r="382" spans="1:16" ht="20.100000000000001" customHeight="1">
      <c r="A382" s="108" t="s">
        <v>581</v>
      </c>
      <c r="B382" s="108" t="s">
        <v>585</v>
      </c>
      <c r="C382" s="109">
        <v>480</v>
      </c>
      <c r="D382" s="110" t="s">
        <v>79</v>
      </c>
      <c r="E382" s="110" t="s">
        <v>81</v>
      </c>
      <c r="F382" s="111">
        <v>25</v>
      </c>
      <c r="G382" s="112">
        <v>75400</v>
      </c>
      <c r="H382" s="113">
        <f t="shared" si="50"/>
        <v>36271</v>
      </c>
      <c r="I382" s="113">
        <f t="shared" si="51"/>
        <v>9125</v>
      </c>
      <c r="J382" s="111" t="str">
        <f t="shared" si="52"/>
        <v>active</v>
      </c>
      <c r="K382" s="114">
        <f t="shared" si="53"/>
        <v>3016</v>
      </c>
      <c r="L382" s="115">
        <f t="shared" si="54"/>
        <v>73011.989041095891</v>
      </c>
      <c r="M382" s="115">
        <f t="shared" si="55"/>
        <v>0</v>
      </c>
      <c r="N382" s="114">
        <f t="shared" si="56"/>
        <v>73011.989041095891</v>
      </c>
      <c r="O382" s="116"/>
      <c r="P382" s="117">
        <v>3016</v>
      </c>
    </row>
    <row r="383" spans="1:16" ht="20.100000000000001" customHeight="1">
      <c r="A383" s="108" t="s">
        <v>581</v>
      </c>
      <c r="B383" s="108" t="s">
        <v>585</v>
      </c>
      <c r="C383" s="109">
        <v>491</v>
      </c>
      <c r="D383" s="110" t="s">
        <v>79</v>
      </c>
      <c r="E383" s="110" t="s">
        <v>82</v>
      </c>
      <c r="F383" s="111">
        <v>40</v>
      </c>
      <c r="G383" s="112">
        <v>1248814.42</v>
      </c>
      <c r="H383" s="113">
        <f t="shared" si="50"/>
        <v>36705</v>
      </c>
      <c r="I383" s="113">
        <f t="shared" si="51"/>
        <v>14600</v>
      </c>
      <c r="J383" s="111" t="str">
        <f t="shared" si="52"/>
        <v>active</v>
      </c>
      <c r="K383" s="114">
        <f t="shared" si="53"/>
        <v>31220.360499999999</v>
      </c>
      <c r="L383" s="115">
        <f t="shared" si="54"/>
        <v>718667.03813972604</v>
      </c>
      <c r="M383" s="115">
        <f t="shared" si="55"/>
        <v>0</v>
      </c>
      <c r="N383" s="114">
        <f t="shared" si="56"/>
        <v>718667.03813972604</v>
      </c>
      <c r="O383" s="116"/>
      <c r="P383" s="117">
        <v>31220.360499999999</v>
      </c>
    </row>
    <row r="384" spans="1:16" ht="20.100000000000001" customHeight="1">
      <c r="A384" s="108" t="s">
        <v>581</v>
      </c>
      <c r="B384" s="108" t="s">
        <v>585</v>
      </c>
      <c r="C384" s="109">
        <v>1249</v>
      </c>
      <c r="D384" s="110" t="s">
        <v>85</v>
      </c>
      <c r="E384" s="110" t="s">
        <v>86</v>
      </c>
      <c r="F384" s="111">
        <v>25</v>
      </c>
      <c r="G384" s="112">
        <v>5362120</v>
      </c>
      <c r="H384" s="113">
        <f t="shared" si="50"/>
        <v>37257</v>
      </c>
      <c r="I384" s="113">
        <f t="shared" si="51"/>
        <v>9125</v>
      </c>
      <c r="J384" s="111" t="str">
        <f t="shared" si="52"/>
        <v>active</v>
      </c>
      <c r="K384" s="114">
        <f t="shared" si="53"/>
        <v>214484.8</v>
      </c>
      <c r="L384" s="115">
        <f t="shared" si="54"/>
        <v>4612892.2739726026</v>
      </c>
      <c r="M384" s="115">
        <f t="shared" si="55"/>
        <v>0</v>
      </c>
      <c r="N384" s="114">
        <f t="shared" si="56"/>
        <v>4612892.2739726026</v>
      </c>
      <c r="O384" s="116"/>
      <c r="P384" s="117">
        <v>214484.8</v>
      </c>
    </row>
    <row r="385" spans="1:19" ht="20.100000000000001" customHeight="1">
      <c r="A385" s="108" t="s">
        <v>581</v>
      </c>
      <c r="B385" s="108" t="s">
        <v>585</v>
      </c>
      <c r="C385" s="109">
        <v>1575</v>
      </c>
      <c r="D385" s="110" t="s">
        <v>91</v>
      </c>
      <c r="E385" s="110" t="s">
        <v>92</v>
      </c>
      <c r="F385" s="111">
        <v>5</v>
      </c>
      <c r="G385" s="112">
        <v>19990</v>
      </c>
      <c r="H385" s="113">
        <f t="shared" si="50"/>
        <v>38797</v>
      </c>
      <c r="I385" s="113">
        <f t="shared" si="51"/>
        <v>1825</v>
      </c>
      <c r="J385" s="111" t="str">
        <f t="shared" si="52"/>
        <v>dep out</v>
      </c>
      <c r="K385" s="114">
        <f t="shared" si="53"/>
        <v>0</v>
      </c>
      <c r="L385" s="115">
        <f t="shared" si="54"/>
        <v>19990</v>
      </c>
      <c r="M385" s="115">
        <f t="shared" si="55"/>
        <v>0</v>
      </c>
      <c r="N385" s="114">
        <f t="shared" si="56"/>
        <v>19990</v>
      </c>
      <c r="O385" s="116"/>
      <c r="P385" s="117">
        <v>0</v>
      </c>
    </row>
    <row r="386" spans="1:19" ht="20.100000000000001" customHeight="1">
      <c r="A386" s="108" t="s">
        <v>581</v>
      </c>
      <c r="B386" s="108" t="s">
        <v>585</v>
      </c>
      <c r="C386" s="109">
        <v>1888</v>
      </c>
      <c r="D386" s="110" t="s">
        <v>423</v>
      </c>
      <c r="E386" s="110" t="s">
        <v>424</v>
      </c>
      <c r="F386" s="111">
        <v>50</v>
      </c>
      <c r="G386" s="112">
        <v>4637793.49</v>
      </c>
      <c r="H386" s="113">
        <f t="shared" si="50"/>
        <v>40926</v>
      </c>
      <c r="I386" s="113">
        <f t="shared" si="51"/>
        <v>18250</v>
      </c>
      <c r="J386" s="111" t="str">
        <f t="shared" si="52"/>
        <v>active</v>
      </c>
      <c r="K386" s="114">
        <f t="shared" si="53"/>
        <v>92755.8698</v>
      </c>
      <c r="L386" s="115">
        <f t="shared" si="54"/>
        <v>1062499.4291336986</v>
      </c>
      <c r="M386" s="115">
        <f t="shared" si="55"/>
        <v>0</v>
      </c>
      <c r="N386" s="114">
        <f t="shared" si="56"/>
        <v>1062499.4291336986</v>
      </c>
      <c r="O386" s="116"/>
      <c r="P386" s="117">
        <v>92755.8698</v>
      </c>
    </row>
    <row r="387" spans="1:19" ht="20.100000000000001" customHeight="1">
      <c r="A387" s="108" t="s">
        <v>581</v>
      </c>
      <c r="B387" s="108" t="s">
        <v>585</v>
      </c>
      <c r="C387" s="109">
        <v>2115</v>
      </c>
      <c r="D387" s="110" t="s">
        <v>473</v>
      </c>
      <c r="E387" s="110" t="s">
        <v>474</v>
      </c>
      <c r="F387" s="111">
        <v>10</v>
      </c>
      <c r="G387" s="112">
        <v>119041.85</v>
      </c>
      <c r="H387" s="113">
        <f t="shared" si="50"/>
        <v>42586</v>
      </c>
      <c r="I387" s="113">
        <f t="shared" si="51"/>
        <v>3650</v>
      </c>
      <c r="J387" s="111" t="str">
        <f t="shared" si="52"/>
        <v>active</v>
      </c>
      <c r="K387" s="114">
        <f t="shared" si="53"/>
        <v>11904.185000000001</v>
      </c>
      <c r="L387" s="115">
        <f t="shared" si="54"/>
        <v>82220.412013698646</v>
      </c>
      <c r="M387" s="115">
        <f t="shared" si="55"/>
        <v>0</v>
      </c>
      <c r="N387" s="114">
        <f t="shared" si="56"/>
        <v>82220.412013698646</v>
      </c>
      <c r="O387" s="116"/>
      <c r="P387" s="117">
        <v>11904.185000000001</v>
      </c>
    </row>
    <row r="388" spans="1:19" ht="20.100000000000001" customHeight="1">
      <c r="A388" s="108" t="s">
        <v>581</v>
      </c>
      <c r="B388" s="108" t="s">
        <v>585</v>
      </c>
      <c r="C388" s="109">
        <v>2116</v>
      </c>
      <c r="D388" s="110" t="s">
        <v>475</v>
      </c>
      <c r="E388" s="110" t="s">
        <v>476</v>
      </c>
      <c r="F388" s="111">
        <v>25</v>
      </c>
      <c r="G388" s="112">
        <v>1141024.21</v>
      </c>
      <c r="H388" s="113">
        <f t="shared" si="50"/>
        <v>43034</v>
      </c>
      <c r="I388" s="113">
        <f t="shared" si="51"/>
        <v>9125</v>
      </c>
      <c r="J388" s="111" t="str">
        <f t="shared" si="52"/>
        <v>active</v>
      </c>
      <c r="K388" s="114">
        <f t="shared" si="53"/>
        <v>45640.968399999998</v>
      </c>
      <c r="L388" s="115">
        <f t="shared" si="54"/>
        <v>259215.69176219177</v>
      </c>
      <c r="M388" s="115">
        <f t="shared" si="55"/>
        <v>0</v>
      </c>
      <c r="N388" s="114">
        <f t="shared" si="56"/>
        <v>259215.69176219177</v>
      </c>
      <c r="O388" s="116"/>
      <c r="P388" s="117">
        <v>45640.968399999998</v>
      </c>
    </row>
    <row r="389" spans="1:19" ht="20.100000000000001" customHeight="1">
      <c r="A389" s="108" t="s">
        <v>581</v>
      </c>
      <c r="B389" s="108" t="s">
        <v>585</v>
      </c>
      <c r="C389" s="109">
        <v>2144</v>
      </c>
      <c r="D389" s="110" t="s">
        <v>485</v>
      </c>
      <c r="E389" s="110" t="s">
        <v>486</v>
      </c>
      <c r="F389" s="111">
        <v>10</v>
      </c>
      <c r="G389" s="112">
        <v>95673.73</v>
      </c>
      <c r="H389" s="113">
        <f t="shared" si="50"/>
        <v>43214</v>
      </c>
      <c r="I389" s="113">
        <f t="shared" si="51"/>
        <v>3650</v>
      </c>
      <c r="J389" s="111" t="str">
        <f t="shared" si="52"/>
        <v>active</v>
      </c>
      <c r="K389" s="114">
        <f t="shared" si="53"/>
        <v>9567.3729999999996</v>
      </c>
      <c r="L389" s="115">
        <f t="shared" si="54"/>
        <v>49619.279695890407</v>
      </c>
      <c r="M389" s="115">
        <f t="shared" si="55"/>
        <v>0</v>
      </c>
      <c r="N389" s="114">
        <f t="shared" si="56"/>
        <v>49619.279695890407</v>
      </c>
      <c r="O389" s="116"/>
      <c r="P389" s="117">
        <v>9567.3729999999996</v>
      </c>
    </row>
    <row r="390" spans="1:19" ht="20.100000000000001" customHeight="1">
      <c r="A390" s="108" t="s">
        <v>581</v>
      </c>
      <c r="B390" s="108" t="s">
        <v>585</v>
      </c>
      <c r="C390" s="109">
        <v>2145</v>
      </c>
      <c r="D390" s="110" t="s">
        <v>487</v>
      </c>
      <c r="E390" s="110" t="s">
        <v>488</v>
      </c>
      <c r="F390" s="111">
        <v>20</v>
      </c>
      <c r="G390" s="112">
        <v>1083784.46</v>
      </c>
      <c r="H390" s="113">
        <f t="shared" si="50"/>
        <v>43465</v>
      </c>
      <c r="I390" s="113">
        <f t="shared" si="51"/>
        <v>7300</v>
      </c>
      <c r="J390" s="111" t="str">
        <f t="shared" si="52"/>
        <v>active</v>
      </c>
      <c r="K390" s="114">
        <f t="shared" si="53"/>
        <v>54189.222999999998</v>
      </c>
      <c r="L390" s="115">
        <f t="shared" si="54"/>
        <v>243777.27168767125</v>
      </c>
      <c r="M390" s="115">
        <f t="shared" si="55"/>
        <v>0</v>
      </c>
      <c r="N390" s="114">
        <f t="shared" si="56"/>
        <v>243777.27168767125</v>
      </c>
      <c r="O390" s="116"/>
      <c r="P390" s="117">
        <v>54189.222999999998</v>
      </c>
    </row>
    <row r="391" spans="1:19" ht="20.100000000000001" customHeight="1">
      <c r="A391" s="108" t="s">
        <v>581</v>
      </c>
      <c r="B391" s="108" t="s">
        <v>585</v>
      </c>
      <c r="C391" s="109">
        <v>2194</v>
      </c>
      <c r="D391" s="110" t="s">
        <v>503</v>
      </c>
      <c r="E391" s="110" t="s">
        <v>504</v>
      </c>
      <c r="F391" s="111">
        <v>20</v>
      </c>
      <c r="G391" s="112">
        <v>123431.4</v>
      </c>
      <c r="H391" s="113">
        <f t="shared" si="50"/>
        <v>43646</v>
      </c>
      <c r="I391" s="113">
        <f t="shared" si="51"/>
        <v>7300</v>
      </c>
      <c r="J391" s="111" t="str">
        <f t="shared" ref="J391:J394" si="57">IF((H391+I391)&lt;$K$1,"dep out","active")</f>
        <v>active</v>
      </c>
      <c r="K391" s="114">
        <f t="shared" ref="K391:K394" si="58">IF(J391="dep out",0,(G391/F391))</f>
        <v>6171.57</v>
      </c>
      <c r="L391" s="115">
        <f t="shared" ref="L391:L394" si="59">IF(J391="dep out",G391,(($K$1-H391)/365)*K391)</f>
        <v>24703.188410958905</v>
      </c>
      <c r="M391" s="115">
        <f t="shared" si="55"/>
        <v>0</v>
      </c>
      <c r="N391" s="114">
        <f t="shared" ref="N391:N394" si="60">L391+M391</f>
        <v>24703.188410958905</v>
      </c>
      <c r="O391" s="116"/>
      <c r="P391" s="117">
        <v>6171.57</v>
      </c>
    </row>
    <row r="392" spans="1:19" ht="20.100000000000001" customHeight="1">
      <c r="A392" s="108" t="s">
        <v>581</v>
      </c>
      <c r="B392" s="108" t="s">
        <v>585</v>
      </c>
      <c r="C392" s="109">
        <v>2301</v>
      </c>
      <c r="D392" s="110" t="s">
        <v>532</v>
      </c>
      <c r="E392" s="110" t="s">
        <v>533</v>
      </c>
      <c r="F392" s="111">
        <v>20</v>
      </c>
      <c r="G392" s="112">
        <v>49040.69</v>
      </c>
      <c r="H392" s="113">
        <f t="shared" si="50"/>
        <v>44286</v>
      </c>
      <c r="I392" s="113">
        <f t="shared" si="51"/>
        <v>7300</v>
      </c>
      <c r="J392" s="111" t="str">
        <f t="shared" si="57"/>
        <v>active</v>
      </c>
      <c r="K392" s="114">
        <f t="shared" si="58"/>
        <v>2452.0345000000002</v>
      </c>
      <c r="L392" s="115">
        <f t="shared" si="59"/>
        <v>5515.3981493150695</v>
      </c>
      <c r="M392" s="115">
        <f t="shared" si="55"/>
        <v>0</v>
      </c>
      <c r="N392" s="114">
        <f t="shared" si="60"/>
        <v>5515.3981493150695</v>
      </c>
      <c r="O392" s="116"/>
      <c r="P392" s="117">
        <v>2452.0345000000002</v>
      </c>
    </row>
    <row r="393" spans="1:19" ht="20.100000000000001" customHeight="1">
      <c r="A393" s="108" t="s">
        <v>581</v>
      </c>
      <c r="B393" s="108" t="s">
        <v>585</v>
      </c>
      <c r="C393" s="109">
        <v>2363</v>
      </c>
      <c r="D393" s="110" t="s">
        <v>542</v>
      </c>
      <c r="E393" s="110" t="s">
        <v>229</v>
      </c>
      <c r="F393" s="111">
        <v>20</v>
      </c>
      <c r="G393" s="112">
        <v>58306.55</v>
      </c>
      <c r="H393" s="113">
        <f t="shared" si="50"/>
        <v>44500</v>
      </c>
      <c r="I393" s="113">
        <f t="shared" si="51"/>
        <v>7300</v>
      </c>
      <c r="J393" s="111" t="str">
        <f t="shared" si="57"/>
        <v>active</v>
      </c>
      <c r="K393" s="114">
        <f t="shared" si="58"/>
        <v>2915.3275000000003</v>
      </c>
      <c r="L393" s="115">
        <f t="shared" si="59"/>
        <v>4848.2295684931514</v>
      </c>
      <c r="M393" s="115">
        <f t="shared" si="55"/>
        <v>0</v>
      </c>
      <c r="N393" s="114">
        <f t="shared" si="60"/>
        <v>4848.2295684931514</v>
      </c>
      <c r="O393" s="116"/>
      <c r="P393" s="117">
        <v>2915.3275000000003</v>
      </c>
      <c r="Q393" s="118">
        <f>SUM(K367:K393)</f>
        <v>479282.28910000005</v>
      </c>
      <c r="R393" s="118">
        <f>SUM(N367:N393)</f>
        <v>10788397.442507397</v>
      </c>
    </row>
    <row r="394" spans="1:19" ht="20.100000000000001" customHeight="1">
      <c r="A394" s="108" t="s">
        <v>581</v>
      </c>
      <c r="B394" s="108" t="s">
        <v>585</v>
      </c>
      <c r="C394" s="109">
        <v>2236</v>
      </c>
      <c r="D394" s="110" t="s">
        <v>510</v>
      </c>
      <c r="E394" s="110" t="s">
        <v>129</v>
      </c>
      <c r="F394" s="111">
        <v>20</v>
      </c>
      <c r="G394" s="112">
        <v>118045</v>
      </c>
      <c r="H394" s="113">
        <f t="shared" si="50"/>
        <v>43982</v>
      </c>
      <c r="I394" s="113">
        <f t="shared" si="51"/>
        <v>7300</v>
      </c>
      <c r="J394" s="111" t="str">
        <f t="shared" si="57"/>
        <v>active</v>
      </c>
      <c r="K394" s="114">
        <f t="shared" si="58"/>
        <v>5902.25</v>
      </c>
      <c r="L394" s="115">
        <f t="shared" si="59"/>
        <v>18191.866438356163</v>
      </c>
      <c r="M394" s="115">
        <f t="shared" si="55"/>
        <v>0</v>
      </c>
      <c r="N394" s="114">
        <f t="shared" si="60"/>
        <v>18191.866438356163</v>
      </c>
      <c r="O394" s="116"/>
      <c r="P394" s="117">
        <v>5902.25</v>
      </c>
      <c r="Q394" s="118">
        <f>K394</f>
        <v>5902.25</v>
      </c>
      <c r="R394" s="118">
        <f>N394</f>
        <v>18191.866438356163</v>
      </c>
    </row>
    <row r="395" spans="1:19" ht="20.100000000000001" customHeight="1" thickBot="1">
      <c r="A395" s="144"/>
      <c r="B395" s="144"/>
      <c r="C395" s="145"/>
      <c r="D395" s="146"/>
      <c r="E395" s="146"/>
      <c r="F395" s="147"/>
      <c r="G395" s="148">
        <f>SUM(G3:G394)</f>
        <v>59556812.129999943</v>
      </c>
      <c r="H395" s="146"/>
      <c r="I395" s="146"/>
      <c r="J395" s="146"/>
      <c r="K395" s="149">
        <f>SUM(K3:K393)</f>
        <v>1745738.5048952375</v>
      </c>
      <c r="L395" s="150"/>
      <c r="M395" s="150"/>
      <c r="N395" s="151">
        <f>SUM(N3:N393)</f>
        <v>31445422.264071897</v>
      </c>
      <c r="O395" s="152"/>
      <c r="P395" s="153">
        <f>SUM(P3:P393)</f>
        <v>1657414.2086333327</v>
      </c>
      <c r="Q395" s="154">
        <f>SUM(Q3:Q393)</f>
        <v>1745738.5048952382</v>
      </c>
      <c r="R395" s="154">
        <f>SUM(R3:R394)</f>
        <v>36927403.420510255</v>
      </c>
      <c r="S395" s="164">
        <f>R395-5463789</f>
        <v>31463614.420510255</v>
      </c>
    </row>
    <row r="396" spans="1:19" ht="12.75" thickTop="1">
      <c r="P396" s="159"/>
      <c r="Q396" s="164">
        <f>Q395+941</f>
        <v>1746679.5048952382</v>
      </c>
    </row>
    <row r="397" spans="1:19" s="144" customFormat="1" ht="90.95" customHeight="1">
      <c r="B397" s="160"/>
      <c r="G397" s="161">
        <f>G395-[1]ssplant!$C$69</f>
        <v>37143218.416214645</v>
      </c>
      <c r="L397" s="162"/>
      <c r="M397" s="162"/>
      <c r="N397" s="278" t="s">
        <v>626</v>
      </c>
      <c r="O397" s="278"/>
      <c r="P397" s="278"/>
      <c r="Q397" s="278"/>
    </row>
    <row r="398" spans="1:19">
      <c r="P398" s="159"/>
    </row>
    <row r="399" spans="1:19">
      <c r="K399" s="118">
        <f>K395-86160</f>
        <v>1659578.5048952375</v>
      </c>
      <c r="P399" s="159"/>
    </row>
    <row r="400" spans="1:19">
      <c r="P400" s="159"/>
    </row>
    <row r="401" spans="16:16">
      <c r="P401" s="159"/>
    </row>
    <row r="402" spans="16:16">
      <c r="P402" s="159"/>
    </row>
    <row r="403" spans="16:16">
      <c r="P403" s="159"/>
    </row>
    <row r="404" spans="16:16">
      <c r="P404" s="159"/>
    </row>
    <row r="405" spans="16:16">
      <c r="P405" s="159"/>
    </row>
    <row r="406" spans="16:16">
      <c r="P406" s="159"/>
    </row>
    <row r="407" spans="16:16">
      <c r="P407" s="159"/>
    </row>
    <row r="408" spans="16:16">
      <c r="P408" s="159"/>
    </row>
    <row r="409" spans="16:16">
      <c r="P409" s="159"/>
    </row>
    <row r="410" spans="16:16">
      <c r="P410" s="159"/>
    </row>
    <row r="411" spans="16:16">
      <c r="P411" s="159"/>
    </row>
    <row r="412" spans="16:16">
      <c r="P412" s="159"/>
    </row>
    <row r="413" spans="16:16">
      <c r="P413" s="159"/>
    </row>
    <row r="414" spans="16:16">
      <c r="P414" s="159"/>
    </row>
    <row r="415" spans="16:16">
      <c r="P415" s="159"/>
    </row>
    <row r="416" spans="16:16">
      <c r="P416" s="159"/>
    </row>
    <row r="417" spans="16:16">
      <c r="P417" s="159"/>
    </row>
    <row r="418" spans="16:16">
      <c r="P418" s="159"/>
    </row>
    <row r="419" spans="16:16">
      <c r="P419" s="159"/>
    </row>
    <row r="420" spans="16:16">
      <c r="P420" s="159"/>
    </row>
    <row r="421" spans="16:16">
      <c r="P421" s="159"/>
    </row>
    <row r="422" spans="16:16">
      <c r="P422" s="159"/>
    </row>
    <row r="423" spans="16:16">
      <c r="P423" s="159"/>
    </row>
    <row r="424" spans="16:16">
      <c r="P424" s="159"/>
    </row>
    <row r="425" spans="16:16">
      <c r="P425" s="159"/>
    </row>
    <row r="426" spans="16:16">
      <c r="P426" s="159"/>
    </row>
    <row r="427" spans="16:16">
      <c r="P427" s="159"/>
    </row>
    <row r="428" spans="16:16">
      <c r="P428" s="159"/>
    </row>
    <row r="429" spans="16:16">
      <c r="P429" s="159"/>
    </row>
    <row r="430" spans="16:16">
      <c r="P430" s="159"/>
    </row>
    <row r="431" spans="16:16">
      <c r="P431" s="159"/>
    </row>
    <row r="432" spans="16:16">
      <c r="P432" s="159"/>
    </row>
    <row r="433" spans="16:16">
      <c r="P433" s="159"/>
    </row>
    <row r="434" spans="16:16">
      <c r="P434" s="159"/>
    </row>
    <row r="435" spans="16:16">
      <c r="P435" s="159"/>
    </row>
    <row r="436" spans="16:16">
      <c r="P436" s="159"/>
    </row>
    <row r="437" spans="16:16">
      <c r="P437" s="159"/>
    </row>
    <row r="438" spans="16:16">
      <c r="P438" s="159"/>
    </row>
    <row r="439" spans="16:16">
      <c r="P439" s="159"/>
    </row>
    <row r="440" spans="16:16">
      <c r="P440" s="159"/>
    </row>
    <row r="441" spans="16:16">
      <c r="P441" s="159"/>
    </row>
    <row r="442" spans="16:16">
      <c r="P442" s="159"/>
    </row>
    <row r="443" spans="16:16">
      <c r="P443" s="159"/>
    </row>
    <row r="444" spans="16:16">
      <c r="P444" s="159"/>
    </row>
    <row r="445" spans="16:16">
      <c r="P445" s="159"/>
    </row>
    <row r="446" spans="16:16">
      <c r="P446" s="159"/>
    </row>
    <row r="447" spans="16:16">
      <c r="P447" s="159"/>
    </row>
    <row r="448" spans="16:16">
      <c r="P448" s="159"/>
    </row>
    <row r="449" spans="16:16">
      <c r="P449" s="159"/>
    </row>
    <row r="450" spans="16:16">
      <c r="P450" s="159"/>
    </row>
    <row r="451" spans="16:16">
      <c r="P451" s="159"/>
    </row>
    <row r="452" spans="16:16">
      <c r="P452" s="159"/>
    </row>
    <row r="453" spans="16:16">
      <c r="P453" s="159"/>
    </row>
    <row r="454" spans="16:16">
      <c r="P454" s="159"/>
    </row>
    <row r="455" spans="16:16">
      <c r="P455" s="159"/>
    </row>
    <row r="456" spans="16:16">
      <c r="P456" s="159"/>
    </row>
    <row r="457" spans="16:16">
      <c r="P457" s="159"/>
    </row>
    <row r="458" spans="16:16">
      <c r="P458" s="159"/>
    </row>
    <row r="459" spans="16:16">
      <c r="P459" s="159"/>
    </row>
    <row r="460" spans="16:16">
      <c r="P460" s="159"/>
    </row>
    <row r="461" spans="16:16">
      <c r="P461" s="159"/>
    </row>
    <row r="462" spans="16:16">
      <c r="P462" s="159"/>
    </row>
    <row r="463" spans="16:16">
      <c r="P463" s="159"/>
    </row>
    <row r="464" spans="16:16">
      <c r="P464" s="159"/>
    </row>
    <row r="465" spans="16:16">
      <c r="P465" s="159"/>
    </row>
    <row r="466" spans="16:16">
      <c r="P466" s="159"/>
    </row>
    <row r="467" spans="16:16">
      <c r="P467" s="159"/>
    </row>
    <row r="468" spans="16:16">
      <c r="P468" s="159"/>
    </row>
    <row r="469" spans="16:16">
      <c r="P469" s="159"/>
    </row>
    <row r="470" spans="16:16">
      <c r="P470" s="159"/>
    </row>
    <row r="471" spans="16:16">
      <c r="P471" s="159"/>
    </row>
    <row r="472" spans="16:16">
      <c r="P472" s="159"/>
    </row>
    <row r="473" spans="16:16">
      <c r="P473" s="159"/>
    </row>
    <row r="474" spans="16:16">
      <c r="P474" s="159"/>
    </row>
    <row r="475" spans="16:16">
      <c r="P475" s="159"/>
    </row>
    <row r="476" spans="16:16">
      <c r="P476" s="159"/>
    </row>
    <row r="477" spans="16:16">
      <c r="P477" s="159"/>
    </row>
    <row r="478" spans="16:16">
      <c r="P478" s="159"/>
    </row>
    <row r="479" spans="16:16">
      <c r="P479" s="159"/>
    </row>
    <row r="480" spans="16:16">
      <c r="P480" s="159"/>
    </row>
    <row r="481" spans="16:16">
      <c r="P481" s="159"/>
    </row>
    <row r="482" spans="16:16">
      <c r="P482" s="159"/>
    </row>
    <row r="483" spans="16:16">
      <c r="P483" s="159"/>
    </row>
    <row r="484" spans="16:16">
      <c r="P484" s="159"/>
    </row>
    <row r="485" spans="16:16">
      <c r="P485" s="159"/>
    </row>
    <row r="486" spans="16:16">
      <c r="P486" s="159"/>
    </row>
    <row r="487" spans="16:16">
      <c r="P487" s="159"/>
    </row>
    <row r="488" spans="16:16">
      <c r="P488" s="159"/>
    </row>
    <row r="489" spans="16:16">
      <c r="P489" s="159"/>
    </row>
    <row r="490" spans="16:16">
      <c r="P490" s="159"/>
    </row>
    <row r="491" spans="16:16">
      <c r="P491" s="159"/>
    </row>
    <row r="492" spans="16:16">
      <c r="P492" s="159"/>
    </row>
    <row r="493" spans="16:16">
      <c r="P493" s="159"/>
    </row>
    <row r="494" spans="16:16">
      <c r="P494" s="159"/>
    </row>
    <row r="495" spans="16:16">
      <c r="P495" s="159"/>
    </row>
    <row r="496" spans="16:16">
      <c r="P496" s="159"/>
    </row>
    <row r="497" spans="16:16">
      <c r="P497" s="159"/>
    </row>
    <row r="498" spans="16:16">
      <c r="P498" s="159"/>
    </row>
    <row r="499" spans="16:16">
      <c r="P499" s="159"/>
    </row>
    <row r="500" spans="16:16">
      <c r="P500" s="159"/>
    </row>
    <row r="501" spans="16:16">
      <c r="P501" s="159"/>
    </row>
    <row r="502" spans="16:16">
      <c r="P502" s="159"/>
    </row>
    <row r="503" spans="16:16">
      <c r="P503" s="159"/>
    </row>
    <row r="504" spans="16:16">
      <c r="P504" s="159"/>
    </row>
    <row r="505" spans="16:16">
      <c r="P505" s="159"/>
    </row>
    <row r="506" spans="16:16">
      <c r="P506" s="159"/>
    </row>
    <row r="507" spans="16:16">
      <c r="P507" s="159"/>
    </row>
    <row r="508" spans="16:16">
      <c r="P508" s="159"/>
    </row>
    <row r="509" spans="16:16">
      <c r="P509" s="159"/>
    </row>
    <row r="510" spans="16:16">
      <c r="P510" s="159"/>
    </row>
    <row r="511" spans="16:16">
      <c r="P511" s="159"/>
    </row>
    <row r="512" spans="16:16">
      <c r="P512" s="159"/>
    </row>
    <row r="513" spans="16:16">
      <c r="P513" s="159"/>
    </row>
    <row r="514" spans="16:16">
      <c r="P514" s="159"/>
    </row>
    <row r="515" spans="16:16">
      <c r="P515" s="159"/>
    </row>
    <row r="516" spans="16:16">
      <c r="P516" s="159"/>
    </row>
    <row r="517" spans="16:16">
      <c r="P517" s="159"/>
    </row>
    <row r="518" spans="16:16">
      <c r="P518" s="159"/>
    </row>
    <row r="519" spans="16:16">
      <c r="P519" s="159"/>
    </row>
    <row r="520" spans="16:16">
      <c r="P520" s="159"/>
    </row>
    <row r="521" spans="16:16">
      <c r="P521" s="159"/>
    </row>
    <row r="522" spans="16:16">
      <c r="P522" s="159"/>
    </row>
    <row r="523" spans="16:16">
      <c r="P523" s="159"/>
    </row>
    <row r="524" spans="16:16">
      <c r="P524" s="159"/>
    </row>
    <row r="525" spans="16:16">
      <c r="P525" s="159"/>
    </row>
    <row r="526" spans="16:16">
      <c r="P526" s="159"/>
    </row>
    <row r="527" spans="16:16">
      <c r="P527" s="159"/>
    </row>
    <row r="528" spans="16:16">
      <c r="P528" s="159"/>
    </row>
    <row r="529" spans="16:16">
      <c r="P529" s="159"/>
    </row>
    <row r="530" spans="16:16">
      <c r="P530" s="159"/>
    </row>
    <row r="531" spans="16:16">
      <c r="P531" s="159"/>
    </row>
    <row r="532" spans="16:16">
      <c r="P532" s="159"/>
    </row>
    <row r="533" spans="16:16">
      <c r="P533" s="159"/>
    </row>
    <row r="534" spans="16:16">
      <c r="P534" s="159"/>
    </row>
    <row r="535" spans="16:16">
      <c r="P535" s="159"/>
    </row>
    <row r="536" spans="16:16">
      <c r="P536" s="159"/>
    </row>
    <row r="537" spans="16:16">
      <c r="P537" s="159"/>
    </row>
    <row r="538" spans="16:16">
      <c r="P538" s="159"/>
    </row>
    <row r="539" spans="16:16">
      <c r="P539" s="159"/>
    </row>
    <row r="540" spans="16:16">
      <c r="P540" s="159"/>
    </row>
    <row r="541" spans="16:16">
      <c r="P541" s="159"/>
    </row>
    <row r="542" spans="16:16">
      <c r="P542" s="159"/>
    </row>
    <row r="543" spans="16:16">
      <c r="P543" s="159"/>
    </row>
    <row r="544" spans="16:16">
      <c r="P544" s="159"/>
    </row>
    <row r="545" spans="16:16">
      <c r="P545" s="159"/>
    </row>
    <row r="546" spans="16:16">
      <c r="P546" s="159"/>
    </row>
    <row r="547" spans="16:16">
      <c r="P547" s="159"/>
    </row>
    <row r="548" spans="16:16">
      <c r="P548" s="159"/>
    </row>
    <row r="549" spans="16:16">
      <c r="P549" s="159"/>
    </row>
    <row r="550" spans="16:16">
      <c r="P550" s="159"/>
    </row>
    <row r="551" spans="16:16">
      <c r="P551" s="159"/>
    </row>
    <row r="552" spans="16:16">
      <c r="P552" s="159"/>
    </row>
    <row r="553" spans="16:16">
      <c r="P553" s="159"/>
    </row>
    <row r="554" spans="16:16">
      <c r="P554" s="159"/>
    </row>
    <row r="555" spans="16:16">
      <c r="P555" s="159"/>
    </row>
    <row r="556" spans="16:16">
      <c r="P556" s="159"/>
    </row>
    <row r="557" spans="16:16">
      <c r="P557" s="159"/>
    </row>
    <row r="558" spans="16:16">
      <c r="P558" s="159"/>
    </row>
    <row r="559" spans="16:16">
      <c r="P559" s="159"/>
    </row>
    <row r="560" spans="16:16">
      <c r="P560" s="159"/>
    </row>
    <row r="561" spans="16:16">
      <c r="P561" s="159"/>
    </row>
    <row r="562" spans="16:16">
      <c r="P562" s="159"/>
    </row>
    <row r="563" spans="16:16">
      <c r="P563" s="159"/>
    </row>
    <row r="564" spans="16:16">
      <c r="P564" s="159"/>
    </row>
    <row r="565" spans="16:16">
      <c r="P565" s="159"/>
    </row>
    <row r="566" spans="16:16">
      <c r="P566" s="159"/>
    </row>
    <row r="567" spans="16:16">
      <c r="P567" s="159"/>
    </row>
    <row r="568" spans="16:16">
      <c r="P568" s="159"/>
    </row>
    <row r="569" spans="16:16">
      <c r="P569" s="159"/>
    </row>
    <row r="570" spans="16:16">
      <c r="P570" s="159"/>
    </row>
    <row r="571" spans="16:16">
      <c r="P571" s="159"/>
    </row>
    <row r="572" spans="16:16">
      <c r="P572" s="159"/>
    </row>
    <row r="573" spans="16:16">
      <c r="P573" s="159"/>
    </row>
    <row r="574" spans="16:16">
      <c r="P574" s="159"/>
    </row>
    <row r="575" spans="16:16">
      <c r="P575" s="159"/>
    </row>
    <row r="576" spans="16:16">
      <c r="P576" s="159"/>
    </row>
    <row r="577" spans="16:16">
      <c r="P577" s="159"/>
    </row>
    <row r="578" spans="16:16">
      <c r="P578" s="159"/>
    </row>
    <row r="579" spans="16:16">
      <c r="P579" s="159"/>
    </row>
    <row r="580" spans="16:16">
      <c r="P580" s="159"/>
    </row>
    <row r="581" spans="16:16">
      <c r="P581" s="159"/>
    </row>
    <row r="582" spans="16:16">
      <c r="P582" s="159"/>
    </row>
    <row r="583" spans="16:16">
      <c r="P583" s="159"/>
    </row>
    <row r="584" spans="16:16">
      <c r="P584" s="159"/>
    </row>
    <row r="585" spans="16:16">
      <c r="P585" s="159"/>
    </row>
    <row r="586" spans="16:16">
      <c r="P586" s="159"/>
    </row>
    <row r="587" spans="16:16">
      <c r="P587" s="159"/>
    </row>
    <row r="588" spans="16:16">
      <c r="P588" s="159"/>
    </row>
    <row r="589" spans="16:16">
      <c r="P589" s="159"/>
    </row>
    <row r="590" spans="16:16">
      <c r="P590" s="159"/>
    </row>
    <row r="591" spans="16:16">
      <c r="P591" s="159"/>
    </row>
    <row r="592" spans="16:16">
      <c r="P592" s="159"/>
    </row>
    <row r="593" spans="16:16">
      <c r="P593" s="159"/>
    </row>
    <row r="594" spans="16:16">
      <c r="P594" s="159"/>
    </row>
    <row r="595" spans="16:16">
      <c r="P595" s="159"/>
    </row>
    <row r="596" spans="16:16">
      <c r="P596" s="159"/>
    </row>
    <row r="597" spans="16:16">
      <c r="P597" s="159"/>
    </row>
    <row r="598" spans="16:16">
      <c r="P598" s="159"/>
    </row>
    <row r="599" spans="16:16">
      <c r="P599" s="159"/>
    </row>
    <row r="600" spans="16:16">
      <c r="P600" s="159"/>
    </row>
    <row r="601" spans="16:16">
      <c r="P601" s="159"/>
    </row>
    <row r="602" spans="16:16">
      <c r="P602" s="159"/>
    </row>
    <row r="603" spans="16:16">
      <c r="P603" s="159"/>
    </row>
    <row r="604" spans="16:16">
      <c r="P604" s="159"/>
    </row>
    <row r="605" spans="16:16">
      <c r="P605" s="159"/>
    </row>
    <row r="606" spans="16:16">
      <c r="P606" s="159"/>
    </row>
    <row r="607" spans="16:16">
      <c r="P607" s="159"/>
    </row>
    <row r="608" spans="16:16">
      <c r="P608" s="159"/>
    </row>
    <row r="609" spans="16:16">
      <c r="P609" s="159"/>
    </row>
    <row r="610" spans="16:16">
      <c r="P610" s="159"/>
    </row>
    <row r="611" spans="16:16">
      <c r="P611" s="159"/>
    </row>
    <row r="612" spans="16:16">
      <c r="P612" s="159"/>
    </row>
    <row r="613" spans="16:16">
      <c r="P613" s="159"/>
    </row>
    <row r="614" spans="16:16">
      <c r="P614" s="159"/>
    </row>
    <row r="615" spans="16:16">
      <c r="P615" s="159"/>
    </row>
    <row r="616" spans="16:16">
      <c r="P616" s="159"/>
    </row>
    <row r="617" spans="16:16">
      <c r="P617" s="159"/>
    </row>
    <row r="618" spans="16:16">
      <c r="P618" s="159"/>
    </row>
    <row r="619" spans="16:16">
      <c r="P619" s="159"/>
    </row>
    <row r="620" spans="16:16">
      <c r="P620" s="159"/>
    </row>
    <row r="621" spans="16:16">
      <c r="P621" s="159"/>
    </row>
    <row r="622" spans="16:16">
      <c r="P622" s="159"/>
    </row>
    <row r="623" spans="16:16">
      <c r="P623" s="159"/>
    </row>
    <row r="624" spans="16:16">
      <c r="P624" s="159"/>
    </row>
    <row r="625" spans="16:16">
      <c r="P625" s="159"/>
    </row>
    <row r="626" spans="16:16">
      <c r="P626" s="159"/>
    </row>
    <row r="627" spans="16:16">
      <c r="P627" s="159"/>
    </row>
    <row r="628" spans="16:16">
      <c r="P628" s="159"/>
    </row>
    <row r="629" spans="16:16">
      <c r="P629" s="159"/>
    </row>
    <row r="630" spans="16:16">
      <c r="P630" s="159"/>
    </row>
    <row r="631" spans="16:16">
      <c r="P631" s="159"/>
    </row>
    <row r="632" spans="16:16">
      <c r="P632" s="159"/>
    </row>
    <row r="633" spans="16:16">
      <c r="P633" s="159"/>
    </row>
    <row r="634" spans="16:16">
      <c r="P634" s="159"/>
    </row>
    <row r="635" spans="16:16">
      <c r="P635" s="159"/>
    </row>
    <row r="636" spans="16:16">
      <c r="P636" s="159"/>
    </row>
    <row r="637" spans="16:16">
      <c r="P637" s="159"/>
    </row>
    <row r="638" spans="16:16">
      <c r="P638" s="159"/>
    </row>
    <row r="639" spans="16:16">
      <c r="P639" s="159"/>
    </row>
    <row r="640" spans="16:16">
      <c r="P640" s="159"/>
    </row>
    <row r="641" spans="16:16">
      <c r="P641" s="159"/>
    </row>
    <row r="642" spans="16:16">
      <c r="P642" s="159"/>
    </row>
    <row r="643" spans="16:16">
      <c r="P643" s="159"/>
    </row>
    <row r="644" spans="16:16">
      <c r="P644" s="159"/>
    </row>
    <row r="645" spans="16:16">
      <c r="P645" s="159"/>
    </row>
    <row r="646" spans="16:16">
      <c r="P646" s="159"/>
    </row>
    <row r="647" spans="16:16">
      <c r="P647" s="159"/>
    </row>
    <row r="648" spans="16:16">
      <c r="P648" s="159"/>
    </row>
    <row r="649" spans="16:16">
      <c r="P649" s="159"/>
    </row>
    <row r="650" spans="16:16">
      <c r="P650" s="159"/>
    </row>
    <row r="651" spans="16:16">
      <c r="P651" s="159"/>
    </row>
    <row r="652" spans="16:16">
      <c r="P652" s="159"/>
    </row>
    <row r="653" spans="16:16">
      <c r="P653" s="159"/>
    </row>
    <row r="654" spans="16:16">
      <c r="P654" s="159"/>
    </row>
    <row r="655" spans="16:16">
      <c r="P655" s="159"/>
    </row>
    <row r="656" spans="16:16">
      <c r="P656" s="159"/>
    </row>
    <row r="657" spans="16:16">
      <c r="P657" s="159"/>
    </row>
    <row r="658" spans="16:16">
      <c r="P658" s="159"/>
    </row>
    <row r="659" spans="16:16">
      <c r="P659" s="159"/>
    </row>
    <row r="660" spans="16:16">
      <c r="P660" s="159"/>
    </row>
    <row r="661" spans="16:16">
      <c r="P661" s="159"/>
    </row>
    <row r="662" spans="16:16">
      <c r="P662" s="159"/>
    </row>
    <row r="663" spans="16:16">
      <c r="P663" s="159"/>
    </row>
    <row r="664" spans="16:16">
      <c r="P664" s="159"/>
    </row>
    <row r="665" spans="16:16">
      <c r="P665" s="159"/>
    </row>
    <row r="666" spans="16:16">
      <c r="P666" s="159"/>
    </row>
    <row r="667" spans="16:16">
      <c r="P667" s="159"/>
    </row>
    <row r="668" spans="16:16">
      <c r="P668" s="159"/>
    </row>
    <row r="669" spans="16:16">
      <c r="P669" s="159"/>
    </row>
    <row r="670" spans="16:16">
      <c r="P670" s="159"/>
    </row>
    <row r="671" spans="16:16">
      <c r="P671" s="159"/>
    </row>
    <row r="672" spans="16:16">
      <c r="P672" s="159"/>
    </row>
    <row r="673" spans="16:16">
      <c r="P673" s="159"/>
    </row>
    <row r="674" spans="16:16">
      <c r="P674" s="159"/>
    </row>
    <row r="675" spans="16:16">
      <c r="P675" s="159"/>
    </row>
    <row r="676" spans="16:16">
      <c r="P676" s="159"/>
    </row>
    <row r="677" spans="16:16">
      <c r="P677" s="159"/>
    </row>
    <row r="678" spans="16:16">
      <c r="P678" s="159"/>
    </row>
    <row r="679" spans="16:16">
      <c r="P679" s="159"/>
    </row>
    <row r="680" spans="16:16">
      <c r="P680" s="159"/>
    </row>
    <row r="681" spans="16:16">
      <c r="P681" s="159"/>
    </row>
    <row r="682" spans="16:16">
      <c r="P682" s="159"/>
    </row>
    <row r="683" spans="16:16">
      <c r="P683" s="159"/>
    </row>
    <row r="684" spans="16:16">
      <c r="P684" s="159"/>
    </row>
    <row r="685" spans="16:16">
      <c r="P685" s="159"/>
    </row>
    <row r="686" spans="16:16">
      <c r="P686" s="159"/>
    </row>
    <row r="687" spans="16:16">
      <c r="P687" s="159"/>
    </row>
    <row r="688" spans="16:16">
      <c r="P688" s="159"/>
    </row>
    <row r="689" spans="16:16">
      <c r="P689" s="159"/>
    </row>
    <row r="690" spans="16:16">
      <c r="P690" s="159"/>
    </row>
    <row r="691" spans="16:16">
      <c r="P691" s="159"/>
    </row>
    <row r="692" spans="16:16">
      <c r="P692" s="159"/>
    </row>
    <row r="693" spans="16:16">
      <c r="P693" s="159"/>
    </row>
    <row r="694" spans="16:16">
      <c r="P694" s="159"/>
    </row>
    <row r="695" spans="16:16">
      <c r="P695" s="159"/>
    </row>
    <row r="696" spans="16:16">
      <c r="P696" s="159"/>
    </row>
    <row r="697" spans="16:16">
      <c r="P697" s="159"/>
    </row>
    <row r="698" spans="16:16">
      <c r="P698" s="159"/>
    </row>
    <row r="699" spans="16:16">
      <c r="P699" s="159"/>
    </row>
    <row r="700" spans="16:16">
      <c r="P700" s="159"/>
    </row>
    <row r="701" spans="16:16">
      <c r="P701" s="159"/>
    </row>
    <row r="702" spans="16:16">
      <c r="P702" s="159"/>
    </row>
    <row r="703" spans="16:16">
      <c r="P703" s="159"/>
    </row>
    <row r="704" spans="16:16">
      <c r="P704" s="159"/>
    </row>
    <row r="705" spans="16:16">
      <c r="P705" s="159"/>
    </row>
    <row r="706" spans="16:16">
      <c r="P706" s="159"/>
    </row>
    <row r="707" spans="16:16">
      <c r="P707" s="159"/>
    </row>
    <row r="708" spans="16:16">
      <c r="P708" s="159"/>
    </row>
    <row r="709" spans="16:16">
      <c r="P709" s="159"/>
    </row>
    <row r="710" spans="16:16">
      <c r="P710" s="159"/>
    </row>
    <row r="711" spans="16:16">
      <c r="P711" s="159"/>
    </row>
    <row r="712" spans="16:16">
      <c r="P712" s="159"/>
    </row>
    <row r="713" spans="16:16">
      <c r="P713" s="159"/>
    </row>
    <row r="714" spans="16:16">
      <c r="P714" s="159"/>
    </row>
    <row r="715" spans="16:16">
      <c r="P715" s="159"/>
    </row>
    <row r="716" spans="16:16">
      <c r="P716" s="159"/>
    </row>
    <row r="717" spans="16:16">
      <c r="P717" s="159"/>
    </row>
    <row r="718" spans="16:16">
      <c r="P718" s="159"/>
    </row>
    <row r="719" spans="16:16">
      <c r="P719" s="159"/>
    </row>
    <row r="720" spans="16:16">
      <c r="P720" s="159"/>
    </row>
    <row r="721" spans="16:16">
      <c r="P721" s="159"/>
    </row>
    <row r="722" spans="16:16">
      <c r="P722" s="159"/>
    </row>
    <row r="723" spans="16:16">
      <c r="P723" s="159"/>
    </row>
    <row r="724" spans="16:16">
      <c r="P724" s="159"/>
    </row>
    <row r="725" spans="16:16">
      <c r="P725" s="159"/>
    </row>
    <row r="726" spans="16:16">
      <c r="P726" s="159"/>
    </row>
    <row r="727" spans="16:16">
      <c r="P727" s="159"/>
    </row>
    <row r="728" spans="16:16">
      <c r="P728" s="159"/>
    </row>
    <row r="729" spans="16:16">
      <c r="P729" s="159"/>
    </row>
    <row r="730" spans="16:16">
      <c r="P730" s="159"/>
    </row>
    <row r="731" spans="16:16">
      <c r="P731" s="159"/>
    </row>
    <row r="732" spans="16:16">
      <c r="P732" s="159"/>
    </row>
    <row r="733" spans="16:16">
      <c r="P733" s="159"/>
    </row>
    <row r="734" spans="16:16">
      <c r="P734" s="159"/>
    </row>
    <row r="735" spans="16:16">
      <c r="P735" s="159"/>
    </row>
    <row r="736" spans="16:16">
      <c r="P736" s="159"/>
    </row>
    <row r="737" spans="16:16">
      <c r="P737" s="159"/>
    </row>
    <row r="738" spans="16:16">
      <c r="P738" s="159"/>
    </row>
    <row r="739" spans="16:16">
      <c r="P739" s="159"/>
    </row>
    <row r="740" spans="16:16">
      <c r="P740" s="159"/>
    </row>
    <row r="741" spans="16:16">
      <c r="P741" s="159"/>
    </row>
    <row r="742" spans="16:16">
      <c r="P742" s="159"/>
    </row>
    <row r="743" spans="16:16">
      <c r="P743" s="159"/>
    </row>
    <row r="744" spans="16:16">
      <c r="P744" s="159"/>
    </row>
    <row r="745" spans="16:16">
      <c r="P745" s="159"/>
    </row>
    <row r="746" spans="16:16">
      <c r="P746" s="159"/>
    </row>
    <row r="747" spans="16:16">
      <c r="P747" s="159"/>
    </row>
    <row r="748" spans="16:16">
      <c r="P748" s="159"/>
    </row>
    <row r="749" spans="16:16">
      <c r="P749" s="159"/>
    </row>
    <row r="750" spans="16:16">
      <c r="P750" s="159"/>
    </row>
    <row r="751" spans="16:16">
      <c r="P751" s="159"/>
    </row>
    <row r="752" spans="16:16">
      <c r="P752" s="159"/>
    </row>
    <row r="753" spans="16:16">
      <c r="P753" s="159"/>
    </row>
    <row r="754" spans="16:16">
      <c r="P754" s="159"/>
    </row>
    <row r="755" spans="16:16">
      <c r="P755" s="159"/>
    </row>
    <row r="756" spans="16:16">
      <c r="P756" s="159"/>
    </row>
    <row r="757" spans="16:16">
      <c r="P757" s="159"/>
    </row>
    <row r="758" spans="16:16">
      <c r="P758" s="159"/>
    </row>
    <row r="759" spans="16:16">
      <c r="P759" s="159"/>
    </row>
    <row r="760" spans="16:16">
      <c r="P760" s="159"/>
    </row>
    <row r="761" spans="16:16">
      <c r="P761" s="159"/>
    </row>
    <row r="762" spans="16:16">
      <c r="P762" s="159"/>
    </row>
    <row r="763" spans="16:16">
      <c r="P763" s="159"/>
    </row>
    <row r="764" spans="16:16">
      <c r="P764" s="159"/>
    </row>
    <row r="765" spans="16:16">
      <c r="P765" s="159"/>
    </row>
    <row r="766" spans="16:16">
      <c r="P766" s="159"/>
    </row>
    <row r="767" spans="16:16">
      <c r="P767" s="159"/>
    </row>
    <row r="768" spans="16:16">
      <c r="P768" s="159"/>
    </row>
    <row r="769" spans="16:16">
      <c r="P769" s="159"/>
    </row>
    <row r="770" spans="16:16">
      <c r="P770" s="159"/>
    </row>
    <row r="771" spans="16:16">
      <c r="P771" s="159"/>
    </row>
    <row r="772" spans="16:16">
      <c r="P772" s="159"/>
    </row>
    <row r="773" spans="16:16">
      <c r="P773" s="159"/>
    </row>
    <row r="774" spans="16:16">
      <c r="P774" s="159"/>
    </row>
    <row r="775" spans="16:16">
      <c r="P775" s="159"/>
    </row>
    <row r="776" spans="16:16">
      <c r="P776" s="159"/>
    </row>
    <row r="777" spans="16:16">
      <c r="P777" s="159"/>
    </row>
    <row r="778" spans="16:16">
      <c r="P778" s="159"/>
    </row>
    <row r="779" spans="16:16">
      <c r="P779" s="159"/>
    </row>
    <row r="780" spans="16:16">
      <c r="P780" s="159"/>
    </row>
    <row r="781" spans="16:16">
      <c r="P781" s="159"/>
    </row>
    <row r="782" spans="16:16">
      <c r="P782" s="159"/>
    </row>
    <row r="783" spans="16:16">
      <c r="P783" s="159"/>
    </row>
    <row r="784" spans="16:16">
      <c r="P784" s="159"/>
    </row>
    <row r="785" spans="16:16">
      <c r="P785" s="159"/>
    </row>
    <row r="786" spans="16:16">
      <c r="P786" s="159"/>
    </row>
    <row r="787" spans="16:16">
      <c r="P787" s="159"/>
    </row>
    <row r="788" spans="16:16">
      <c r="P788" s="159"/>
    </row>
    <row r="789" spans="16:16">
      <c r="P789" s="159"/>
    </row>
    <row r="790" spans="16:16">
      <c r="P790" s="159"/>
    </row>
    <row r="791" spans="16:16">
      <c r="P791" s="159"/>
    </row>
    <row r="792" spans="16:16">
      <c r="P792" s="159"/>
    </row>
    <row r="793" spans="16:16">
      <c r="P793" s="159"/>
    </row>
    <row r="794" spans="16:16">
      <c r="P794" s="159"/>
    </row>
    <row r="795" spans="16:16">
      <c r="P795" s="159"/>
    </row>
    <row r="796" spans="16:16">
      <c r="P796" s="159"/>
    </row>
    <row r="797" spans="16:16">
      <c r="P797" s="159"/>
    </row>
    <row r="798" spans="16:16">
      <c r="P798" s="159"/>
    </row>
    <row r="799" spans="16:16">
      <c r="P799" s="159"/>
    </row>
    <row r="800" spans="16:16">
      <c r="P800" s="159"/>
    </row>
    <row r="801" spans="16:16">
      <c r="P801" s="159"/>
    </row>
    <row r="802" spans="16:16">
      <c r="P802" s="159"/>
    </row>
    <row r="803" spans="16:16">
      <c r="P803" s="159"/>
    </row>
    <row r="804" spans="16:16">
      <c r="P804" s="159"/>
    </row>
    <row r="805" spans="16:16">
      <c r="P805" s="159"/>
    </row>
    <row r="806" spans="16:16">
      <c r="P806" s="159"/>
    </row>
    <row r="807" spans="16:16">
      <c r="P807" s="159"/>
    </row>
    <row r="808" spans="16:16">
      <c r="P808" s="159"/>
    </row>
    <row r="809" spans="16:16">
      <c r="P809" s="159"/>
    </row>
    <row r="810" spans="16:16">
      <c r="P810" s="159"/>
    </row>
    <row r="811" spans="16:16">
      <c r="P811" s="159"/>
    </row>
    <row r="812" spans="16:16">
      <c r="P812" s="159"/>
    </row>
    <row r="813" spans="16:16">
      <c r="P813" s="159"/>
    </row>
    <row r="814" spans="16:16">
      <c r="P814" s="159"/>
    </row>
    <row r="815" spans="16:16">
      <c r="P815" s="159"/>
    </row>
    <row r="816" spans="16:16">
      <c r="P816" s="159"/>
    </row>
    <row r="817" spans="16:16">
      <c r="P817" s="159"/>
    </row>
    <row r="818" spans="16:16">
      <c r="P818" s="159"/>
    </row>
    <row r="819" spans="16:16">
      <c r="P819" s="159"/>
    </row>
    <row r="820" spans="16:16">
      <c r="P820" s="159"/>
    </row>
    <row r="821" spans="16:16">
      <c r="P821" s="159"/>
    </row>
    <row r="822" spans="16:16">
      <c r="P822" s="159"/>
    </row>
    <row r="823" spans="16:16">
      <c r="P823" s="159"/>
    </row>
    <row r="824" spans="16:16">
      <c r="P824" s="159"/>
    </row>
    <row r="825" spans="16:16">
      <c r="P825" s="159"/>
    </row>
    <row r="826" spans="16:16">
      <c r="P826" s="159"/>
    </row>
    <row r="827" spans="16:16">
      <c r="P827" s="159"/>
    </row>
    <row r="828" spans="16:16">
      <c r="P828" s="159"/>
    </row>
    <row r="829" spans="16:16">
      <c r="P829" s="159"/>
    </row>
    <row r="830" spans="16:16">
      <c r="P830" s="159"/>
    </row>
    <row r="831" spans="16:16">
      <c r="P831" s="159"/>
    </row>
    <row r="832" spans="16:16">
      <c r="P832" s="159"/>
    </row>
    <row r="833" spans="16:16">
      <c r="P833" s="159"/>
    </row>
    <row r="834" spans="16:16">
      <c r="P834" s="159"/>
    </row>
    <row r="835" spans="16:16">
      <c r="P835" s="159"/>
    </row>
    <row r="836" spans="16:16">
      <c r="P836" s="159"/>
    </row>
    <row r="837" spans="16:16">
      <c r="P837" s="159"/>
    </row>
    <row r="838" spans="16:16">
      <c r="P838" s="159"/>
    </row>
    <row r="839" spans="16:16">
      <c r="P839" s="159"/>
    </row>
    <row r="840" spans="16:16">
      <c r="P840" s="159"/>
    </row>
    <row r="841" spans="16:16">
      <c r="P841" s="159"/>
    </row>
    <row r="842" spans="16:16">
      <c r="P842" s="159"/>
    </row>
    <row r="843" spans="16:16">
      <c r="P843" s="159"/>
    </row>
    <row r="844" spans="16:16">
      <c r="P844" s="159"/>
    </row>
    <row r="845" spans="16:16">
      <c r="P845" s="159"/>
    </row>
    <row r="846" spans="16:16">
      <c r="P846" s="159"/>
    </row>
    <row r="847" spans="16:16">
      <c r="P847" s="159"/>
    </row>
    <row r="848" spans="16:16">
      <c r="P848" s="159"/>
    </row>
    <row r="849" spans="16:16">
      <c r="P849" s="159"/>
    </row>
    <row r="850" spans="16:16">
      <c r="P850" s="159"/>
    </row>
    <row r="851" spans="16:16">
      <c r="P851" s="159"/>
    </row>
    <row r="852" spans="16:16">
      <c r="P852" s="159"/>
    </row>
    <row r="853" spans="16:16">
      <c r="P853" s="159"/>
    </row>
    <row r="854" spans="16:16">
      <c r="P854" s="159"/>
    </row>
    <row r="855" spans="16:16">
      <c r="P855" s="159"/>
    </row>
    <row r="856" spans="16:16">
      <c r="P856" s="159"/>
    </row>
    <row r="857" spans="16:16">
      <c r="P857" s="159"/>
    </row>
    <row r="858" spans="16:16">
      <c r="P858" s="159"/>
    </row>
    <row r="859" spans="16:16">
      <c r="P859" s="159"/>
    </row>
    <row r="860" spans="16:16">
      <c r="P860" s="159"/>
    </row>
    <row r="861" spans="16:16">
      <c r="P861" s="159"/>
    </row>
    <row r="862" spans="16:16">
      <c r="P862" s="159"/>
    </row>
    <row r="863" spans="16:16">
      <c r="P863" s="159"/>
    </row>
    <row r="864" spans="16:16">
      <c r="P864" s="159"/>
    </row>
    <row r="865" spans="16:16">
      <c r="P865" s="159"/>
    </row>
    <row r="866" spans="16:16">
      <c r="P866" s="159"/>
    </row>
    <row r="867" spans="16:16">
      <c r="P867" s="159"/>
    </row>
    <row r="868" spans="16:16">
      <c r="P868" s="159"/>
    </row>
    <row r="869" spans="16:16">
      <c r="P869" s="159"/>
    </row>
    <row r="870" spans="16:16">
      <c r="P870" s="159"/>
    </row>
    <row r="871" spans="16:16">
      <c r="P871" s="159"/>
    </row>
    <row r="872" spans="16:16">
      <c r="P872" s="159"/>
    </row>
    <row r="873" spans="16:16">
      <c r="P873" s="159"/>
    </row>
    <row r="874" spans="16:16">
      <c r="P874" s="159"/>
    </row>
    <row r="875" spans="16:16">
      <c r="P875" s="159"/>
    </row>
    <row r="876" spans="16:16">
      <c r="P876" s="159"/>
    </row>
    <row r="877" spans="16:16">
      <c r="P877" s="159"/>
    </row>
    <row r="878" spans="16:16">
      <c r="P878" s="159"/>
    </row>
    <row r="879" spans="16:16">
      <c r="P879" s="159"/>
    </row>
    <row r="880" spans="16:16">
      <c r="P880" s="159"/>
    </row>
    <row r="881" spans="16:16">
      <c r="P881" s="159"/>
    </row>
    <row r="882" spans="16:16">
      <c r="P882" s="159"/>
    </row>
    <row r="883" spans="16:16">
      <c r="P883" s="159"/>
    </row>
    <row r="884" spans="16:16">
      <c r="P884" s="159"/>
    </row>
    <row r="885" spans="16:16">
      <c r="P885" s="159"/>
    </row>
    <row r="886" spans="16:16">
      <c r="P886" s="159"/>
    </row>
    <row r="887" spans="16:16">
      <c r="P887" s="159"/>
    </row>
    <row r="888" spans="16:16">
      <c r="P888" s="159"/>
    </row>
    <row r="889" spans="16:16">
      <c r="P889" s="159"/>
    </row>
    <row r="890" spans="16:16">
      <c r="P890" s="159"/>
    </row>
    <row r="891" spans="16:16">
      <c r="P891" s="159"/>
    </row>
    <row r="892" spans="16:16">
      <c r="P892" s="159"/>
    </row>
    <row r="893" spans="16:16">
      <c r="P893" s="159"/>
    </row>
    <row r="894" spans="16:16">
      <c r="P894" s="159"/>
    </row>
    <row r="895" spans="16:16">
      <c r="P895" s="159"/>
    </row>
    <row r="896" spans="16:16">
      <c r="P896" s="159"/>
    </row>
    <row r="897" spans="16:16">
      <c r="P897" s="159"/>
    </row>
    <row r="898" spans="16:16">
      <c r="P898" s="159"/>
    </row>
    <row r="899" spans="16:16">
      <c r="P899" s="159"/>
    </row>
    <row r="900" spans="16:16">
      <c r="P900" s="159"/>
    </row>
    <row r="901" spans="16:16">
      <c r="P901" s="159"/>
    </row>
    <row r="902" spans="16:16">
      <c r="P902" s="159"/>
    </row>
    <row r="903" spans="16:16">
      <c r="P903" s="159"/>
    </row>
    <row r="904" spans="16:16">
      <c r="P904" s="159"/>
    </row>
    <row r="905" spans="16:16">
      <c r="P905" s="159"/>
    </row>
    <row r="906" spans="16:16">
      <c r="P906" s="159"/>
    </row>
    <row r="907" spans="16:16">
      <c r="P907" s="159"/>
    </row>
    <row r="908" spans="16:16">
      <c r="P908" s="159"/>
    </row>
    <row r="909" spans="16:16">
      <c r="P909" s="159"/>
    </row>
    <row r="910" spans="16:16">
      <c r="P910" s="159"/>
    </row>
    <row r="911" spans="16:16">
      <c r="P911" s="159"/>
    </row>
    <row r="912" spans="16:16">
      <c r="P912" s="159"/>
    </row>
    <row r="913" spans="16:16">
      <c r="P913" s="159"/>
    </row>
    <row r="914" spans="16:16">
      <c r="P914" s="159"/>
    </row>
    <row r="915" spans="16:16">
      <c r="P915" s="159"/>
    </row>
    <row r="916" spans="16:16">
      <c r="P916" s="159"/>
    </row>
    <row r="917" spans="16:16">
      <c r="P917" s="159"/>
    </row>
    <row r="918" spans="16:16">
      <c r="P918" s="159"/>
    </row>
    <row r="919" spans="16:16">
      <c r="P919" s="159"/>
    </row>
    <row r="920" spans="16:16">
      <c r="P920" s="159"/>
    </row>
    <row r="921" spans="16:16">
      <c r="P921" s="159"/>
    </row>
    <row r="922" spans="16:16">
      <c r="P922" s="159"/>
    </row>
    <row r="923" spans="16:16">
      <c r="P923" s="159"/>
    </row>
    <row r="924" spans="16:16">
      <c r="P924" s="159"/>
    </row>
    <row r="925" spans="16:16">
      <c r="P925" s="159"/>
    </row>
    <row r="926" spans="16:16">
      <c r="P926" s="159"/>
    </row>
    <row r="927" spans="16:16">
      <c r="P927" s="159"/>
    </row>
    <row r="928" spans="16:16">
      <c r="P928" s="159"/>
    </row>
    <row r="929" spans="16:16">
      <c r="P929" s="159"/>
    </row>
    <row r="930" spans="16:16">
      <c r="P930" s="159"/>
    </row>
    <row r="931" spans="16:16">
      <c r="P931" s="159"/>
    </row>
    <row r="932" spans="16:16">
      <c r="P932" s="159"/>
    </row>
    <row r="933" spans="16:16">
      <c r="P933" s="159"/>
    </row>
    <row r="934" spans="16:16">
      <c r="P934" s="159"/>
    </row>
    <row r="935" spans="16:16">
      <c r="P935" s="159"/>
    </row>
    <row r="936" spans="16:16">
      <c r="P936" s="159"/>
    </row>
    <row r="937" spans="16:16">
      <c r="P937" s="159"/>
    </row>
    <row r="938" spans="16:16">
      <c r="P938" s="159"/>
    </row>
    <row r="939" spans="16:16">
      <c r="P939" s="159"/>
    </row>
    <row r="940" spans="16:16">
      <c r="P940" s="159"/>
    </row>
    <row r="941" spans="16:16">
      <c r="P941" s="159"/>
    </row>
    <row r="942" spans="16:16">
      <c r="P942" s="159"/>
    </row>
    <row r="943" spans="16:16">
      <c r="P943" s="159"/>
    </row>
    <row r="944" spans="16:16">
      <c r="P944" s="159"/>
    </row>
    <row r="945" spans="16:16">
      <c r="P945" s="159"/>
    </row>
    <row r="946" spans="16:16">
      <c r="P946" s="159"/>
    </row>
    <row r="947" spans="16:16">
      <c r="P947" s="159"/>
    </row>
    <row r="948" spans="16:16">
      <c r="P948" s="159"/>
    </row>
    <row r="949" spans="16:16">
      <c r="P949" s="159"/>
    </row>
    <row r="950" spans="16:16">
      <c r="P950" s="159"/>
    </row>
    <row r="951" spans="16:16">
      <c r="P951" s="159"/>
    </row>
    <row r="952" spans="16:16">
      <c r="P952" s="159"/>
    </row>
    <row r="953" spans="16:16">
      <c r="P953" s="159"/>
    </row>
    <row r="954" spans="16:16">
      <c r="P954" s="159"/>
    </row>
    <row r="955" spans="16:16">
      <c r="P955" s="159"/>
    </row>
    <row r="956" spans="16:16">
      <c r="P956" s="159"/>
    </row>
    <row r="957" spans="16:16">
      <c r="P957" s="159"/>
    </row>
    <row r="958" spans="16:16">
      <c r="P958" s="159"/>
    </row>
    <row r="959" spans="16:16">
      <c r="P959" s="159"/>
    </row>
    <row r="960" spans="16:16">
      <c r="P960" s="159"/>
    </row>
    <row r="961" spans="16:16">
      <c r="P961" s="159"/>
    </row>
    <row r="962" spans="16:16">
      <c r="P962" s="159"/>
    </row>
    <row r="963" spans="16:16">
      <c r="P963" s="159"/>
    </row>
    <row r="964" spans="16:16">
      <c r="P964" s="159"/>
    </row>
    <row r="965" spans="16:16">
      <c r="P965" s="159"/>
    </row>
    <row r="966" spans="16:16">
      <c r="P966" s="159"/>
    </row>
    <row r="967" spans="16:16">
      <c r="P967" s="159"/>
    </row>
    <row r="968" spans="16:16">
      <c r="P968" s="159"/>
    </row>
    <row r="969" spans="16:16">
      <c r="P969" s="159"/>
    </row>
    <row r="970" spans="16:16">
      <c r="P970" s="159"/>
    </row>
    <row r="971" spans="16:16">
      <c r="P971" s="159"/>
    </row>
    <row r="972" spans="16:16">
      <c r="P972" s="159"/>
    </row>
    <row r="973" spans="16:16">
      <c r="P973" s="159"/>
    </row>
    <row r="974" spans="16:16">
      <c r="P974" s="159"/>
    </row>
    <row r="975" spans="16:16">
      <c r="P975" s="159"/>
    </row>
    <row r="976" spans="16:16">
      <c r="P976" s="159"/>
    </row>
    <row r="977" spans="16:16">
      <c r="P977" s="159"/>
    </row>
    <row r="978" spans="16:16">
      <c r="P978" s="159"/>
    </row>
    <row r="979" spans="16:16">
      <c r="P979" s="159"/>
    </row>
    <row r="980" spans="16:16">
      <c r="P980" s="159"/>
    </row>
    <row r="981" spans="16:16">
      <c r="P981" s="159"/>
    </row>
    <row r="982" spans="16:16">
      <c r="P982" s="159"/>
    </row>
    <row r="983" spans="16:16">
      <c r="P983" s="159"/>
    </row>
    <row r="984" spans="16:16">
      <c r="P984" s="159"/>
    </row>
    <row r="985" spans="16:16">
      <c r="P985" s="159"/>
    </row>
    <row r="986" spans="16:16">
      <c r="P986" s="159"/>
    </row>
    <row r="987" spans="16:16">
      <c r="P987" s="159"/>
    </row>
    <row r="988" spans="16:16">
      <c r="P988" s="159"/>
    </row>
    <row r="989" spans="16:16">
      <c r="P989" s="159"/>
    </row>
    <row r="990" spans="16:16">
      <c r="P990" s="159"/>
    </row>
    <row r="991" spans="16:16">
      <c r="P991" s="159"/>
    </row>
    <row r="992" spans="16:16">
      <c r="P992" s="159"/>
    </row>
    <row r="993" spans="16:16">
      <c r="P993" s="159"/>
    </row>
    <row r="994" spans="16:16">
      <c r="P994" s="159"/>
    </row>
    <row r="995" spans="16:16">
      <c r="P995" s="159"/>
    </row>
    <row r="996" spans="16:16">
      <c r="P996" s="159"/>
    </row>
    <row r="997" spans="16:16">
      <c r="P997" s="159"/>
    </row>
    <row r="998" spans="16:16">
      <c r="P998" s="159"/>
    </row>
    <row r="999" spans="16:16">
      <c r="P999" s="159"/>
    </row>
    <row r="1000" spans="16:16">
      <c r="P1000" s="159"/>
    </row>
    <row r="1001" spans="16:16">
      <c r="P1001" s="159"/>
    </row>
    <row r="1002" spans="16:16">
      <c r="P1002" s="159"/>
    </row>
    <row r="1003" spans="16:16">
      <c r="P1003" s="159"/>
    </row>
    <row r="1004" spans="16:16">
      <c r="P1004" s="159"/>
    </row>
    <row r="1005" spans="16:16">
      <c r="P1005" s="159"/>
    </row>
    <row r="1006" spans="16:16">
      <c r="P1006" s="159"/>
    </row>
    <row r="1007" spans="16:16">
      <c r="P1007" s="159"/>
    </row>
    <row r="1008" spans="16:16">
      <c r="P1008" s="159"/>
    </row>
    <row r="1009" spans="16:16">
      <c r="P1009" s="159"/>
    </row>
    <row r="1010" spans="16:16">
      <c r="P1010" s="159"/>
    </row>
    <row r="1011" spans="16:16">
      <c r="P1011" s="159"/>
    </row>
    <row r="1012" spans="16:16">
      <c r="P1012" s="159"/>
    </row>
    <row r="1013" spans="16:16">
      <c r="P1013" s="159"/>
    </row>
    <row r="1014" spans="16:16">
      <c r="P1014" s="159"/>
    </row>
    <row r="1015" spans="16:16">
      <c r="P1015" s="159"/>
    </row>
    <row r="1016" spans="16:16">
      <c r="P1016" s="159"/>
    </row>
    <row r="1017" spans="16:16">
      <c r="P1017" s="159"/>
    </row>
    <row r="1018" spans="16:16">
      <c r="P1018" s="159"/>
    </row>
    <row r="1019" spans="16:16">
      <c r="P1019" s="159"/>
    </row>
    <row r="1020" spans="16:16">
      <c r="P1020" s="159"/>
    </row>
    <row r="1021" spans="16:16">
      <c r="P1021" s="159"/>
    </row>
    <row r="1022" spans="16:16">
      <c r="P1022" s="159"/>
    </row>
    <row r="1023" spans="16:16">
      <c r="P1023" s="159"/>
    </row>
    <row r="1024" spans="16:16">
      <c r="P1024" s="159"/>
    </row>
    <row r="1025" spans="16:16">
      <c r="P1025" s="159"/>
    </row>
    <row r="1026" spans="16:16">
      <c r="P1026" s="159"/>
    </row>
    <row r="1027" spans="16:16">
      <c r="P1027" s="159"/>
    </row>
    <row r="1028" spans="16:16">
      <c r="P1028" s="159"/>
    </row>
    <row r="1029" spans="16:16">
      <c r="P1029" s="159"/>
    </row>
    <row r="1030" spans="16:16">
      <c r="P1030" s="159"/>
    </row>
    <row r="1031" spans="16:16">
      <c r="P1031" s="159"/>
    </row>
    <row r="1032" spans="16:16">
      <c r="P1032" s="159"/>
    </row>
    <row r="1033" spans="16:16">
      <c r="P1033" s="159"/>
    </row>
    <row r="1034" spans="16:16">
      <c r="P1034" s="159"/>
    </row>
    <row r="1035" spans="16:16">
      <c r="P1035" s="159"/>
    </row>
    <row r="1036" spans="16:16">
      <c r="P1036" s="159"/>
    </row>
    <row r="1037" spans="16:16">
      <c r="P1037" s="159"/>
    </row>
    <row r="1038" spans="16:16">
      <c r="P1038" s="159"/>
    </row>
    <row r="1039" spans="16:16">
      <c r="P1039" s="159"/>
    </row>
    <row r="1040" spans="16:16">
      <c r="P1040" s="159"/>
    </row>
    <row r="1041" spans="16:16">
      <c r="P1041" s="159"/>
    </row>
    <row r="1042" spans="16:16">
      <c r="P1042" s="159"/>
    </row>
    <row r="1043" spans="16:16">
      <c r="P1043" s="159"/>
    </row>
    <row r="1044" spans="16:16">
      <c r="P1044" s="159"/>
    </row>
    <row r="1045" spans="16:16">
      <c r="P1045" s="159"/>
    </row>
    <row r="1046" spans="16:16">
      <c r="P1046" s="159"/>
    </row>
    <row r="1047" spans="16:16">
      <c r="P1047" s="159"/>
    </row>
    <row r="1048" spans="16:16">
      <c r="P1048" s="159"/>
    </row>
    <row r="1049" spans="16:16">
      <c r="P1049" s="159"/>
    </row>
    <row r="1050" spans="16:16">
      <c r="P1050" s="159"/>
    </row>
    <row r="1051" spans="16:16">
      <c r="P1051" s="159"/>
    </row>
    <row r="1052" spans="16:16">
      <c r="P1052" s="159"/>
    </row>
    <row r="1053" spans="16:16">
      <c r="P1053" s="159"/>
    </row>
    <row r="1054" spans="16:16">
      <c r="P1054" s="159"/>
    </row>
    <row r="1055" spans="16:16">
      <c r="P1055" s="159"/>
    </row>
    <row r="1056" spans="16:16">
      <c r="P1056" s="159"/>
    </row>
    <row r="1057" spans="16:16">
      <c r="P1057" s="159"/>
    </row>
    <row r="1058" spans="16:16">
      <c r="P1058" s="159"/>
    </row>
    <row r="1059" spans="16:16">
      <c r="P1059" s="159"/>
    </row>
    <row r="1060" spans="16:16">
      <c r="P1060" s="159"/>
    </row>
    <row r="1061" spans="16:16">
      <c r="P1061" s="159"/>
    </row>
    <row r="1062" spans="16:16">
      <c r="P1062" s="159"/>
    </row>
    <row r="1063" spans="16:16">
      <c r="P1063" s="159"/>
    </row>
    <row r="1064" spans="16:16">
      <c r="P1064" s="159"/>
    </row>
    <row r="1065" spans="16:16">
      <c r="P1065" s="159"/>
    </row>
    <row r="1066" spans="16:16">
      <c r="P1066" s="159"/>
    </row>
    <row r="1067" spans="16:16">
      <c r="P1067" s="159"/>
    </row>
    <row r="1068" spans="16:16">
      <c r="P1068" s="159"/>
    </row>
    <row r="1069" spans="16:16">
      <c r="P1069" s="159"/>
    </row>
    <row r="1070" spans="16:16">
      <c r="P1070" s="159"/>
    </row>
    <row r="1071" spans="16:16">
      <c r="P1071" s="159"/>
    </row>
    <row r="1072" spans="16:16">
      <c r="P1072" s="159"/>
    </row>
    <row r="1073" spans="16:16">
      <c r="P1073" s="159"/>
    </row>
    <row r="1074" spans="16:16">
      <c r="P1074" s="159"/>
    </row>
    <row r="1075" spans="16:16">
      <c r="P1075" s="159"/>
    </row>
    <row r="1076" spans="16:16">
      <c r="P1076" s="159"/>
    </row>
    <row r="1077" spans="16:16">
      <c r="P1077" s="159"/>
    </row>
    <row r="1078" spans="16:16">
      <c r="P1078" s="159"/>
    </row>
    <row r="1079" spans="16:16">
      <c r="P1079" s="159"/>
    </row>
    <row r="1080" spans="16:16">
      <c r="P1080" s="159"/>
    </row>
    <row r="1081" spans="16:16">
      <c r="P1081" s="159"/>
    </row>
    <row r="1082" spans="16:16">
      <c r="P1082" s="159"/>
    </row>
    <row r="1083" spans="16:16">
      <c r="P1083" s="159"/>
    </row>
    <row r="1084" spans="16:16">
      <c r="P1084" s="159"/>
    </row>
    <row r="1085" spans="16:16">
      <c r="P1085" s="159"/>
    </row>
    <row r="1086" spans="16:16">
      <c r="P1086" s="159"/>
    </row>
    <row r="1087" spans="16:16">
      <c r="P1087" s="159"/>
    </row>
    <row r="1088" spans="16:16">
      <c r="P1088" s="159"/>
    </row>
    <row r="1089" spans="16:16">
      <c r="P1089" s="159"/>
    </row>
    <row r="1090" spans="16:16">
      <c r="P1090" s="159"/>
    </row>
    <row r="1091" spans="16:16">
      <c r="P1091" s="159"/>
    </row>
    <row r="1092" spans="16:16">
      <c r="P1092" s="159"/>
    </row>
    <row r="1093" spans="16:16">
      <c r="P1093" s="159"/>
    </row>
    <row r="1094" spans="16:16">
      <c r="P1094" s="159"/>
    </row>
    <row r="1095" spans="16:16">
      <c r="P1095" s="159"/>
    </row>
    <row r="1096" spans="16:16">
      <c r="P1096" s="159"/>
    </row>
    <row r="1097" spans="16:16">
      <c r="P1097" s="159"/>
    </row>
    <row r="1098" spans="16:16">
      <c r="P1098" s="159"/>
    </row>
    <row r="1099" spans="16:16">
      <c r="P1099" s="159"/>
    </row>
    <row r="1100" spans="16:16">
      <c r="P1100" s="159"/>
    </row>
    <row r="1101" spans="16:16">
      <c r="P1101" s="159"/>
    </row>
    <row r="1102" spans="16:16">
      <c r="P1102" s="159"/>
    </row>
    <row r="1103" spans="16:16">
      <c r="P1103" s="159"/>
    </row>
    <row r="1104" spans="16:16">
      <c r="P1104" s="159"/>
    </row>
    <row r="1105" spans="16:16">
      <c r="P1105" s="159"/>
    </row>
    <row r="1106" spans="16:16">
      <c r="P1106" s="159"/>
    </row>
    <row r="1107" spans="16:16">
      <c r="P1107" s="159"/>
    </row>
    <row r="1108" spans="16:16">
      <c r="P1108" s="159"/>
    </row>
    <row r="1109" spans="16:16">
      <c r="P1109" s="159"/>
    </row>
    <row r="1110" spans="16:16">
      <c r="P1110" s="159"/>
    </row>
    <row r="1111" spans="16:16">
      <c r="P1111" s="159"/>
    </row>
    <row r="1112" spans="16:16">
      <c r="P1112" s="159"/>
    </row>
    <row r="1113" spans="16:16">
      <c r="P1113" s="159"/>
    </row>
    <row r="1114" spans="16:16">
      <c r="P1114" s="159"/>
    </row>
    <row r="1115" spans="16:16">
      <c r="P1115" s="159"/>
    </row>
    <row r="1116" spans="16:16">
      <c r="P1116" s="159"/>
    </row>
    <row r="1117" spans="16:16">
      <c r="P1117" s="159"/>
    </row>
    <row r="1118" spans="16:16">
      <c r="P1118" s="159"/>
    </row>
    <row r="1119" spans="16:16">
      <c r="P1119" s="159"/>
    </row>
    <row r="1120" spans="16:16">
      <c r="P1120" s="159"/>
    </row>
    <row r="1121" spans="16:16">
      <c r="P1121" s="159"/>
    </row>
    <row r="1122" spans="16:16">
      <c r="P1122" s="159"/>
    </row>
    <row r="1123" spans="16:16">
      <c r="P1123" s="159"/>
    </row>
    <row r="1124" spans="16:16">
      <c r="P1124" s="159"/>
    </row>
    <row r="1125" spans="16:16">
      <c r="P1125" s="159"/>
    </row>
    <row r="1126" spans="16:16">
      <c r="P1126" s="159"/>
    </row>
    <row r="1127" spans="16:16">
      <c r="P1127" s="159"/>
    </row>
    <row r="1128" spans="16:16">
      <c r="P1128" s="159"/>
    </row>
    <row r="1129" spans="16:16">
      <c r="P1129" s="159"/>
    </row>
    <row r="1130" spans="16:16">
      <c r="P1130" s="159"/>
    </row>
    <row r="1131" spans="16:16">
      <c r="P1131" s="159"/>
    </row>
    <row r="1132" spans="16:16">
      <c r="P1132" s="159"/>
    </row>
    <row r="1133" spans="16:16">
      <c r="P1133" s="159"/>
    </row>
    <row r="1134" spans="16:16">
      <c r="P1134" s="159"/>
    </row>
    <row r="1135" spans="16:16">
      <c r="P1135" s="159"/>
    </row>
    <row r="1136" spans="16:16">
      <c r="P1136" s="159"/>
    </row>
    <row r="1137" spans="16:16">
      <c r="P1137" s="159"/>
    </row>
    <row r="1138" spans="16:16">
      <c r="P1138" s="159"/>
    </row>
    <row r="1139" spans="16:16">
      <c r="P1139" s="159"/>
    </row>
    <row r="1140" spans="16:16">
      <c r="P1140" s="159"/>
    </row>
    <row r="1141" spans="16:16">
      <c r="P1141" s="159"/>
    </row>
    <row r="1142" spans="16:16">
      <c r="P1142" s="159"/>
    </row>
    <row r="1143" spans="16:16">
      <c r="P1143" s="159"/>
    </row>
    <row r="1144" spans="16:16">
      <c r="P1144" s="159"/>
    </row>
    <row r="1145" spans="16:16">
      <c r="P1145" s="159"/>
    </row>
    <row r="1146" spans="16:16">
      <c r="P1146" s="159"/>
    </row>
    <row r="1147" spans="16:16">
      <c r="P1147" s="159"/>
    </row>
    <row r="1148" spans="16:16">
      <c r="P1148" s="159"/>
    </row>
    <row r="1149" spans="16:16">
      <c r="P1149" s="159"/>
    </row>
    <row r="1150" spans="16:16">
      <c r="P1150" s="159"/>
    </row>
    <row r="1151" spans="16:16">
      <c r="P1151" s="159"/>
    </row>
    <row r="1152" spans="16:16">
      <c r="P1152" s="159"/>
    </row>
    <row r="1153" spans="16:16">
      <c r="P1153" s="159"/>
    </row>
    <row r="1154" spans="16:16">
      <c r="P1154" s="159"/>
    </row>
    <row r="1155" spans="16:16">
      <c r="P1155" s="159"/>
    </row>
    <row r="1156" spans="16:16">
      <c r="P1156" s="159"/>
    </row>
    <row r="1157" spans="16:16">
      <c r="P1157" s="159"/>
    </row>
    <row r="1158" spans="16:16">
      <c r="P1158" s="159"/>
    </row>
    <row r="1159" spans="16:16">
      <c r="P1159" s="159"/>
    </row>
    <row r="1160" spans="16:16">
      <c r="P1160" s="159"/>
    </row>
    <row r="1161" spans="16:16">
      <c r="P1161" s="159"/>
    </row>
    <row r="1162" spans="16:16">
      <c r="P1162" s="159"/>
    </row>
    <row r="1163" spans="16:16">
      <c r="P1163" s="159"/>
    </row>
    <row r="1164" spans="16:16">
      <c r="P1164" s="159"/>
    </row>
    <row r="1165" spans="16:16">
      <c r="P1165" s="159"/>
    </row>
    <row r="1166" spans="16:16">
      <c r="P1166" s="159"/>
    </row>
    <row r="1167" spans="16:16">
      <c r="P1167" s="159"/>
    </row>
    <row r="1168" spans="16:16">
      <c r="P1168" s="159"/>
    </row>
    <row r="1169" spans="16:16">
      <c r="P1169" s="159"/>
    </row>
    <row r="1170" spans="16:16">
      <c r="P1170" s="159"/>
    </row>
    <row r="1171" spans="16:16">
      <c r="P1171" s="159"/>
    </row>
    <row r="1172" spans="16:16">
      <c r="P1172" s="159"/>
    </row>
    <row r="1173" spans="16:16">
      <c r="P1173" s="159"/>
    </row>
    <row r="1174" spans="16:16">
      <c r="P1174" s="159"/>
    </row>
    <row r="1175" spans="16:16">
      <c r="P1175" s="159"/>
    </row>
    <row r="1176" spans="16:16">
      <c r="P1176" s="159"/>
    </row>
    <row r="1177" spans="16:16">
      <c r="P1177" s="159"/>
    </row>
    <row r="1178" spans="16:16">
      <c r="P1178" s="159"/>
    </row>
    <row r="1179" spans="16:16">
      <c r="P1179" s="159"/>
    </row>
    <row r="1180" spans="16:16">
      <c r="P1180" s="159"/>
    </row>
    <row r="1181" spans="16:16">
      <c r="P1181" s="159"/>
    </row>
    <row r="1182" spans="16:16">
      <c r="P1182" s="159"/>
    </row>
    <row r="1183" spans="16:16">
      <c r="P1183" s="159"/>
    </row>
    <row r="1184" spans="16:16">
      <c r="P1184" s="159"/>
    </row>
    <row r="1185" spans="16:16">
      <c r="P1185" s="159"/>
    </row>
    <row r="1186" spans="16:16">
      <c r="P1186" s="159"/>
    </row>
    <row r="1187" spans="16:16">
      <c r="P1187" s="159"/>
    </row>
    <row r="1188" spans="16:16">
      <c r="P1188" s="159"/>
    </row>
    <row r="1189" spans="16:16">
      <c r="P1189" s="159"/>
    </row>
    <row r="1190" spans="16:16">
      <c r="P1190" s="159"/>
    </row>
    <row r="1191" spans="16:16">
      <c r="P1191" s="159"/>
    </row>
    <row r="1192" spans="16:16">
      <c r="P1192" s="159"/>
    </row>
    <row r="1193" spans="16:16">
      <c r="P1193" s="159"/>
    </row>
    <row r="1194" spans="16:16">
      <c r="P1194" s="159"/>
    </row>
    <row r="1195" spans="16:16">
      <c r="P1195" s="159"/>
    </row>
    <row r="1196" spans="16:16">
      <c r="P1196" s="159"/>
    </row>
    <row r="1197" spans="16:16">
      <c r="P1197" s="159"/>
    </row>
    <row r="1198" spans="16:16">
      <c r="P1198" s="159"/>
    </row>
    <row r="1199" spans="16:16">
      <c r="P1199" s="159"/>
    </row>
    <row r="1200" spans="16:16">
      <c r="P1200" s="159"/>
    </row>
    <row r="1201" spans="16:16">
      <c r="P1201" s="159"/>
    </row>
    <row r="1202" spans="16:16">
      <c r="P1202" s="159"/>
    </row>
    <row r="1203" spans="16:16">
      <c r="P1203" s="159"/>
    </row>
    <row r="1204" spans="16:16">
      <c r="P1204" s="159"/>
    </row>
    <row r="1205" spans="16:16">
      <c r="P1205" s="159"/>
    </row>
    <row r="1206" spans="16:16">
      <c r="P1206" s="159"/>
    </row>
    <row r="1207" spans="16:16">
      <c r="P1207" s="159"/>
    </row>
    <row r="1208" spans="16:16">
      <c r="P1208" s="159"/>
    </row>
    <row r="1209" spans="16:16">
      <c r="P1209" s="159"/>
    </row>
    <row r="1210" spans="16:16">
      <c r="P1210" s="159"/>
    </row>
    <row r="1211" spans="16:16">
      <c r="P1211" s="159"/>
    </row>
    <row r="1212" spans="16:16">
      <c r="P1212" s="159"/>
    </row>
    <row r="1213" spans="16:16">
      <c r="P1213" s="159"/>
    </row>
    <row r="1214" spans="16:16">
      <c r="P1214" s="159"/>
    </row>
    <row r="1215" spans="16:16">
      <c r="P1215" s="159"/>
    </row>
    <row r="1216" spans="16:16">
      <c r="P1216" s="159"/>
    </row>
    <row r="1217" spans="16:16">
      <c r="P1217" s="159"/>
    </row>
    <row r="1218" spans="16:16">
      <c r="P1218" s="159"/>
    </row>
    <row r="1219" spans="16:16">
      <c r="P1219" s="159"/>
    </row>
    <row r="1220" spans="16:16">
      <c r="P1220" s="159"/>
    </row>
    <row r="1221" spans="16:16">
      <c r="P1221" s="159"/>
    </row>
    <row r="1222" spans="16:16">
      <c r="P1222" s="159"/>
    </row>
    <row r="1223" spans="16:16">
      <c r="P1223" s="159"/>
    </row>
    <row r="1224" spans="16:16">
      <c r="P1224" s="159"/>
    </row>
    <row r="1225" spans="16:16">
      <c r="P1225" s="159"/>
    </row>
    <row r="1226" spans="16:16">
      <c r="P1226" s="159"/>
    </row>
    <row r="1227" spans="16:16">
      <c r="P1227" s="159"/>
    </row>
    <row r="1228" spans="16:16">
      <c r="P1228" s="159"/>
    </row>
    <row r="1229" spans="16:16">
      <c r="P1229" s="159"/>
    </row>
    <row r="1230" spans="16:16">
      <c r="P1230" s="159"/>
    </row>
    <row r="1231" spans="16:16">
      <c r="P1231" s="159"/>
    </row>
    <row r="1232" spans="16:16">
      <c r="P1232" s="159"/>
    </row>
    <row r="1233" spans="16:16">
      <c r="P1233" s="159"/>
    </row>
    <row r="1234" spans="16:16">
      <c r="P1234" s="159"/>
    </row>
    <row r="1235" spans="16:16">
      <c r="P1235" s="159"/>
    </row>
    <row r="1236" spans="16:16">
      <c r="P1236" s="159"/>
    </row>
    <row r="1237" spans="16:16">
      <c r="P1237" s="159"/>
    </row>
    <row r="1238" spans="16:16">
      <c r="P1238" s="159"/>
    </row>
    <row r="1239" spans="16:16">
      <c r="P1239" s="159"/>
    </row>
    <row r="1240" spans="16:16">
      <c r="P1240" s="159"/>
    </row>
    <row r="1241" spans="16:16">
      <c r="P1241" s="159"/>
    </row>
    <row r="1242" spans="16:16">
      <c r="P1242" s="159"/>
    </row>
    <row r="1243" spans="16:16">
      <c r="P1243" s="159"/>
    </row>
    <row r="1244" spans="16:16">
      <c r="P1244" s="159"/>
    </row>
    <row r="1245" spans="16:16">
      <c r="P1245" s="159"/>
    </row>
    <row r="1246" spans="16:16">
      <c r="P1246" s="159"/>
    </row>
    <row r="1247" spans="16:16">
      <c r="P1247" s="159"/>
    </row>
    <row r="1248" spans="16:16">
      <c r="P1248" s="159"/>
    </row>
    <row r="1249" spans="16:16">
      <c r="P1249" s="159"/>
    </row>
    <row r="1250" spans="16:16">
      <c r="P1250" s="159"/>
    </row>
    <row r="1251" spans="16:16">
      <c r="P1251" s="159"/>
    </row>
    <row r="1252" spans="16:16">
      <c r="P1252" s="159"/>
    </row>
    <row r="1253" spans="16:16">
      <c r="P1253" s="159"/>
    </row>
    <row r="1254" spans="16:16">
      <c r="P1254" s="159"/>
    </row>
    <row r="1255" spans="16:16">
      <c r="P1255" s="159"/>
    </row>
    <row r="1256" spans="16:16">
      <c r="P1256" s="159"/>
    </row>
    <row r="1257" spans="16:16">
      <c r="P1257" s="159"/>
    </row>
    <row r="1258" spans="16:16">
      <c r="P1258" s="159"/>
    </row>
    <row r="1259" spans="16:16">
      <c r="P1259" s="159"/>
    </row>
    <row r="1260" spans="16:16">
      <c r="P1260" s="159"/>
    </row>
    <row r="1261" spans="16:16">
      <c r="P1261" s="159"/>
    </row>
    <row r="1262" spans="16:16">
      <c r="P1262" s="159"/>
    </row>
    <row r="1263" spans="16:16">
      <c r="P1263" s="159"/>
    </row>
    <row r="1264" spans="16:16">
      <c r="P1264" s="159"/>
    </row>
    <row r="1265" spans="16:16">
      <c r="P1265" s="159"/>
    </row>
    <row r="1266" spans="16:16">
      <c r="P1266" s="159"/>
    </row>
    <row r="1267" spans="16:16">
      <c r="P1267" s="159"/>
    </row>
    <row r="1268" spans="16:16">
      <c r="P1268" s="159"/>
    </row>
    <row r="1269" spans="16:16">
      <c r="P1269" s="159"/>
    </row>
    <row r="1270" spans="16:16">
      <c r="P1270" s="159"/>
    </row>
    <row r="1271" spans="16:16">
      <c r="P1271" s="159"/>
    </row>
    <row r="1272" spans="16:16">
      <c r="P1272" s="159"/>
    </row>
    <row r="1273" spans="16:16">
      <c r="P1273" s="159"/>
    </row>
    <row r="1274" spans="16:16">
      <c r="P1274" s="159"/>
    </row>
    <row r="1275" spans="16:16">
      <c r="P1275" s="159"/>
    </row>
    <row r="1276" spans="16:16">
      <c r="P1276" s="159"/>
    </row>
    <row r="1277" spans="16:16">
      <c r="P1277" s="159"/>
    </row>
    <row r="1278" spans="16:16">
      <c r="P1278" s="159"/>
    </row>
    <row r="1279" spans="16:16">
      <c r="P1279" s="159"/>
    </row>
    <row r="1280" spans="16:16">
      <c r="P1280" s="159"/>
    </row>
    <row r="1281" spans="16:16">
      <c r="P1281" s="159"/>
    </row>
    <row r="1282" spans="16:16">
      <c r="P1282" s="159"/>
    </row>
    <row r="1283" spans="16:16">
      <c r="P1283" s="159"/>
    </row>
    <row r="1284" spans="16:16">
      <c r="P1284" s="159"/>
    </row>
    <row r="1285" spans="16:16">
      <c r="P1285" s="159"/>
    </row>
    <row r="1286" spans="16:16">
      <c r="P1286" s="159"/>
    </row>
    <row r="1287" spans="16:16">
      <c r="P1287" s="159"/>
    </row>
    <row r="1288" spans="16:16">
      <c r="P1288" s="159"/>
    </row>
    <row r="1289" spans="16:16">
      <c r="P1289" s="159"/>
    </row>
    <row r="1290" spans="16:16">
      <c r="P1290" s="159"/>
    </row>
    <row r="1291" spans="16:16">
      <c r="P1291" s="159"/>
    </row>
    <row r="1292" spans="16:16">
      <c r="P1292" s="159"/>
    </row>
    <row r="1293" spans="16:16">
      <c r="P1293" s="159"/>
    </row>
    <row r="1294" spans="16:16">
      <c r="P1294" s="159"/>
    </row>
    <row r="1295" spans="16:16">
      <c r="P1295" s="159"/>
    </row>
    <row r="1296" spans="16:16">
      <c r="P1296" s="159"/>
    </row>
    <row r="1297" spans="16:16">
      <c r="P1297" s="159"/>
    </row>
    <row r="1298" spans="16:16">
      <c r="P1298" s="159"/>
    </row>
    <row r="1299" spans="16:16">
      <c r="P1299" s="159"/>
    </row>
    <row r="1300" spans="16:16">
      <c r="P1300" s="159"/>
    </row>
    <row r="1301" spans="16:16">
      <c r="P1301" s="159"/>
    </row>
    <row r="1302" spans="16:16">
      <c r="P1302" s="159"/>
    </row>
    <row r="1303" spans="16:16">
      <c r="P1303" s="159"/>
    </row>
    <row r="1304" spans="16:16">
      <c r="P1304" s="159"/>
    </row>
    <row r="1305" spans="16:16">
      <c r="P1305" s="159"/>
    </row>
    <row r="1306" spans="16:16">
      <c r="P1306" s="159"/>
    </row>
    <row r="1307" spans="16:16">
      <c r="P1307" s="159"/>
    </row>
    <row r="1308" spans="16:16">
      <c r="P1308" s="159"/>
    </row>
    <row r="1309" spans="16:16">
      <c r="P1309" s="159"/>
    </row>
    <row r="1310" spans="16:16">
      <c r="P1310" s="159"/>
    </row>
    <row r="1311" spans="16:16">
      <c r="P1311" s="159"/>
    </row>
    <row r="1312" spans="16:16">
      <c r="P1312" s="159"/>
    </row>
    <row r="1313" spans="16:16">
      <c r="P1313" s="159"/>
    </row>
    <row r="1314" spans="16:16">
      <c r="P1314" s="159"/>
    </row>
    <row r="1315" spans="16:16">
      <c r="P1315" s="159"/>
    </row>
    <row r="1316" spans="16:16">
      <c r="P1316" s="159"/>
    </row>
    <row r="1317" spans="16:16">
      <c r="P1317" s="159"/>
    </row>
    <row r="1318" spans="16:16">
      <c r="P1318" s="159"/>
    </row>
    <row r="1319" spans="16:16">
      <c r="P1319" s="159"/>
    </row>
    <row r="1320" spans="16:16">
      <c r="P1320" s="159"/>
    </row>
    <row r="1321" spans="16:16">
      <c r="P1321" s="159"/>
    </row>
    <row r="1322" spans="16:16">
      <c r="P1322" s="159"/>
    </row>
    <row r="1323" spans="16:16">
      <c r="P1323" s="159"/>
    </row>
    <row r="1324" spans="16:16">
      <c r="P1324" s="159"/>
    </row>
    <row r="1325" spans="16:16">
      <c r="P1325" s="159"/>
    </row>
    <row r="1326" spans="16:16">
      <c r="P1326" s="159"/>
    </row>
    <row r="1327" spans="16:16">
      <c r="P1327" s="159"/>
    </row>
    <row r="1328" spans="16:16">
      <c r="P1328" s="159"/>
    </row>
    <row r="1329" spans="16:16">
      <c r="P1329" s="159"/>
    </row>
    <row r="1330" spans="16:16">
      <c r="P1330" s="159"/>
    </row>
    <row r="1331" spans="16:16">
      <c r="P1331" s="159"/>
    </row>
    <row r="1332" spans="16:16">
      <c r="P1332" s="159"/>
    </row>
    <row r="1333" spans="16:16">
      <c r="P1333" s="159"/>
    </row>
    <row r="1334" spans="16:16">
      <c r="P1334" s="159"/>
    </row>
    <row r="1335" spans="16:16">
      <c r="P1335" s="159"/>
    </row>
    <row r="1336" spans="16:16">
      <c r="P1336" s="159"/>
    </row>
    <row r="1337" spans="16:16">
      <c r="P1337" s="159"/>
    </row>
    <row r="1338" spans="16:16">
      <c r="P1338" s="159"/>
    </row>
    <row r="1339" spans="16:16">
      <c r="P1339" s="159"/>
    </row>
    <row r="1340" spans="16:16">
      <c r="P1340" s="159"/>
    </row>
    <row r="1341" spans="16:16">
      <c r="P1341" s="159"/>
    </row>
    <row r="1342" spans="16:16">
      <c r="P1342" s="159"/>
    </row>
    <row r="1343" spans="16:16">
      <c r="P1343" s="159"/>
    </row>
    <row r="1344" spans="16:16">
      <c r="P1344" s="159"/>
    </row>
    <row r="1345" spans="16:16">
      <c r="P1345" s="159"/>
    </row>
    <row r="1346" spans="16:16">
      <c r="P1346" s="159"/>
    </row>
    <row r="1347" spans="16:16">
      <c r="P1347" s="159"/>
    </row>
    <row r="1348" spans="16:16">
      <c r="P1348" s="159"/>
    </row>
    <row r="1349" spans="16:16">
      <c r="P1349" s="159"/>
    </row>
    <row r="1350" spans="16:16">
      <c r="P1350" s="159"/>
    </row>
    <row r="1351" spans="16:16">
      <c r="P1351" s="159"/>
    </row>
    <row r="1352" spans="16:16">
      <c r="P1352" s="159"/>
    </row>
    <row r="1353" spans="16:16">
      <c r="P1353" s="159"/>
    </row>
    <row r="1354" spans="16:16">
      <c r="P1354" s="159"/>
    </row>
    <row r="1355" spans="16:16">
      <c r="P1355" s="159"/>
    </row>
    <row r="1356" spans="16:16">
      <c r="P1356" s="159"/>
    </row>
    <row r="1357" spans="16:16">
      <c r="P1357" s="159"/>
    </row>
    <row r="1358" spans="16:16">
      <c r="P1358" s="159"/>
    </row>
    <row r="1359" spans="16:16">
      <c r="P1359" s="159"/>
    </row>
    <row r="1360" spans="16:16">
      <c r="P1360" s="159"/>
    </row>
    <row r="1361" spans="16:16">
      <c r="P1361" s="159"/>
    </row>
    <row r="1362" spans="16:16">
      <c r="P1362" s="159"/>
    </row>
    <row r="1363" spans="16:16">
      <c r="P1363" s="159"/>
    </row>
    <row r="1364" spans="16:16">
      <c r="P1364" s="159"/>
    </row>
    <row r="1365" spans="16:16">
      <c r="P1365" s="159"/>
    </row>
    <row r="1366" spans="16:16">
      <c r="P1366" s="159"/>
    </row>
    <row r="1367" spans="16:16">
      <c r="P1367" s="159"/>
    </row>
    <row r="1368" spans="16:16">
      <c r="P1368" s="159"/>
    </row>
    <row r="1369" spans="16:16">
      <c r="P1369" s="159"/>
    </row>
    <row r="1370" spans="16:16">
      <c r="P1370" s="159"/>
    </row>
    <row r="1371" spans="16:16">
      <c r="P1371" s="159"/>
    </row>
    <row r="1372" spans="16:16">
      <c r="P1372" s="159"/>
    </row>
    <row r="1373" spans="16:16">
      <c r="P1373" s="159"/>
    </row>
    <row r="1374" spans="16:16">
      <c r="P1374" s="159"/>
    </row>
    <row r="1375" spans="16:16">
      <c r="P1375" s="159"/>
    </row>
    <row r="1376" spans="16:16">
      <c r="P1376" s="159"/>
    </row>
    <row r="1377" spans="16:16">
      <c r="P1377" s="159"/>
    </row>
    <row r="1378" spans="16:16">
      <c r="P1378" s="159"/>
    </row>
    <row r="1379" spans="16:16">
      <c r="P1379" s="159"/>
    </row>
    <row r="1380" spans="16:16">
      <c r="P1380" s="159"/>
    </row>
    <row r="1381" spans="16:16">
      <c r="P1381" s="159"/>
    </row>
    <row r="1382" spans="16:16">
      <c r="P1382" s="159"/>
    </row>
    <row r="1383" spans="16:16">
      <c r="P1383" s="159"/>
    </row>
    <row r="1384" spans="16:16">
      <c r="P1384" s="159"/>
    </row>
    <row r="1385" spans="16:16">
      <c r="P1385" s="159"/>
    </row>
    <row r="1386" spans="16:16">
      <c r="P1386" s="159"/>
    </row>
    <row r="1387" spans="16:16">
      <c r="P1387" s="159"/>
    </row>
    <row r="1388" spans="16:16">
      <c r="P1388" s="159"/>
    </row>
    <row r="1389" spans="16:16">
      <c r="P1389" s="159"/>
    </row>
    <row r="1390" spans="16:16">
      <c r="P1390" s="159"/>
    </row>
    <row r="1391" spans="16:16">
      <c r="P1391" s="159"/>
    </row>
    <row r="1392" spans="16:16">
      <c r="P1392" s="159"/>
    </row>
    <row r="1393" spans="16:16">
      <c r="P1393" s="159"/>
    </row>
    <row r="1394" spans="16:16">
      <c r="P1394" s="159"/>
    </row>
    <row r="1395" spans="16:16">
      <c r="P1395" s="159"/>
    </row>
    <row r="1396" spans="16:16">
      <c r="P1396" s="159"/>
    </row>
    <row r="1397" spans="16:16">
      <c r="P1397" s="159"/>
    </row>
    <row r="1398" spans="16:16">
      <c r="P1398" s="159"/>
    </row>
    <row r="1399" spans="16:16">
      <c r="P1399" s="159"/>
    </row>
    <row r="1400" spans="16:16">
      <c r="P1400" s="159"/>
    </row>
    <row r="1401" spans="16:16">
      <c r="P1401" s="159"/>
    </row>
    <row r="1402" spans="16:16">
      <c r="P1402" s="159"/>
    </row>
    <row r="1403" spans="16:16">
      <c r="P1403" s="159"/>
    </row>
    <row r="1404" spans="16:16">
      <c r="P1404" s="159"/>
    </row>
    <row r="1405" spans="16:16">
      <c r="P1405" s="159"/>
    </row>
    <row r="1406" spans="16:16">
      <c r="P1406" s="159"/>
    </row>
    <row r="1407" spans="16:16">
      <c r="P1407" s="159"/>
    </row>
    <row r="1408" spans="16:16">
      <c r="P1408" s="159"/>
    </row>
    <row r="1409" spans="16:16">
      <c r="P1409" s="159"/>
    </row>
    <row r="1410" spans="16:16">
      <c r="P1410" s="159"/>
    </row>
    <row r="1411" spans="16:16">
      <c r="P1411" s="159"/>
    </row>
    <row r="1412" spans="16:16">
      <c r="P1412" s="159"/>
    </row>
    <row r="1413" spans="16:16">
      <c r="P1413" s="159"/>
    </row>
    <row r="1414" spans="16:16">
      <c r="P1414" s="159"/>
    </row>
    <row r="1415" spans="16:16">
      <c r="P1415" s="159"/>
    </row>
    <row r="1416" spans="16:16">
      <c r="P1416" s="159"/>
    </row>
    <row r="1417" spans="16:16">
      <c r="P1417" s="159"/>
    </row>
    <row r="1418" spans="16:16">
      <c r="P1418" s="159"/>
    </row>
    <row r="1419" spans="16:16">
      <c r="P1419" s="159"/>
    </row>
    <row r="1420" spans="16:16">
      <c r="P1420" s="159"/>
    </row>
    <row r="1421" spans="16:16">
      <c r="P1421" s="159"/>
    </row>
    <row r="1422" spans="16:16">
      <c r="P1422" s="159"/>
    </row>
    <row r="1423" spans="16:16">
      <c r="P1423" s="159"/>
    </row>
    <row r="1424" spans="16:16">
      <c r="P1424" s="159"/>
    </row>
    <row r="1425" spans="16:16">
      <c r="P1425" s="159"/>
    </row>
    <row r="1426" spans="16:16">
      <c r="P1426" s="159"/>
    </row>
    <row r="1427" spans="16:16">
      <c r="P1427" s="159"/>
    </row>
    <row r="1428" spans="16:16">
      <c r="P1428" s="159"/>
    </row>
    <row r="1429" spans="16:16">
      <c r="P1429" s="159"/>
    </row>
    <row r="1430" spans="16:16">
      <c r="P1430" s="159"/>
    </row>
    <row r="1431" spans="16:16">
      <c r="P1431" s="159"/>
    </row>
    <row r="1432" spans="16:16">
      <c r="P1432" s="159"/>
    </row>
    <row r="1433" spans="16:16">
      <c r="P1433" s="159"/>
    </row>
    <row r="1434" spans="16:16">
      <c r="P1434" s="159"/>
    </row>
    <row r="1435" spans="16:16">
      <c r="P1435" s="159"/>
    </row>
    <row r="1436" spans="16:16">
      <c r="P1436" s="159"/>
    </row>
    <row r="1437" spans="16:16">
      <c r="P1437" s="159"/>
    </row>
    <row r="1438" spans="16:16">
      <c r="P1438" s="159"/>
    </row>
    <row r="1439" spans="16:16">
      <c r="P1439" s="159"/>
    </row>
    <row r="1440" spans="16:16">
      <c r="P1440" s="159"/>
    </row>
    <row r="1441" spans="16:16">
      <c r="P1441" s="159"/>
    </row>
    <row r="1442" spans="16:16">
      <c r="P1442" s="159"/>
    </row>
    <row r="1443" spans="16:16">
      <c r="P1443" s="159"/>
    </row>
    <row r="1444" spans="16:16">
      <c r="P1444" s="159"/>
    </row>
    <row r="1445" spans="16:16">
      <c r="P1445" s="159"/>
    </row>
    <row r="1446" spans="16:16">
      <c r="P1446" s="159"/>
    </row>
    <row r="1447" spans="16:16">
      <c r="P1447" s="159"/>
    </row>
    <row r="1448" spans="16:16">
      <c r="P1448" s="159"/>
    </row>
    <row r="1449" spans="16:16">
      <c r="P1449" s="159"/>
    </row>
    <row r="1450" spans="16:16">
      <c r="P1450" s="159"/>
    </row>
    <row r="1451" spans="16:16">
      <c r="P1451" s="159"/>
    </row>
    <row r="1452" spans="16:16">
      <c r="P1452" s="159"/>
    </row>
    <row r="1453" spans="16:16">
      <c r="P1453" s="159"/>
    </row>
    <row r="1454" spans="16:16">
      <c r="P1454" s="159"/>
    </row>
    <row r="1455" spans="16:16">
      <c r="P1455" s="159"/>
    </row>
    <row r="1456" spans="16:16">
      <c r="P1456" s="159"/>
    </row>
    <row r="1457" spans="16:16">
      <c r="P1457" s="159"/>
    </row>
    <row r="1458" spans="16:16">
      <c r="P1458" s="159"/>
    </row>
    <row r="1459" spans="16:16">
      <c r="P1459" s="159"/>
    </row>
    <row r="1460" spans="16:16">
      <c r="P1460" s="159"/>
    </row>
    <row r="1461" spans="16:16">
      <c r="P1461" s="159"/>
    </row>
    <row r="1462" spans="16:16">
      <c r="P1462" s="159"/>
    </row>
    <row r="1463" spans="16:16">
      <c r="P1463" s="159"/>
    </row>
    <row r="1464" spans="16:16">
      <c r="P1464" s="159"/>
    </row>
    <row r="1465" spans="16:16">
      <c r="P1465" s="159"/>
    </row>
    <row r="1466" spans="16:16">
      <c r="P1466" s="159"/>
    </row>
    <row r="1467" spans="16:16">
      <c r="P1467" s="159"/>
    </row>
    <row r="1468" spans="16:16">
      <c r="P1468" s="159"/>
    </row>
    <row r="1469" spans="16:16">
      <c r="P1469" s="159"/>
    </row>
    <row r="1470" spans="16:16">
      <c r="P1470" s="159"/>
    </row>
    <row r="1471" spans="16:16">
      <c r="P1471" s="159"/>
    </row>
    <row r="1472" spans="16:16">
      <c r="P1472" s="159"/>
    </row>
    <row r="1473" spans="16:16">
      <c r="P1473" s="159"/>
    </row>
    <row r="1474" spans="16:16">
      <c r="P1474" s="159"/>
    </row>
    <row r="1475" spans="16:16">
      <c r="P1475" s="159"/>
    </row>
    <row r="1476" spans="16:16">
      <c r="P1476" s="159"/>
    </row>
    <row r="1477" spans="16:16">
      <c r="P1477" s="159"/>
    </row>
    <row r="1478" spans="16:16">
      <c r="P1478" s="159"/>
    </row>
    <row r="1479" spans="16:16">
      <c r="P1479" s="159"/>
    </row>
    <row r="1480" spans="16:16">
      <c r="P1480" s="159"/>
    </row>
    <row r="1481" spans="16:16">
      <c r="P1481" s="159"/>
    </row>
    <row r="1482" spans="16:16">
      <c r="P1482" s="159"/>
    </row>
    <row r="1483" spans="16:16">
      <c r="P1483" s="159"/>
    </row>
    <row r="1484" spans="16:16">
      <c r="P1484" s="159"/>
    </row>
    <row r="1485" spans="16:16">
      <c r="P1485" s="159"/>
    </row>
    <row r="1486" spans="16:16">
      <c r="P1486" s="159"/>
    </row>
    <row r="1487" spans="16:16">
      <c r="P1487" s="159"/>
    </row>
    <row r="1488" spans="16:16">
      <c r="P1488" s="159"/>
    </row>
    <row r="1489" spans="16:16">
      <c r="P1489" s="159"/>
    </row>
    <row r="1490" spans="16:16">
      <c r="P1490" s="159"/>
    </row>
    <row r="1491" spans="16:16">
      <c r="P1491" s="159"/>
    </row>
    <row r="1492" spans="16:16">
      <c r="P1492" s="159"/>
    </row>
    <row r="1493" spans="16:16">
      <c r="P1493" s="159"/>
    </row>
    <row r="1494" spans="16:16">
      <c r="P1494" s="159"/>
    </row>
    <row r="1495" spans="16:16">
      <c r="P1495" s="159"/>
    </row>
    <row r="1496" spans="16:16">
      <c r="P1496" s="159"/>
    </row>
    <row r="1497" spans="16:16">
      <c r="P1497" s="159"/>
    </row>
    <row r="1498" spans="16:16">
      <c r="P1498" s="159"/>
    </row>
    <row r="1499" spans="16:16">
      <c r="P1499" s="159"/>
    </row>
    <row r="1500" spans="16:16">
      <c r="P1500" s="159"/>
    </row>
    <row r="1501" spans="16:16">
      <c r="P1501" s="159"/>
    </row>
    <row r="1502" spans="16:16">
      <c r="P1502" s="159"/>
    </row>
    <row r="1503" spans="16:16">
      <c r="P1503" s="159"/>
    </row>
    <row r="1504" spans="16:16">
      <c r="P1504" s="159"/>
    </row>
    <row r="1505" spans="16:16">
      <c r="P1505" s="159"/>
    </row>
    <row r="1506" spans="16:16">
      <c r="P1506" s="159"/>
    </row>
    <row r="1507" spans="16:16">
      <c r="P1507" s="159"/>
    </row>
    <row r="1508" spans="16:16">
      <c r="P1508" s="159"/>
    </row>
    <row r="1509" spans="16:16">
      <c r="P1509" s="159"/>
    </row>
    <row r="1510" spans="16:16">
      <c r="P1510" s="159"/>
    </row>
    <row r="1511" spans="16:16">
      <c r="P1511" s="159"/>
    </row>
    <row r="1512" spans="16:16">
      <c r="P1512" s="159"/>
    </row>
    <row r="1513" spans="16:16">
      <c r="P1513" s="159"/>
    </row>
    <row r="1514" spans="16:16">
      <c r="P1514" s="159"/>
    </row>
    <row r="1515" spans="16:16">
      <c r="P1515" s="159"/>
    </row>
    <row r="1516" spans="16:16">
      <c r="P1516" s="159"/>
    </row>
    <row r="1517" spans="16:16">
      <c r="P1517" s="159"/>
    </row>
    <row r="1518" spans="16:16">
      <c r="P1518" s="159"/>
    </row>
    <row r="1519" spans="16:16">
      <c r="P1519" s="159"/>
    </row>
    <row r="1520" spans="16:16">
      <c r="P1520" s="159"/>
    </row>
    <row r="1521" spans="16:16">
      <c r="P1521" s="159"/>
    </row>
    <row r="1522" spans="16:16">
      <c r="P1522" s="159"/>
    </row>
    <row r="1523" spans="16:16">
      <c r="P1523" s="159"/>
    </row>
    <row r="1524" spans="16:16">
      <c r="P1524" s="159"/>
    </row>
    <row r="1525" spans="16:16">
      <c r="P1525" s="159"/>
    </row>
    <row r="1526" spans="16:16">
      <c r="P1526" s="159"/>
    </row>
    <row r="1527" spans="16:16">
      <c r="P1527" s="159"/>
    </row>
    <row r="1528" spans="16:16">
      <c r="P1528" s="159"/>
    </row>
    <row r="1529" spans="16:16">
      <c r="P1529" s="159"/>
    </row>
    <row r="1530" spans="16:16">
      <c r="P1530" s="159"/>
    </row>
    <row r="1531" spans="16:16">
      <c r="P1531" s="159"/>
    </row>
    <row r="1532" spans="16:16">
      <c r="P1532" s="159"/>
    </row>
    <row r="1533" spans="16:16">
      <c r="P1533" s="159"/>
    </row>
    <row r="1534" spans="16:16">
      <c r="P1534" s="159"/>
    </row>
    <row r="1535" spans="16:16">
      <c r="P1535" s="159"/>
    </row>
    <row r="1536" spans="16:16">
      <c r="P1536" s="159"/>
    </row>
    <row r="1537" spans="16:16">
      <c r="P1537" s="159"/>
    </row>
    <row r="1538" spans="16:16">
      <c r="P1538" s="159"/>
    </row>
    <row r="1539" spans="16:16">
      <c r="P1539" s="159"/>
    </row>
    <row r="1540" spans="16:16">
      <c r="P1540" s="159"/>
    </row>
    <row r="1541" spans="16:16">
      <c r="P1541" s="159"/>
    </row>
    <row r="1542" spans="16:16">
      <c r="P1542" s="159"/>
    </row>
    <row r="1543" spans="16:16">
      <c r="P1543" s="159"/>
    </row>
    <row r="1544" spans="16:16">
      <c r="P1544" s="159"/>
    </row>
    <row r="1545" spans="16:16">
      <c r="P1545" s="159"/>
    </row>
    <row r="1546" spans="16:16">
      <c r="P1546" s="159"/>
    </row>
    <row r="1547" spans="16:16">
      <c r="P1547" s="159"/>
    </row>
    <row r="1548" spans="16:16">
      <c r="P1548" s="159"/>
    </row>
    <row r="1549" spans="16:16">
      <c r="P1549" s="159"/>
    </row>
    <row r="1550" spans="16:16">
      <c r="P1550" s="159"/>
    </row>
    <row r="1551" spans="16:16">
      <c r="P1551" s="159"/>
    </row>
    <row r="1552" spans="16:16">
      <c r="P1552" s="159"/>
    </row>
    <row r="1553" spans="16:16">
      <c r="P1553" s="159"/>
    </row>
    <row r="1554" spans="16:16">
      <c r="P1554" s="159"/>
    </row>
    <row r="1555" spans="16:16">
      <c r="P1555" s="159"/>
    </row>
    <row r="1556" spans="16:16">
      <c r="P1556" s="159"/>
    </row>
    <row r="1557" spans="16:16">
      <c r="P1557" s="159"/>
    </row>
    <row r="1558" spans="16:16">
      <c r="P1558" s="159"/>
    </row>
    <row r="1559" spans="16:16">
      <c r="P1559" s="159"/>
    </row>
    <row r="1560" spans="16:16">
      <c r="P1560" s="159"/>
    </row>
    <row r="1561" spans="16:16">
      <c r="P1561" s="159"/>
    </row>
    <row r="1562" spans="16:16">
      <c r="P1562" s="159"/>
    </row>
    <row r="1563" spans="16:16">
      <c r="P1563" s="159"/>
    </row>
    <row r="1564" spans="16:16">
      <c r="P1564" s="159"/>
    </row>
    <row r="1565" spans="16:16">
      <c r="P1565" s="159"/>
    </row>
    <row r="1566" spans="16:16">
      <c r="P1566" s="159"/>
    </row>
    <row r="1567" spans="16:16">
      <c r="P1567" s="159"/>
    </row>
    <row r="1568" spans="16:16">
      <c r="P1568" s="159"/>
    </row>
    <row r="1569" spans="16:16">
      <c r="P1569" s="159"/>
    </row>
    <row r="1570" spans="16:16">
      <c r="P1570" s="159"/>
    </row>
    <row r="1571" spans="16:16">
      <c r="P1571" s="159"/>
    </row>
    <row r="1572" spans="16:16">
      <c r="P1572" s="159"/>
    </row>
    <row r="1573" spans="16:16">
      <c r="P1573" s="159"/>
    </row>
    <row r="1574" spans="16:16">
      <c r="P1574" s="159"/>
    </row>
    <row r="1575" spans="16:16">
      <c r="P1575" s="159"/>
    </row>
    <row r="1576" spans="16:16">
      <c r="P1576" s="159"/>
    </row>
    <row r="1577" spans="16:16">
      <c r="P1577" s="159"/>
    </row>
    <row r="1578" spans="16:16">
      <c r="P1578" s="159"/>
    </row>
    <row r="1579" spans="16:16">
      <c r="P1579" s="159"/>
    </row>
    <row r="1580" spans="16:16">
      <c r="P1580" s="159"/>
    </row>
    <row r="1581" spans="16:16">
      <c r="P1581" s="159"/>
    </row>
    <row r="1582" spans="16:16">
      <c r="P1582" s="159"/>
    </row>
    <row r="1583" spans="16:16">
      <c r="P1583" s="159"/>
    </row>
    <row r="1584" spans="16:16">
      <c r="P1584" s="159"/>
    </row>
    <row r="1585" spans="16:16">
      <c r="P1585" s="159"/>
    </row>
    <row r="1586" spans="16:16">
      <c r="P1586" s="159"/>
    </row>
    <row r="1587" spans="16:16">
      <c r="P1587" s="159"/>
    </row>
    <row r="1588" spans="16:16">
      <c r="P1588" s="159"/>
    </row>
    <row r="1589" spans="16:16">
      <c r="P1589" s="159"/>
    </row>
    <row r="1590" spans="16:16">
      <c r="P1590" s="159"/>
    </row>
    <row r="1591" spans="16:16">
      <c r="P1591" s="159"/>
    </row>
    <row r="1592" spans="16:16">
      <c r="P1592" s="159"/>
    </row>
    <row r="1593" spans="16:16">
      <c r="P1593" s="159"/>
    </row>
    <row r="1594" spans="16:16">
      <c r="P1594" s="159"/>
    </row>
    <row r="1595" spans="16:16">
      <c r="P1595" s="159"/>
    </row>
    <row r="1596" spans="16:16">
      <c r="P1596" s="159"/>
    </row>
    <row r="1597" spans="16:16">
      <c r="P1597" s="159"/>
    </row>
    <row r="1598" spans="16:16">
      <c r="P1598" s="159"/>
    </row>
    <row r="1599" spans="16:16">
      <c r="P1599" s="159"/>
    </row>
    <row r="1600" spans="16:16">
      <c r="P1600" s="159"/>
    </row>
    <row r="1601" spans="16:16">
      <c r="P1601" s="159"/>
    </row>
    <row r="1602" spans="16:16">
      <c r="P1602" s="159"/>
    </row>
    <row r="1603" spans="16:16">
      <c r="P1603" s="159"/>
    </row>
    <row r="1604" spans="16:16">
      <c r="P1604" s="159"/>
    </row>
    <row r="1605" spans="16:16">
      <c r="P1605" s="159"/>
    </row>
    <row r="1606" spans="16:16">
      <c r="P1606" s="159"/>
    </row>
    <row r="1607" spans="16:16">
      <c r="P1607" s="159"/>
    </row>
    <row r="1608" spans="16:16">
      <c r="P1608" s="159"/>
    </row>
    <row r="1609" spans="16:16">
      <c r="P1609" s="159"/>
    </row>
    <row r="1610" spans="16:16">
      <c r="P1610" s="159"/>
    </row>
    <row r="1611" spans="16:16">
      <c r="P1611" s="159"/>
    </row>
    <row r="1612" spans="16:16">
      <c r="P1612" s="159"/>
    </row>
    <row r="1613" spans="16:16">
      <c r="P1613" s="159"/>
    </row>
    <row r="1614" spans="16:16">
      <c r="P1614" s="159"/>
    </row>
    <row r="1615" spans="16:16">
      <c r="P1615" s="159"/>
    </row>
    <row r="1616" spans="16:16">
      <c r="P1616" s="159"/>
    </row>
    <row r="1617" spans="16:16">
      <c r="P1617" s="159"/>
    </row>
    <row r="1618" spans="16:16">
      <c r="P1618" s="159"/>
    </row>
    <row r="1619" spans="16:16">
      <c r="P1619" s="159"/>
    </row>
    <row r="1620" spans="16:16">
      <c r="P1620" s="159"/>
    </row>
    <row r="1621" spans="16:16">
      <c r="P1621" s="159"/>
    </row>
    <row r="1622" spans="16:16">
      <c r="P1622" s="159"/>
    </row>
    <row r="1623" spans="16:16">
      <c r="P1623" s="159"/>
    </row>
    <row r="1624" spans="16:16">
      <c r="P1624" s="159"/>
    </row>
    <row r="1625" spans="16:16">
      <c r="P1625" s="159"/>
    </row>
    <row r="1626" spans="16:16">
      <c r="P1626" s="159"/>
    </row>
    <row r="1627" spans="16:16">
      <c r="P1627" s="159"/>
    </row>
    <row r="1628" spans="16:16">
      <c r="P1628" s="159"/>
    </row>
    <row r="1629" spans="16:16">
      <c r="P1629" s="159"/>
    </row>
    <row r="1630" spans="16:16">
      <c r="P1630" s="159"/>
    </row>
    <row r="1631" spans="16:16">
      <c r="P1631" s="159"/>
    </row>
    <row r="1632" spans="16:16">
      <c r="P1632" s="159"/>
    </row>
    <row r="1633" spans="16:16">
      <c r="P1633" s="159"/>
    </row>
    <row r="1634" spans="16:16">
      <c r="P1634" s="159"/>
    </row>
    <row r="1635" spans="16:16">
      <c r="P1635" s="159"/>
    </row>
    <row r="1636" spans="16:16">
      <c r="P1636" s="159"/>
    </row>
    <row r="1637" spans="16:16">
      <c r="P1637" s="159"/>
    </row>
    <row r="1638" spans="16:16">
      <c r="P1638" s="159"/>
    </row>
    <row r="1639" spans="16:16">
      <c r="P1639" s="159"/>
    </row>
    <row r="1640" spans="16:16">
      <c r="P1640" s="159"/>
    </row>
    <row r="1641" spans="16:16">
      <c r="P1641" s="159"/>
    </row>
    <row r="1642" spans="16:16">
      <c r="P1642" s="159"/>
    </row>
    <row r="1643" spans="16:16">
      <c r="P1643" s="159"/>
    </row>
    <row r="1644" spans="16:16">
      <c r="P1644" s="159"/>
    </row>
    <row r="1645" spans="16:16">
      <c r="P1645" s="159"/>
    </row>
    <row r="1646" spans="16:16">
      <c r="P1646" s="159"/>
    </row>
    <row r="1647" spans="16:16">
      <c r="P1647" s="159"/>
    </row>
    <row r="1648" spans="16:16">
      <c r="P1648" s="159"/>
    </row>
    <row r="1649" spans="16:16">
      <c r="P1649" s="159"/>
    </row>
    <row r="1650" spans="16:16">
      <c r="P1650" s="159"/>
    </row>
    <row r="1651" spans="16:16">
      <c r="P1651" s="159"/>
    </row>
    <row r="1652" spans="16:16">
      <c r="P1652" s="159"/>
    </row>
    <row r="1653" spans="16:16">
      <c r="P1653" s="159"/>
    </row>
    <row r="1654" spans="16:16">
      <c r="P1654" s="159"/>
    </row>
    <row r="1655" spans="16:16">
      <c r="P1655" s="159"/>
    </row>
    <row r="1656" spans="16:16">
      <c r="P1656" s="159"/>
    </row>
    <row r="1657" spans="16:16">
      <c r="P1657" s="159"/>
    </row>
    <row r="1658" spans="16:16">
      <c r="P1658" s="159"/>
    </row>
    <row r="1659" spans="16:16">
      <c r="P1659" s="159"/>
    </row>
    <row r="1660" spans="16:16">
      <c r="P1660" s="159"/>
    </row>
    <row r="1661" spans="16:16">
      <c r="P1661" s="159"/>
    </row>
    <row r="1662" spans="16:16">
      <c r="P1662" s="159"/>
    </row>
    <row r="1663" spans="16:16">
      <c r="P1663" s="159"/>
    </row>
    <row r="1664" spans="16:16">
      <c r="P1664" s="159"/>
    </row>
    <row r="1665" spans="16:16">
      <c r="P1665" s="159"/>
    </row>
    <row r="1666" spans="16:16">
      <c r="P1666" s="159"/>
    </row>
    <row r="1667" spans="16:16">
      <c r="P1667" s="159"/>
    </row>
    <row r="1668" spans="16:16">
      <c r="P1668" s="159"/>
    </row>
    <row r="1669" spans="16:16">
      <c r="P1669" s="159"/>
    </row>
    <row r="1670" spans="16:16">
      <c r="P1670" s="159"/>
    </row>
    <row r="1671" spans="16:16">
      <c r="P1671" s="159"/>
    </row>
    <row r="1672" spans="16:16">
      <c r="P1672" s="159"/>
    </row>
    <row r="1673" spans="16:16">
      <c r="P1673" s="159"/>
    </row>
    <row r="1674" spans="16:16">
      <c r="P1674" s="159"/>
    </row>
    <row r="1675" spans="16:16">
      <c r="P1675" s="159"/>
    </row>
    <row r="1676" spans="16:16">
      <c r="P1676" s="159"/>
    </row>
    <row r="1677" spans="16:16">
      <c r="P1677" s="159"/>
    </row>
    <row r="1678" spans="16:16">
      <c r="P1678" s="159"/>
    </row>
    <row r="1679" spans="16:16">
      <c r="P1679" s="159"/>
    </row>
    <row r="1680" spans="16:16">
      <c r="P1680" s="159"/>
    </row>
    <row r="1681" spans="16:16">
      <c r="P1681" s="159"/>
    </row>
    <row r="1682" spans="16:16">
      <c r="P1682" s="159"/>
    </row>
    <row r="1683" spans="16:16">
      <c r="P1683" s="159"/>
    </row>
    <row r="1684" spans="16:16">
      <c r="P1684" s="159"/>
    </row>
    <row r="1685" spans="16:16">
      <c r="P1685" s="159"/>
    </row>
    <row r="1686" spans="16:16">
      <c r="P1686" s="159"/>
    </row>
    <row r="1687" spans="16:16">
      <c r="P1687" s="159"/>
    </row>
    <row r="1688" spans="16:16">
      <c r="P1688" s="159"/>
    </row>
    <row r="1689" spans="16:16">
      <c r="P1689" s="159"/>
    </row>
    <row r="1690" spans="16:16">
      <c r="P1690" s="159"/>
    </row>
    <row r="1691" spans="16:16">
      <c r="P1691" s="159"/>
    </row>
    <row r="1692" spans="16:16">
      <c r="P1692" s="159"/>
    </row>
    <row r="1693" spans="16:16">
      <c r="P1693" s="159"/>
    </row>
    <row r="1694" spans="16:16">
      <c r="P1694" s="159"/>
    </row>
    <row r="1695" spans="16:16">
      <c r="P1695" s="159"/>
    </row>
    <row r="1696" spans="16:16">
      <c r="P1696" s="159"/>
    </row>
    <row r="1697" spans="16:16">
      <c r="P1697" s="159"/>
    </row>
    <row r="1698" spans="16:16">
      <c r="P1698" s="159"/>
    </row>
    <row r="1699" spans="16:16">
      <c r="P1699" s="159"/>
    </row>
    <row r="1700" spans="16:16">
      <c r="P1700" s="159"/>
    </row>
    <row r="1701" spans="16:16">
      <c r="P1701" s="159"/>
    </row>
    <row r="1702" spans="16:16">
      <c r="P1702" s="159"/>
    </row>
    <row r="1703" spans="16:16">
      <c r="P1703" s="159"/>
    </row>
    <row r="1704" spans="16:16">
      <c r="P1704" s="159"/>
    </row>
    <row r="1705" spans="16:16">
      <c r="P1705" s="159"/>
    </row>
    <row r="1706" spans="16:16">
      <c r="P1706" s="159"/>
    </row>
    <row r="1707" spans="16:16">
      <c r="P1707" s="159"/>
    </row>
    <row r="1708" spans="16:16">
      <c r="P1708" s="159"/>
    </row>
    <row r="1709" spans="16:16">
      <c r="P1709" s="159"/>
    </row>
    <row r="1710" spans="16:16">
      <c r="P1710" s="159"/>
    </row>
    <row r="1711" spans="16:16">
      <c r="P1711" s="159"/>
    </row>
    <row r="1712" spans="16:16">
      <c r="P1712" s="159"/>
    </row>
    <row r="1713" spans="16:16">
      <c r="P1713" s="159"/>
    </row>
    <row r="1714" spans="16:16">
      <c r="P1714" s="159"/>
    </row>
    <row r="1715" spans="16:16">
      <c r="P1715" s="159"/>
    </row>
    <row r="1716" spans="16:16">
      <c r="P1716" s="159"/>
    </row>
    <row r="1717" spans="16:16">
      <c r="P1717" s="159"/>
    </row>
    <row r="1718" spans="16:16">
      <c r="P1718" s="159"/>
    </row>
    <row r="1719" spans="16:16">
      <c r="P1719" s="159"/>
    </row>
    <row r="1720" spans="16:16">
      <c r="P1720" s="159"/>
    </row>
    <row r="1721" spans="16:16">
      <c r="P1721" s="159"/>
    </row>
    <row r="1722" spans="16:16">
      <c r="P1722" s="159"/>
    </row>
    <row r="1723" spans="16:16">
      <c r="P1723" s="159"/>
    </row>
    <row r="1724" spans="16:16">
      <c r="P1724" s="159"/>
    </row>
    <row r="1725" spans="16:16">
      <c r="P1725" s="159"/>
    </row>
    <row r="1726" spans="16:16">
      <c r="P1726" s="159"/>
    </row>
    <row r="1727" spans="16:16">
      <c r="P1727" s="159"/>
    </row>
    <row r="1728" spans="16:16">
      <c r="P1728" s="159"/>
    </row>
    <row r="1729" spans="16:16">
      <c r="P1729" s="159"/>
    </row>
    <row r="1730" spans="16:16">
      <c r="P1730" s="159"/>
    </row>
    <row r="1731" spans="16:16">
      <c r="P1731" s="159"/>
    </row>
    <row r="1732" spans="16:16">
      <c r="P1732" s="159"/>
    </row>
    <row r="1733" spans="16:16">
      <c r="P1733" s="159"/>
    </row>
    <row r="1734" spans="16:16">
      <c r="P1734" s="159"/>
    </row>
    <row r="1735" spans="16:16">
      <c r="P1735" s="159"/>
    </row>
    <row r="1736" spans="16:16">
      <c r="P1736" s="159"/>
    </row>
    <row r="1737" spans="16:16">
      <c r="P1737" s="159"/>
    </row>
    <row r="1738" spans="16:16">
      <c r="P1738" s="159"/>
    </row>
    <row r="1739" spans="16:16">
      <c r="P1739" s="159"/>
    </row>
    <row r="1740" spans="16:16">
      <c r="P1740" s="159"/>
    </row>
    <row r="1741" spans="16:16">
      <c r="P1741" s="159"/>
    </row>
    <row r="1742" spans="16:16">
      <c r="P1742" s="159"/>
    </row>
    <row r="1743" spans="16:16">
      <c r="P1743" s="159"/>
    </row>
    <row r="1744" spans="16:16">
      <c r="P1744" s="159"/>
    </row>
    <row r="1745" spans="16:16">
      <c r="P1745" s="159"/>
    </row>
    <row r="1746" spans="16:16">
      <c r="P1746" s="159"/>
    </row>
    <row r="1747" spans="16:16">
      <c r="P1747" s="159"/>
    </row>
    <row r="1748" spans="16:16">
      <c r="P1748" s="159"/>
    </row>
    <row r="1749" spans="16:16">
      <c r="P1749" s="159"/>
    </row>
    <row r="1750" spans="16:16">
      <c r="P1750" s="159"/>
    </row>
    <row r="1751" spans="16:16">
      <c r="P1751" s="159"/>
    </row>
    <row r="1752" spans="16:16">
      <c r="P1752" s="159"/>
    </row>
    <row r="1753" spans="16:16">
      <c r="P1753" s="159"/>
    </row>
    <row r="1754" spans="16:16">
      <c r="P1754" s="159"/>
    </row>
    <row r="1755" spans="16:16">
      <c r="P1755" s="159"/>
    </row>
    <row r="1756" spans="16:16">
      <c r="P1756" s="159"/>
    </row>
    <row r="1757" spans="16:16">
      <c r="P1757" s="159"/>
    </row>
    <row r="1758" spans="16:16">
      <c r="P1758" s="159"/>
    </row>
    <row r="1759" spans="16:16">
      <c r="P1759" s="159"/>
    </row>
    <row r="1760" spans="16:16">
      <c r="P1760" s="159"/>
    </row>
    <row r="1761" spans="16:16">
      <c r="P1761" s="159"/>
    </row>
    <row r="1762" spans="16:16">
      <c r="P1762" s="159"/>
    </row>
    <row r="1763" spans="16:16">
      <c r="P1763" s="159"/>
    </row>
    <row r="1764" spans="16:16">
      <c r="P1764" s="159"/>
    </row>
    <row r="1765" spans="16:16">
      <c r="P1765" s="159"/>
    </row>
    <row r="1766" spans="16:16">
      <c r="P1766" s="159"/>
    </row>
    <row r="1767" spans="16:16">
      <c r="P1767" s="159"/>
    </row>
    <row r="1768" spans="16:16">
      <c r="P1768" s="159"/>
    </row>
    <row r="1769" spans="16:16">
      <c r="P1769" s="159"/>
    </row>
    <row r="1770" spans="16:16">
      <c r="P1770" s="159"/>
    </row>
    <row r="1771" spans="16:16">
      <c r="P1771" s="159"/>
    </row>
    <row r="1772" spans="16:16">
      <c r="P1772" s="159"/>
    </row>
    <row r="1773" spans="16:16">
      <c r="P1773" s="159"/>
    </row>
    <row r="1774" spans="16:16">
      <c r="P1774" s="159"/>
    </row>
    <row r="1775" spans="16:16">
      <c r="P1775" s="159"/>
    </row>
    <row r="1776" spans="16:16">
      <c r="P1776" s="159"/>
    </row>
    <row r="1777" spans="16:16">
      <c r="P1777" s="159"/>
    </row>
    <row r="1778" spans="16:16">
      <c r="P1778" s="159"/>
    </row>
    <row r="1779" spans="16:16">
      <c r="P1779" s="159"/>
    </row>
    <row r="1780" spans="16:16">
      <c r="P1780" s="159"/>
    </row>
    <row r="1781" spans="16:16">
      <c r="P1781" s="159"/>
    </row>
    <row r="1782" spans="16:16">
      <c r="P1782" s="159"/>
    </row>
    <row r="1783" spans="16:16">
      <c r="P1783" s="159"/>
    </row>
    <row r="1784" spans="16:16">
      <c r="P1784" s="159"/>
    </row>
    <row r="1785" spans="16:16">
      <c r="P1785" s="159"/>
    </row>
    <row r="1786" spans="16:16">
      <c r="P1786" s="159"/>
    </row>
    <row r="1787" spans="16:16">
      <c r="P1787" s="159"/>
    </row>
    <row r="1788" spans="16:16">
      <c r="P1788" s="159"/>
    </row>
    <row r="1789" spans="16:16">
      <c r="P1789" s="159"/>
    </row>
    <row r="1790" spans="16:16">
      <c r="P1790" s="159"/>
    </row>
    <row r="1791" spans="16:16">
      <c r="P1791" s="159"/>
    </row>
    <row r="1792" spans="16:16">
      <c r="P1792" s="159"/>
    </row>
    <row r="1793" spans="16:16">
      <c r="P1793" s="159"/>
    </row>
    <row r="1794" spans="16:16">
      <c r="P1794" s="159"/>
    </row>
    <row r="1795" spans="16:16">
      <c r="P1795" s="159"/>
    </row>
    <row r="1796" spans="16:16">
      <c r="P1796" s="159"/>
    </row>
    <row r="1797" spans="16:16">
      <c r="P1797" s="159"/>
    </row>
    <row r="1798" spans="16:16">
      <c r="P1798" s="159"/>
    </row>
    <row r="1799" spans="16:16">
      <c r="P1799" s="159"/>
    </row>
    <row r="1800" spans="16:16">
      <c r="P1800" s="159"/>
    </row>
    <row r="1801" spans="16:16">
      <c r="P1801" s="159"/>
    </row>
    <row r="1802" spans="16:16">
      <c r="P1802" s="159"/>
    </row>
    <row r="1803" spans="16:16">
      <c r="P1803" s="159"/>
    </row>
    <row r="1804" spans="16:16">
      <c r="P1804" s="159"/>
    </row>
    <row r="1805" spans="16:16">
      <c r="P1805" s="159"/>
    </row>
    <row r="1806" spans="16:16">
      <c r="P1806" s="159"/>
    </row>
    <row r="1807" spans="16:16">
      <c r="P1807" s="159"/>
    </row>
    <row r="1808" spans="16:16">
      <c r="P1808" s="159"/>
    </row>
    <row r="1809" spans="16:16">
      <c r="P1809" s="159"/>
    </row>
    <row r="1810" spans="16:16">
      <c r="P1810" s="159"/>
    </row>
    <row r="1811" spans="16:16">
      <c r="P1811" s="159"/>
    </row>
    <row r="1812" spans="16:16">
      <c r="P1812" s="159"/>
    </row>
    <row r="1813" spans="16:16">
      <c r="P1813" s="159"/>
    </row>
    <row r="1814" spans="16:16">
      <c r="P1814" s="159"/>
    </row>
    <row r="1815" spans="16:16">
      <c r="P1815" s="159"/>
    </row>
    <row r="1816" spans="16:16">
      <c r="P1816" s="159"/>
    </row>
    <row r="1817" spans="16:16">
      <c r="P1817" s="159"/>
    </row>
    <row r="1818" spans="16:16">
      <c r="P1818" s="159"/>
    </row>
    <row r="1819" spans="16:16">
      <c r="P1819" s="159"/>
    </row>
    <row r="1820" spans="16:16">
      <c r="P1820" s="159"/>
    </row>
    <row r="1821" spans="16:16">
      <c r="P1821" s="159"/>
    </row>
    <row r="1822" spans="16:16">
      <c r="P1822" s="159"/>
    </row>
    <row r="1823" spans="16:16">
      <c r="P1823" s="159"/>
    </row>
    <row r="1824" spans="16:16">
      <c r="P1824" s="159"/>
    </row>
    <row r="1825" spans="16:16">
      <c r="P1825" s="159"/>
    </row>
    <row r="1826" spans="16:16">
      <c r="P1826" s="159"/>
    </row>
    <row r="1827" spans="16:16">
      <c r="P1827" s="159"/>
    </row>
    <row r="1828" spans="16:16">
      <c r="P1828" s="159"/>
    </row>
    <row r="1829" spans="16:16">
      <c r="P1829" s="159"/>
    </row>
    <row r="1830" spans="16:16">
      <c r="P1830" s="159"/>
    </row>
    <row r="1831" spans="16:16">
      <c r="P1831" s="159"/>
    </row>
    <row r="1832" spans="16:16">
      <c r="P1832" s="159"/>
    </row>
    <row r="1833" spans="16:16">
      <c r="P1833" s="159"/>
    </row>
    <row r="1834" spans="16:16">
      <c r="P1834" s="159"/>
    </row>
    <row r="1835" spans="16:16">
      <c r="P1835" s="159"/>
    </row>
    <row r="1836" spans="16:16">
      <c r="P1836" s="159"/>
    </row>
    <row r="1837" spans="16:16">
      <c r="P1837" s="159"/>
    </row>
    <row r="1838" spans="16:16">
      <c r="P1838" s="159"/>
    </row>
    <row r="1839" spans="16:16">
      <c r="P1839" s="159"/>
    </row>
    <row r="1840" spans="16:16">
      <c r="P1840" s="159"/>
    </row>
    <row r="1841" spans="16:16">
      <c r="P1841" s="159"/>
    </row>
    <row r="1842" spans="16:16">
      <c r="P1842" s="159"/>
    </row>
    <row r="1843" spans="16:16">
      <c r="P1843" s="159"/>
    </row>
    <row r="1844" spans="16:16">
      <c r="P1844" s="159"/>
    </row>
    <row r="1845" spans="16:16">
      <c r="P1845" s="159"/>
    </row>
    <row r="1846" spans="16:16">
      <c r="P1846" s="159"/>
    </row>
    <row r="1847" spans="16:16">
      <c r="P1847" s="159"/>
    </row>
    <row r="1848" spans="16:16">
      <c r="P1848" s="159"/>
    </row>
    <row r="1849" spans="16:16">
      <c r="P1849" s="159"/>
    </row>
    <row r="1850" spans="16:16">
      <c r="P1850" s="159"/>
    </row>
    <row r="1851" spans="16:16">
      <c r="P1851" s="159"/>
    </row>
    <row r="1852" spans="16:16">
      <c r="P1852" s="159"/>
    </row>
    <row r="1853" spans="16:16">
      <c r="P1853" s="159"/>
    </row>
    <row r="1854" spans="16:16">
      <c r="P1854" s="159"/>
    </row>
    <row r="1855" spans="16:16">
      <c r="P1855" s="159"/>
    </row>
    <row r="1856" spans="16:16">
      <c r="P1856" s="159"/>
    </row>
    <row r="1857" spans="16:16">
      <c r="P1857" s="159"/>
    </row>
    <row r="1858" spans="16:16">
      <c r="P1858" s="159"/>
    </row>
    <row r="1859" spans="16:16">
      <c r="P1859" s="159"/>
    </row>
    <row r="1860" spans="16:16">
      <c r="P1860" s="159"/>
    </row>
    <row r="1861" spans="16:16">
      <c r="P1861" s="159"/>
    </row>
    <row r="1862" spans="16:16">
      <c r="P1862" s="159"/>
    </row>
    <row r="1863" spans="16:16">
      <c r="P1863" s="159"/>
    </row>
    <row r="1864" spans="16:16">
      <c r="P1864" s="159"/>
    </row>
    <row r="1865" spans="16:16">
      <c r="P1865" s="159"/>
    </row>
    <row r="1866" spans="16:16">
      <c r="P1866" s="159"/>
    </row>
    <row r="1867" spans="16:16">
      <c r="P1867" s="159"/>
    </row>
    <row r="1868" spans="16:16">
      <c r="P1868" s="159"/>
    </row>
    <row r="1869" spans="16:16">
      <c r="P1869" s="159"/>
    </row>
    <row r="1870" spans="16:16">
      <c r="P1870" s="159"/>
    </row>
    <row r="1871" spans="16:16">
      <c r="P1871" s="159"/>
    </row>
    <row r="1872" spans="16:16">
      <c r="P1872" s="159"/>
    </row>
    <row r="1873" spans="16:16">
      <c r="P1873" s="159"/>
    </row>
    <row r="1874" spans="16:16">
      <c r="P1874" s="159"/>
    </row>
    <row r="1875" spans="16:16">
      <c r="P1875" s="159"/>
    </row>
    <row r="1876" spans="16:16">
      <c r="P1876" s="159"/>
    </row>
    <row r="1877" spans="16:16">
      <c r="P1877" s="159"/>
    </row>
    <row r="1878" spans="16:16">
      <c r="P1878" s="159"/>
    </row>
    <row r="1879" spans="16:16">
      <c r="P1879" s="159"/>
    </row>
    <row r="1880" spans="16:16">
      <c r="P1880" s="159"/>
    </row>
    <row r="1881" spans="16:16">
      <c r="P1881" s="159"/>
    </row>
    <row r="1882" spans="16:16">
      <c r="P1882" s="159"/>
    </row>
    <row r="1883" spans="16:16">
      <c r="P1883" s="159"/>
    </row>
    <row r="1884" spans="16:16">
      <c r="P1884" s="159"/>
    </row>
    <row r="1885" spans="16:16">
      <c r="P1885" s="159"/>
    </row>
    <row r="1886" spans="16:16">
      <c r="P1886" s="159"/>
    </row>
    <row r="1887" spans="16:16">
      <c r="P1887" s="159"/>
    </row>
    <row r="1888" spans="16:16">
      <c r="P1888" s="159"/>
    </row>
    <row r="1889" spans="16:16">
      <c r="P1889" s="159"/>
    </row>
    <row r="1890" spans="16:16">
      <c r="P1890" s="159"/>
    </row>
    <row r="1891" spans="16:16">
      <c r="P1891" s="159"/>
    </row>
    <row r="1892" spans="16:16">
      <c r="P1892" s="159"/>
    </row>
    <row r="1893" spans="16:16">
      <c r="P1893" s="159"/>
    </row>
    <row r="1894" spans="16:16">
      <c r="P1894" s="159"/>
    </row>
    <row r="1895" spans="16:16">
      <c r="P1895" s="159"/>
    </row>
    <row r="1896" spans="16:16">
      <c r="P1896" s="159"/>
    </row>
    <row r="1897" spans="16:16">
      <c r="P1897" s="159"/>
    </row>
    <row r="1898" spans="16:16">
      <c r="P1898" s="159"/>
    </row>
    <row r="1899" spans="16:16">
      <c r="P1899" s="159"/>
    </row>
    <row r="1900" spans="16:16">
      <c r="P1900" s="159"/>
    </row>
    <row r="1901" spans="16:16">
      <c r="P1901" s="159"/>
    </row>
    <row r="1902" spans="16:16">
      <c r="P1902" s="159"/>
    </row>
    <row r="1903" spans="16:16">
      <c r="P1903" s="159"/>
    </row>
    <row r="1904" spans="16:16">
      <c r="P1904" s="159"/>
    </row>
    <row r="1905" spans="16:16">
      <c r="P1905" s="159"/>
    </row>
    <row r="1906" spans="16:16">
      <c r="P1906" s="159"/>
    </row>
    <row r="1907" spans="16:16">
      <c r="P1907" s="159"/>
    </row>
    <row r="1908" spans="16:16">
      <c r="P1908" s="159"/>
    </row>
    <row r="1909" spans="16:16">
      <c r="P1909" s="159"/>
    </row>
    <row r="1910" spans="16:16">
      <c r="P1910" s="159"/>
    </row>
    <row r="1911" spans="16:16">
      <c r="P1911" s="159"/>
    </row>
    <row r="1912" spans="16:16">
      <c r="P1912" s="159"/>
    </row>
    <row r="1913" spans="16:16">
      <c r="P1913" s="159"/>
    </row>
    <row r="1914" spans="16:16">
      <c r="P1914" s="159"/>
    </row>
    <row r="1915" spans="16:16">
      <c r="P1915" s="159"/>
    </row>
    <row r="1916" spans="16:16">
      <c r="P1916" s="159"/>
    </row>
    <row r="1917" spans="16:16">
      <c r="P1917" s="159"/>
    </row>
    <row r="1918" spans="16:16">
      <c r="P1918" s="159"/>
    </row>
    <row r="1919" spans="16:16">
      <c r="P1919" s="159"/>
    </row>
    <row r="1920" spans="16:16">
      <c r="P1920" s="159"/>
    </row>
    <row r="1921" spans="16:16">
      <c r="P1921" s="159"/>
    </row>
    <row r="1922" spans="16:16">
      <c r="P1922" s="159"/>
    </row>
    <row r="1923" spans="16:16">
      <c r="P1923" s="159"/>
    </row>
    <row r="1924" spans="16:16">
      <c r="P1924" s="159"/>
    </row>
    <row r="1925" spans="16:16">
      <c r="P1925" s="159"/>
    </row>
    <row r="1926" spans="16:16">
      <c r="P1926" s="159"/>
    </row>
    <row r="1927" spans="16:16">
      <c r="P1927" s="159"/>
    </row>
    <row r="1928" spans="16:16">
      <c r="P1928" s="159"/>
    </row>
    <row r="1929" spans="16:16">
      <c r="P1929" s="159"/>
    </row>
    <row r="1930" spans="16:16">
      <c r="P1930" s="159"/>
    </row>
    <row r="1931" spans="16:16">
      <c r="P1931" s="159"/>
    </row>
    <row r="1932" spans="16:16">
      <c r="P1932" s="159"/>
    </row>
    <row r="1933" spans="16:16">
      <c r="P1933" s="159"/>
    </row>
    <row r="1934" spans="16:16">
      <c r="P1934" s="159"/>
    </row>
    <row r="1935" spans="16:16">
      <c r="P1935" s="159"/>
    </row>
    <row r="1936" spans="16:16">
      <c r="P1936" s="159"/>
    </row>
    <row r="1937" spans="16:16">
      <c r="P1937" s="159"/>
    </row>
    <row r="1938" spans="16:16">
      <c r="P1938" s="159"/>
    </row>
    <row r="1939" spans="16:16">
      <c r="P1939" s="159"/>
    </row>
    <row r="1940" spans="16:16">
      <c r="P1940" s="159"/>
    </row>
    <row r="1941" spans="16:16">
      <c r="P1941" s="159"/>
    </row>
    <row r="1942" spans="16:16">
      <c r="P1942" s="159"/>
    </row>
    <row r="1943" spans="16:16">
      <c r="P1943" s="159"/>
    </row>
    <row r="1944" spans="16:16">
      <c r="P1944" s="159"/>
    </row>
    <row r="1945" spans="16:16">
      <c r="P1945" s="159"/>
    </row>
    <row r="1946" spans="16:16">
      <c r="P1946" s="159"/>
    </row>
    <row r="1947" spans="16:16">
      <c r="P1947" s="159"/>
    </row>
    <row r="1948" spans="16:16">
      <c r="P1948" s="159"/>
    </row>
    <row r="1949" spans="16:16">
      <c r="P1949" s="159"/>
    </row>
    <row r="1950" spans="16:16">
      <c r="P1950" s="159"/>
    </row>
    <row r="1951" spans="16:16">
      <c r="P1951" s="159"/>
    </row>
    <row r="1952" spans="16:16">
      <c r="P1952" s="159"/>
    </row>
    <row r="1953" spans="16:16">
      <c r="P1953" s="159"/>
    </row>
    <row r="1954" spans="16:16">
      <c r="P1954" s="159"/>
    </row>
    <row r="1955" spans="16:16">
      <c r="P1955" s="159"/>
    </row>
    <row r="1956" spans="16:16">
      <c r="P1956" s="159"/>
    </row>
    <row r="1957" spans="16:16">
      <c r="P1957" s="159"/>
    </row>
    <row r="1958" spans="16:16">
      <c r="P1958" s="159"/>
    </row>
    <row r="1959" spans="16:16">
      <c r="P1959" s="159"/>
    </row>
    <row r="1960" spans="16:16">
      <c r="P1960" s="159"/>
    </row>
    <row r="1961" spans="16:16">
      <c r="P1961" s="159"/>
    </row>
    <row r="1962" spans="16:16">
      <c r="P1962" s="159"/>
    </row>
    <row r="1963" spans="16:16">
      <c r="P1963" s="159"/>
    </row>
    <row r="1964" spans="16:16">
      <c r="P1964" s="159"/>
    </row>
    <row r="1965" spans="16:16">
      <c r="P1965" s="159"/>
    </row>
    <row r="1966" spans="16:16">
      <c r="P1966" s="159"/>
    </row>
    <row r="1967" spans="16:16">
      <c r="P1967" s="159"/>
    </row>
    <row r="1968" spans="16:16">
      <c r="P1968" s="159"/>
    </row>
    <row r="1969" spans="16:16">
      <c r="P1969" s="159"/>
    </row>
    <row r="1970" spans="16:16">
      <c r="P1970" s="159"/>
    </row>
    <row r="1971" spans="16:16">
      <c r="P1971" s="159"/>
    </row>
    <row r="1972" spans="16:16">
      <c r="P1972" s="159"/>
    </row>
    <row r="1973" spans="16:16">
      <c r="P1973" s="159"/>
    </row>
    <row r="1974" spans="16:16">
      <c r="P1974" s="159"/>
    </row>
    <row r="1975" spans="16:16">
      <c r="P1975" s="159"/>
    </row>
    <row r="1976" spans="16:16">
      <c r="P1976" s="159"/>
    </row>
    <row r="1977" spans="16:16">
      <c r="P1977" s="159"/>
    </row>
    <row r="1978" spans="16:16">
      <c r="P1978" s="159"/>
    </row>
    <row r="1979" spans="16:16">
      <c r="P1979" s="159"/>
    </row>
    <row r="1980" spans="16:16">
      <c r="P1980" s="159"/>
    </row>
    <row r="1981" spans="16:16">
      <c r="P1981" s="159"/>
    </row>
    <row r="1982" spans="16:16">
      <c r="P1982" s="159"/>
    </row>
    <row r="1983" spans="16:16">
      <c r="P1983" s="159"/>
    </row>
    <row r="1984" spans="16:16">
      <c r="P1984" s="159"/>
    </row>
    <row r="1985" spans="16:16">
      <c r="P1985" s="159"/>
    </row>
    <row r="1986" spans="16:16">
      <c r="P1986" s="159"/>
    </row>
    <row r="1987" spans="16:16">
      <c r="P1987" s="159"/>
    </row>
    <row r="1988" spans="16:16">
      <c r="P1988" s="159"/>
    </row>
    <row r="1989" spans="16:16">
      <c r="P1989" s="159"/>
    </row>
    <row r="1990" spans="16:16">
      <c r="P1990" s="159"/>
    </row>
    <row r="1991" spans="16:16">
      <c r="P1991" s="159"/>
    </row>
    <row r="1992" spans="16:16">
      <c r="P1992" s="159"/>
    </row>
    <row r="1993" spans="16:16">
      <c r="P1993" s="159"/>
    </row>
    <row r="1994" spans="16:16">
      <c r="P1994" s="159"/>
    </row>
    <row r="1995" spans="16:16">
      <c r="P1995" s="159"/>
    </row>
    <row r="1996" spans="16:16">
      <c r="P1996" s="159"/>
    </row>
    <row r="1997" spans="16:16">
      <c r="P1997" s="159"/>
    </row>
    <row r="1998" spans="16:16">
      <c r="P1998" s="159"/>
    </row>
    <row r="1999" spans="16:16">
      <c r="P1999" s="159"/>
    </row>
    <row r="2000" spans="16:16">
      <c r="P2000" s="159"/>
    </row>
    <row r="2001" spans="16:16">
      <c r="P2001" s="159"/>
    </row>
    <row r="2002" spans="16:16">
      <c r="P2002" s="159"/>
    </row>
    <row r="2003" spans="16:16">
      <c r="P2003" s="159"/>
    </row>
    <row r="2004" spans="16:16">
      <c r="P2004" s="159"/>
    </row>
    <row r="2005" spans="16:16">
      <c r="P2005" s="159"/>
    </row>
    <row r="2006" spans="16:16">
      <c r="P2006" s="159"/>
    </row>
    <row r="2007" spans="16:16">
      <c r="P2007" s="159"/>
    </row>
    <row r="2008" spans="16:16">
      <c r="P2008" s="159"/>
    </row>
    <row r="2009" spans="16:16">
      <c r="P2009" s="159"/>
    </row>
    <row r="2010" spans="16:16">
      <c r="P2010" s="159"/>
    </row>
    <row r="2011" spans="16:16">
      <c r="P2011" s="159"/>
    </row>
    <row r="2012" spans="16:16">
      <c r="P2012" s="159"/>
    </row>
    <row r="2013" spans="16:16">
      <c r="P2013" s="159"/>
    </row>
    <row r="2014" spans="16:16">
      <c r="P2014" s="159"/>
    </row>
    <row r="2015" spans="16:16">
      <c r="P2015" s="159"/>
    </row>
    <row r="2016" spans="16:16">
      <c r="P2016" s="159"/>
    </row>
    <row r="2017" spans="16:16">
      <c r="P2017" s="159"/>
    </row>
    <row r="2018" spans="16:16">
      <c r="P2018" s="159"/>
    </row>
    <row r="2019" spans="16:16">
      <c r="P2019" s="159"/>
    </row>
    <row r="2020" spans="16:16">
      <c r="P2020" s="159"/>
    </row>
    <row r="2021" spans="16:16">
      <c r="P2021" s="159"/>
    </row>
    <row r="2022" spans="16:16">
      <c r="P2022" s="159"/>
    </row>
    <row r="2023" spans="16:16">
      <c r="P2023" s="159"/>
    </row>
    <row r="2024" spans="16:16">
      <c r="P2024" s="159"/>
    </row>
    <row r="2025" spans="16:16">
      <c r="P2025" s="159"/>
    </row>
    <row r="2026" spans="16:16">
      <c r="P2026" s="159"/>
    </row>
    <row r="2027" spans="16:16">
      <c r="P2027" s="159"/>
    </row>
    <row r="2028" spans="16:16">
      <c r="P2028" s="159"/>
    </row>
    <row r="2029" spans="16:16">
      <c r="P2029" s="159"/>
    </row>
    <row r="2030" spans="16:16">
      <c r="P2030" s="159"/>
    </row>
    <row r="2031" spans="16:16">
      <c r="P2031" s="159"/>
    </row>
    <row r="2032" spans="16:16">
      <c r="P2032" s="159"/>
    </row>
    <row r="2033" spans="16:16">
      <c r="P2033" s="159"/>
    </row>
    <row r="2034" spans="16:16">
      <c r="P2034" s="159"/>
    </row>
    <row r="2035" spans="16:16">
      <c r="P2035" s="159"/>
    </row>
    <row r="2036" spans="16:16">
      <c r="P2036" s="159"/>
    </row>
    <row r="2037" spans="16:16">
      <c r="P2037" s="159"/>
    </row>
    <row r="2038" spans="16:16">
      <c r="P2038" s="159"/>
    </row>
    <row r="2039" spans="16:16">
      <c r="P2039" s="159"/>
    </row>
    <row r="2040" spans="16:16">
      <c r="P2040" s="159"/>
    </row>
    <row r="2041" spans="16:16">
      <c r="P2041" s="159"/>
    </row>
    <row r="2042" spans="16:16">
      <c r="P2042" s="159"/>
    </row>
    <row r="2043" spans="16:16">
      <c r="P2043" s="159"/>
    </row>
    <row r="2044" spans="16:16">
      <c r="P2044" s="159"/>
    </row>
    <row r="2045" spans="16:16">
      <c r="P2045" s="159"/>
    </row>
    <row r="2046" spans="16:16">
      <c r="P2046" s="159"/>
    </row>
    <row r="2047" spans="16:16">
      <c r="P2047" s="159"/>
    </row>
    <row r="2048" spans="16:16">
      <c r="P2048" s="159"/>
    </row>
    <row r="2049" spans="16:16">
      <c r="P2049" s="159"/>
    </row>
    <row r="2050" spans="16:16">
      <c r="P2050" s="159"/>
    </row>
    <row r="2051" spans="16:16">
      <c r="P2051" s="159"/>
    </row>
    <row r="2052" spans="16:16">
      <c r="P2052" s="159"/>
    </row>
    <row r="2053" spans="16:16">
      <c r="P2053" s="159"/>
    </row>
    <row r="2054" spans="16:16">
      <c r="P2054" s="159"/>
    </row>
    <row r="2055" spans="16:16">
      <c r="P2055" s="159"/>
    </row>
    <row r="2056" spans="16:16">
      <c r="P2056" s="159"/>
    </row>
    <row r="2057" spans="16:16">
      <c r="P2057" s="159"/>
    </row>
    <row r="2058" spans="16:16">
      <c r="P2058" s="159"/>
    </row>
    <row r="2059" spans="16:16">
      <c r="P2059" s="159"/>
    </row>
    <row r="2060" spans="16:16">
      <c r="P2060" s="159"/>
    </row>
    <row r="2061" spans="16:16">
      <c r="P2061" s="159"/>
    </row>
    <row r="2062" spans="16:16">
      <c r="P2062" s="159"/>
    </row>
    <row r="2063" spans="16:16">
      <c r="P2063" s="159"/>
    </row>
    <row r="2064" spans="16:16">
      <c r="P2064" s="159"/>
    </row>
    <row r="2065" spans="16:16">
      <c r="P2065" s="159"/>
    </row>
    <row r="2066" spans="16:16">
      <c r="P2066" s="159"/>
    </row>
    <row r="2067" spans="16:16">
      <c r="P2067" s="159"/>
    </row>
    <row r="2068" spans="16:16">
      <c r="P2068" s="159"/>
    </row>
    <row r="2069" spans="16:16">
      <c r="P2069" s="159"/>
    </row>
    <row r="2070" spans="16:16">
      <c r="P2070" s="159"/>
    </row>
    <row r="2071" spans="16:16">
      <c r="P2071" s="159"/>
    </row>
    <row r="2072" spans="16:16">
      <c r="P2072" s="159"/>
    </row>
    <row r="2073" spans="16:16">
      <c r="P2073" s="159"/>
    </row>
    <row r="2074" spans="16:16">
      <c r="P2074" s="159"/>
    </row>
    <row r="2075" spans="16:16">
      <c r="P2075" s="159"/>
    </row>
    <row r="2076" spans="16:16">
      <c r="P2076" s="159"/>
    </row>
    <row r="2077" spans="16:16">
      <c r="P2077" s="159"/>
    </row>
    <row r="2078" spans="16:16">
      <c r="P2078" s="159"/>
    </row>
    <row r="2079" spans="16:16">
      <c r="P2079" s="159"/>
    </row>
    <row r="2080" spans="16:16">
      <c r="P2080" s="159"/>
    </row>
    <row r="2081" spans="16:16">
      <c r="P2081" s="159"/>
    </row>
    <row r="2082" spans="16:16">
      <c r="P2082" s="159"/>
    </row>
    <row r="2083" spans="16:16">
      <c r="P2083" s="159"/>
    </row>
    <row r="2084" spans="16:16">
      <c r="P2084" s="159"/>
    </row>
    <row r="2085" spans="16:16">
      <c r="P2085" s="159"/>
    </row>
    <row r="2086" spans="16:16">
      <c r="P2086" s="159"/>
    </row>
    <row r="2087" spans="16:16">
      <c r="P2087" s="159"/>
    </row>
    <row r="2088" spans="16:16">
      <c r="P2088" s="159"/>
    </row>
    <row r="2089" spans="16:16">
      <c r="P2089" s="159"/>
    </row>
    <row r="2090" spans="16:16">
      <c r="P2090" s="159"/>
    </row>
    <row r="2091" spans="16:16">
      <c r="P2091" s="159"/>
    </row>
    <row r="2092" spans="16:16">
      <c r="P2092" s="159"/>
    </row>
    <row r="2093" spans="16:16">
      <c r="P2093" s="159"/>
    </row>
    <row r="2094" spans="16:16">
      <c r="P2094" s="159"/>
    </row>
    <row r="2095" spans="16:16">
      <c r="P2095" s="159"/>
    </row>
    <row r="2096" spans="16:16">
      <c r="P2096" s="159"/>
    </row>
    <row r="2097" spans="16:16">
      <c r="P2097" s="159"/>
    </row>
    <row r="2098" spans="16:16">
      <c r="P2098" s="159"/>
    </row>
    <row r="2099" spans="16:16">
      <c r="P2099" s="159"/>
    </row>
    <row r="2100" spans="16:16">
      <c r="P2100" s="159"/>
    </row>
    <row r="2101" spans="16:16">
      <c r="P2101" s="159"/>
    </row>
    <row r="2102" spans="16:16">
      <c r="P2102" s="159"/>
    </row>
    <row r="2103" spans="16:16">
      <c r="P2103" s="159"/>
    </row>
    <row r="2104" spans="16:16">
      <c r="P2104" s="159"/>
    </row>
    <row r="2105" spans="16:16">
      <c r="P2105" s="159"/>
    </row>
    <row r="2106" spans="16:16">
      <c r="P2106" s="159"/>
    </row>
    <row r="2107" spans="16:16">
      <c r="P2107" s="159"/>
    </row>
    <row r="2108" spans="16:16">
      <c r="P2108" s="159"/>
    </row>
    <row r="2109" spans="16:16">
      <c r="P2109" s="159"/>
    </row>
    <row r="2110" spans="16:16">
      <c r="P2110" s="159"/>
    </row>
    <row r="2111" spans="16:16">
      <c r="P2111" s="159"/>
    </row>
    <row r="2112" spans="16:16">
      <c r="P2112" s="159"/>
    </row>
    <row r="2113" spans="16:16">
      <c r="P2113" s="159"/>
    </row>
    <row r="2114" spans="16:16">
      <c r="P2114" s="159"/>
    </row>
    <row r="2115" spans="16:16">
      <c r="P2115" s="159"/>
    </row>
    <row r="2116" spans="16:16">
      <c r="P2116" s="159"/>
    </row>
    <row r="2117" spans="16:16">
      <c r="P2117" s="159"/>
    </row>
    <row r="2118" spans="16:16">
      <c r="P2118" s="159"/>
    </row>
    <row r="2119" spans="16:16">
      <c r="P2119" s="159"/>
    </row>
    <row r="2120" spans="16:16">
      <c r="P2120" s="159"/>
    </row>
    <row r="2121" spans="16:16">
      <c r="P2121" s="159"/>
    </row>
    <row r="2122" spans="16:16">
      <c r="P2122" s="159"/>
    </row>
    <row r="2123" spans="16:16">
      <c r="P2123" s="159"/>
    </row>
    <row r="2124" spans="16:16">
      <c r="P2124" s="159"/>
    </row>
    <row r="2125" spans="16:16">
      <c r="P2125" s="159"/>
    </row>
    <row r="2126" spans="16:16">
      <c r="P2126" s="159"/>
    </row>
    <row r="2127" spans="16:16">
      <c r="P2127" s="159"/>
    </row>
    <row r="2128" spans="16:16">
      <c r="P2128" s="159"/>
    </row>
    <row r="2129" spans="16:16">
      <c r="P2129" s="159"/>
    </row>
    <row r="2130" spans="16:16">
      <c r="P2130" s="159"/>
    </row>
    <row r="2131" spans="16:16">
      <c r="P2131" s="159"/>
    </row>
    <row r="2132" spans="16:16">
      <c r="P2132" s="159"/>
    </row>
    <row r="2133" spans="16:16">
      <c r="P2133" s="159"/>
    </row>
    <row r="2134" spans="16:16">
      <c r="P2134" s="159"/>
    </row>
    <row r="2135" spans="16:16">
      <c r="P2135" s="159"/>
    </row>
    <row r="2136" spans="16:16">
      <c r="P2136" s="159"/>
    </row>
    <row r="2137" spans="16:16">
      <c r="P2137" s="159"/>
    </row>
    <row r="2138" spans="16:16">
      <c r="P2138" s="159"/>
    </row>
    <row r="2139" spans="16:16">
      <c r="P2139" s="159"/>
    </row>
    <row r="2140" spans="16:16">
      <c r="P2140" s="159"/>
    </row>
    <row r="2141" spans="16:16">
      <c r="P2141" s="159"/>
    </row>
    <row r="2142" spans="16:16">
      <c r="P2142" s="159"/>
    </row>
    <row r="2143" spans="16:16">
      <c r="P2143" s="159"/>
    </row>
    <row r="2144" spans="16:16">
      <c r="P2144" s="159"/>
    </row>
    <row r="2145" spans="16:16">
      <c r="P2145" s="159"/>
    </row>
    <row r="2146" spans="16:16">
      <c r="P2146" s="159"/>
    </row>
    <row r="2147" spans="16:16">
      <c r="P2147" s="159"/>
    </row>
    <row r="2148" spans="16:16">
      <c r="P2148" s="159"/>
    </row>
    <row r="2149" spans="16:16">
      <c r="P2149" s="159"/>
    </row>
    <row r="2150" spans="16:16">
      <c r="P2150" s="159"/>
    </row>
    <row r="2151" spans="16:16">
      <c r="P2151" s="159"/>
    </row>
    <row r="2152" spans="16:16">
      <c r="P2152" s="159"/>
    </row>
    <row r="2153" spans="16:16">
      <c r="P2153" s="159"/>
    </row>
    <row r="2154" spans="16:16">
      <c r="P2154" s="159"/>
    </row>
    <row r="2155" spans="16:16">
      <c r="P2155" s="159"/>
    </row>
    <row r="2156" spans="16:16">
      <c r="P2156" s="159"/>
    </row>
    <row r="2157" spans="16:16">
      <c r="P2157" s="159"/>
    </row>
    <row r="2158" spans="16:16">
      <c r="P2158" s="159"/>
    </row>
    <row r="2159" spans="16:16">
      <c r="P2159" s="159"/>
    </row>
    <row r="2160" spans="16:16">
      <c r="P2160" s="159"/>
    </row>
    <row r="2161" spans="16:16">
      <c r="P2161" s="159"/>
    </row>
    <row r="2162" spans="16:16">
      <c r="P2162" s="159"/>
    </row>
    <row r="2163" spans="16:16">
      <c r="P2163" s="159"/>
    </row>
    <row r="2164" spans="16:16">
      <c r="P2164" s="159"/>
    </row>
    <row r="2165" spans="16:16">
      <c r="P2165" s="159"/>
    </row>
    <row r="2166" spans="16:16">
      <c r="P2166" s="159"/>
    </row>
    <row r="2167" spans="16:16">
      <c r="P2167" s="159"/>
    </row>
    <row r="2168" spans="16:16">
      <c r="P2168" s="159"/>
    </row>
    <row r="2169" spans="16:16">
      <c r="P2169" s="159"/>
    </row>
    <row r="2170" spans="16:16">
      <c r="P2170" s="159"/>
    </row>
    <row r="2171" spans="16:16">
      <c r="P2171" s="159"/>
    </row>
    <row r="2172" spans="16:16">
      <c r="P2172" s="159"/>
    </row>
    <row r="2173" spans="16:16">
      <c r="P2173" s="159"/>
    </row>
    <row r="2174" spans="16:16">
      <c r="P2174" s="159"/>
    </row>
    <row r="2175" spans="16:16">
      <c r="P2175" s="159"/>
    </row>
    <row r="2176" spans="16:16">
      <c r="P2176" s="159"/>
    </row>
    <row r="2177" spans="16:16">
      <c r="P2177" s="159"/>
    </row>
    <row r="2178" spans="16:16">
      <c r="P2178" s="159"/>
    </row>
    <row r="2179" spans="16:16">
      <c r="P2179" s="159"/>
    </row>
    <row r="2180" spans="16:16">
      <c r="P2180" s="159"/>
    </row>
    <row r="2181" spans="16:16">
      <c r="P2181" s="159"/>
    </row>
    <row r="2182" spans="16:16">
      <c r="P2182" s="159"/>
    </row>
    <row r="2183" spans="16:16">
      <c r="P2183" s="159"/>
    </row>
    <row r="2184" spans="16:16">
      <c r="P2184" s="159"/>
    </row>
    <row r="2185" spans="16:16">
      <c r="P2185" s="159"/>
    </row>
    <row r="2186" spans="16:16">
      <c r="P2186" s="159"/>
    </row>
    <row r="2187" spans="16:16">
      <c r="P2187" s="159"/>
    </row>
    <row r="2188" spans="16:16">
      <c r="P2188" s="159"/>
    </row>
    <row r="2189" spans="16:16">
      <c r="P2189" s="159"/>
    </row>
    <row r="2190" spans="16:16">
      <c r="P2190" s="159"/>
    </row>
    <row r="2191" spans="16:16">
      <c r="P2191" s="159"/>
    </row>
    <row r="2192" spans="16:16">
      <c r="P2192" s="159"/>
    </row>
    <row r="2193" spans="16:16">
      <c r="P2193" s="159"/>
    </row>
    <row r="2194" spans="16:16">
      <c r="P2194" s="159"/>
    </row>
    <row r="2195" spans="16:16">
      <c r="P2195" s="159"/>
    </row>
    <row r="2196" spans="16:16">
      <c r="P2196" s="159"/>
    </row>
    <row r="2197" spans="16:16">
      <c r="P2197" s="159"/>
    </row>
    <row r="2198" spans="16:16">
      <c r="P2198" s="159"/>
    </row>
    <row r="2199" spans="16:16">
      <c r="P2199" s="159"/>
    </row>
    <row r="2200" spans="16:16">
      <c r="P2200" s="159"/>
    </row>
    <row r="2201" spans="16:16">
      <c r="P2201" s="159"/>
    </row>
    <row r="2202" spans="16:16">
      <c r="P2202" s="159"/>
    </row>
    <row r="2203" spans="16:16">
      <c r="P2203" s="159"/>
    </row>
    <row r="2204" spans="16:16">
      <c r="P2204" s="159"/>
    </row>
    <row r="2205" spans="16:16">
      <c r="P2205" s="159"/>
    </row>
    <row r="2206" spans="16:16">
      <c r="P2206" s="159"/>
    </row>
    <row r="2207" spans="16:16">
      <c r="P2207" s="159"/>
    </row>
    <row r="2208" spans="16:16">
      <c r="P2208" s="159"/>
    </row>
    <row r="2209" spans="16:16">
      <c r="P2209" s="159"/>
    </row>
    <row r="2210" spans="16:16">
      <c r="P2210" s="159"/>
    </row>
    <row r="2211" spans="16:16">
      <c r="P2211" s="159"/>
    </row>
    <row r="2212" spans="16:16">
      <c r="P2212" s="159"/>
    </row>
    <row r="2213" spans="16:16">
      <c r="P2213" s="159"/>
    </row>
    <row r="2214" spans="16:16">
      <c r="P2214" s="159"/>
    </row>
    <row r="2215" spans="16:16">
      <c r="P2215" s="159"/>
    </row>
    <row r="2216" spans="16:16">
      <c r="P2216" s="159"/>
    </row>
    <row r="2217" spans="16:16">
      <c r="P2217" s="159"/>
    </row>
    <row r="2218" spans="16:16">
      <c r="P2218" s="159"/>
    </row>
    <row r="2219" spans="16:16">
      <c r="P2219" s="159"/>
    </row>
    <row r="2220" spans="16:16">
      <c r="P2220" s="159"/>
    </row>
    <row r="2221" spans="16:16">
      <c r="P2221" s="159"/>
    </row>
    <row r="2222" spans="16:16">
      <c r="P2222" s="159"/>
    </row>
    <row r="2223" spans="16:16">
      <c r="P2223" s="159"/>
    </row>
    <row r="2224" spans="16:16">
      <c r="P2224" s="159"/>
    </row>
    <row r="2225" spans="16:16">
      <c r="P2225" s="159"/>
    </row>
    <row r="2226" spans="16:16">
      <c r="P2226" s="159"/>
    </row>
    <row r="2227" spans="16:16">
      <c r="P2227" s="159"/>
    </row>
    <row r="2228" spans="16:16">
      <c r="P2228" s="159"/>
    </row>
    <row r="2229" spans="16:16">
      <c r="P2229" s="159"/>
    </row>
    <row r="2230" spans="16:16">
      <c r="P2230" s="159"/>
    </row>
    <row r="2231" spans="16:16">
      <c r="P2231" s="159"/>
    </row>
    <row r="2232" spans="16:16">
      <c r="P2232" s="159"/>
    </row>
    <row r="2233" spans="16:16">
      <c r="P2233" s="159"/>
    </row>
    <row r="2234" spans="16:16">
      <c r="P2234" s="159"/>
    </row>
    <row r="2235" spans="16:16">
      <c r="P2235" s="159"/>
    </row>
    <row r="2236" spans="16:16">
      <c r="P2236" s="159"/>
    </row>
    <row r="2237" spans="16:16">
      <c r="P2237" s="159"/>
    </row>
    <row r="2238" spans="16:16">
      <c r="P2238" s="159"/>
    </row>
    <row r="2239" spans="16:16">
      <c r="P2239" s="159"/>
    </row>
    <row r="2240" spans="16:16">
      <c r="P2240" s="159"/>
    </row>
    <row r="2241" spans="16:16">
      <c r="P2241" s="159"/>
    </row>
    <row r="2242" spans="16:16">
      <c r="P2242" s="159"/>
    </row>
    <row r="2243" spans="16:16">
      <c r="P2243" s="159"/>
    </row>
    <row r="2244" spans="16:16">
      <c r="P2244" s="159"/>
    </row>
    <row r="2245" spans="16:16">
      <c r="P2245" s="159"/>
    </row>
    <row r="2246" spans="16:16">
      <c r="P2246" s="159"/>
    </row>
    <row r="2247" spans="16:16">
      <c r="P2247" s="159"/>
    </row>
    <row r="2248" spans="16:16">
      <c r="P2248" s="159"/>
    </row>
    <row r="2249" spans="16:16">
      <c r="P2249" s="159"/>
    </row>
    <row r="2250" spans="16:16">
      <c r="P2250" s="159"/>
    </row>
    <row r="2251" spans="16:16">
      <c r="P2251" s="159"/>
    </row>
    <row r="2252" spans="16:16">
      <c r="P2252" s="159"/>
    </row>
    <row r="2253" spans="16:16">
      <c r="P2253" s="159"/>
    </row>
    <row r="2254" spans="16:16">
      <c r="P2254" s="159"/>
    </row>
    <row r="2255" spans="16:16">
      <c r="P2255" s="159"/>
    </row>
    <row r="2256" spans="16:16">
      <c r="P2256" s="159"/>
    </row>
    <row r="2257" spans="16:16">
      <c r="P2257" s="159"/>
    </row>
    <row r="2258" spans="16:16">
      <c r="P2258" s="159"/>
    </row>
    <row r="2259" spans="16:16">
      <c r="P2259" s="159"/>
    </row>
    <row r="2260" spans="16:16">
      <c r="P2260" s="159"/>
    </row>
    <row r="2261" spans="16:16">
      <c r="P2261" s="159"/>
    </row>
    <row r="2262" spans="16:16">
      <c r="P2262" s="159"/>
    </row>
    <row r="2263" spans="16:16">
      <c r="P2263" s="159"/>
    </row>
    <row r="2264" spans="16:16">
      <c r="P2264" s="159"/>
    </row>
    <row r="2265" spans="16:16">
      <c r="P2265" s="159"/>
    </row>
    <row r="2266" spans="16:16">
      <c r="P2266" s="159"/>
    </row>
    <row r="2267" spans="16:16">
      <c r="P2267" s="159"/>
    </row>
    <row r="2268" spans="16:16">
      <c r="P2268" s="159"/>
    </row>
    <row r="2269" spans="16:16">
      <c r="P2269" s="159"/>
    </row>
    <row r="2270" spans="16:16">
      <c r="P2270" s="159"/>
    </row>
    <row r="2271" spans="16:16">
      <c r="P2271" s="159"/>
    </row>
    <row r="2272" spans="16:16">
      <c r="P2272" s="159"/>
    </row>
    <row r="2273" spans="16:16">
      <c r="P2273" s="159"/>
    </row>
    <row r="2274" spans="16:16">
      <c r="P2274" s="159"/>
    </row>
    <row r="2275" spans="16:16">
      <c r="P2275" s="159"/>
    </row>
    <row r="2276" spans="16:16">
      <c r="P2276" s="159"/>
    </row>
    <row r="2277" spans="16:16">
      <c r="P2277" s="159"/>
    </row>
    <row r="2278" spans="16:16">
      <c r="P2278" s="159"/>
    </row>
    <row r="2279" spans="16:16">
      <c r="P2279" s="159"/>
    </row>
    <row r="2280" spans="16:16">
      <c r="P2280" s="159"/>
    </row>
    <row r="2281" spans="16:16">
      <c r="P2281" s="159"/>
    </row>
    <row r="2282" spans="16:16">
      <c r="P2282" s="159"/>
    </row>
    <row r="2283" spans="16:16">
      <c r="P2283" s="159"/>
    </row>
    <row r="2284" spans="16:16">
      <c r="P2284" s="159"/>
    </row>
    <row r="2285" spans="16:16">
      <c r="P2285" s="159"/>
    </row>
    <row r="2286" spans="16:16">
      <c r="P2286" s="159"/>
    </row>
    <row r="2287" spans="16:16">
      <c r="P2287" s="159"/>
    </row>
    <row r="2288" spans="16:16">
      <c r="P2288" s="159"/>
    </row>
    <row r="2289" spans="16:16">
      <c r="P2289" s="159"/>
    </row>
    <row r="2290" spans="16:16">
      <c r="P2290" s="159"/>
    </row>
    <row r="2291" spans="16:16">
      <c r="P2291" s="159"/>
    </row>
    <row r="2292" spans="16:16">
      <c r="P2292" s="159"/>
    </row>
    <row r="2293" spans="16:16">
      <c r="P2293" s="159"/>
    </row>
    <row r="2294" spans="16:16">
      <c r="P2294" s="159"/>
    </row>
    <row r="2295" spans="16:16">
      <c r="P2295" s="159"/>
    </row>
    <row r="2296" spans="16:16">
      <c r="P2296" s="159"/>
    </row>
    <row r="2297" spans="16:16">
      <c r="P2297" s="159"/>
    </row>
    <row r="2298" spans="16:16">
      <c r="P2298" s="159"/>
    </row>
    <row r="2299" spans="16:16">
      <c r="P2299" s="159"/>
    </row>
    <row r="2300" spans="16:16">
      <c r="P2300" s="159"/>
    </row>
    <row r="2301" spans="16:16">
      <c r="P2301" s="159"/>
    </row>
    <row r="2302" spans="16:16">
      <c r="P2302" s="159"/>
    </row>
    <row r="2303" spans="16:16">
      <c r="P2303" s="159"/>
    </row>
    <row r="2304" spans="16:16">
      <c r="P2304" s="159"/>
    </row>
    <row r="2305" spans="16:16">
      <c r="P2305" s="159"/>
    </row>
    <row r="2306" spans="16:16">
      <c r="P2306" s="159"/>
    </row>
    <row r="2307" spans="16:16">
      <c r="P2307" s="159"/>
    </row>
    <row r="2308" spans="16:16">
      <c r="P2308" s="159"/>
    </row>
    <row r="2309" spans="16:16">
      <c r="P2309" s="159"/>
    </row>
    <row r="2310" spans="16:16">
      <c r="P2310" s="159"/>
    </row>
    <row r="2311" spans="16:16">
      <c r="P2311" s="159"/>
    </row>
    <row r="2312" spans="16:16">
      <c r="P2312" s="159"/>
    </row>
    <row r="2313" spans="16:16">
      <c r="P2313" s="159"/>
    </row>
    <row r="2314" spans="16:16">
      <c r="P2314" s="159"/>
    </row>
    <row r="2315" spans="16:16">
      <c r="P2315" s="159"/>
    </row>
    <row r="2316" spans="16:16">
      <c r="P2316" s="159"/>
    </row>
    <row r="2317" spans="16:16">
      <c r="P2317" s="159"/>
    </row>
    <row r="2318" spans="16:16">
      <c r="P2318" s="159"/>
    </row>
    <row r="2319" spans="16:16">
      <c r="P2319" s="159"/>
    </row>
    <row r="2320" spans="16:16">
      <c r="P2320" s="159"/>
    </row>
    <row r="2321" spans="16:16">
      <c r="P2321" s="159"/>
    </row>
    <row r="2322" spans="16:16">
      <c r="P2322" s="159"/>
    </row>
    <row r="2323" spans="16:16">
      <c r="P2323" s="159"/>
    </row>
    <row r="2324" spans="16:16">
      <c r="P2324" s="159"/>
    </row>
    <row r="2325" spans="16:16">
      <c r="P2325" s="159"/>
    </row>
    <row r="2326" spans="16:16">
      <c r="P2326" s="159"/>
    </row>
    <row r="2327" spans="16:16">
      <c r="P2327" s="159"/>
    </row>
    <row r="2328" spans="16:16">
      <c r="P2328" s="159"/>
    </row>
    <row r="2329" spans="16:16">
      <c r="P2329" s="159"/>
    </row>
    <row r="2330" spans="16:16">
      <c r="P2330" s="159"/>
    </row>
    <row r="2331" spans="16:16">
      <c r="P2331" s="159"/>
    </row>
    <row r="2332" spans="16:16">
      <c r="P2332" s="159"/>
    </row>
    <row r="2333" spans="16:16">
      <c r="P2333" s="159"/>
    </row>
    <row r="2334" spans="16:16">
      <c r="P2334" s="159"/>
    </row>
    <row r="2335" spans="16:16">
      <c r="P2335" s="159"/>
    </row>
    <row r="2336" spans="16:16">
      <c r="P2336" s="159"/>
    </row>
    <row r="2337" spans="16:16">
      <c r="P2337" s="159"/>
    </row>
    <row r="2338" spans="16:16">
      <c r="P2338" s="159"/>
    </row>
    <row r="2339" spans="16:16">
      <c r="P2339" s="159"/>
    </row>
    <row r="2340" spans="16:16">
      <c r="P2340" s="159"/>
    </row>
    <row r="2341" spans="16:16">
      <c r="P2341" s="159"/>
    </row>
    <row r="2342" spans="16:16">
      <c r="P2342" s="159"/>
    </row>
    <row r="2343" spans="16:16">
      <c r="P2343" s="159"/>
    </row>
    <row r="2344" spans="16:16">
      <c r="P2344" s="159"/>
    </row>
    <row r="2345" spans="16:16">
      <c r="P2345" s="159"/>
    </row>
    <row r="2346" spans="16:16">
      <c r="P2346" s="159"/>
    </row>
    <row r="2347" spans="16:16">
      <c r="P2347" s="159"/>
    </row>
    <row r="2348" spans="16:16">
      <c r="P2348" s="159"/>
    </row>
    <row r="2349" spans="16:16">
      <c r="P2349" s="159"/>
    </row>
    <row r="2350" spans="16:16">
      <c r="P2350" s="159"/>
    </row>
    <row r="2351" spans="16:16">
      <c r="P2351" s="159"/>
    </row>
    <row r="2352" spans="16:16">
      <c r="P2352" s="159"/>
    </row>
    <row r="2353" spans="16:16">
      <c r="P2353" s="159"/>
    </row>
    <row r="2354" spans="16:16">
      <c r="P2354" s="159"/>
    </row>
    <row r="2355" spans="16:16">
      <c r="P2355" s="159"/>
    </row>
    <row r="2356" spans="16:16">
      <c r="P2356" s="159"/>
    </row>
    <row r="2357" spans="16:16">
      <c r="P2357" s="159"/>
    </row>
    <row r="2358" spans="16:16">
      <c r="P2358" s="159"/>
    </row>
    <row r="2359" spans="16:16">
      <c r="P2359" s="159"/>
    </row>
    <row r="2360" spans="16:16">
      <c r="P2360" s="159"/>
    </row>
    <row r="2361" spans="16:16">
      <c r="P2361" s="159"/>
    </row>
    <row r="2362" spans="16:16">
      <c r="P2362" s="159"/>
    </row>
    <row r="2363" spans="16:16">
      <c r="P2363" s="159"/>
    </row>
    <row r="2364" spans="16:16">
      <c r="P2364" s="159"/>
    </row>
    <row r="2365" spans="16:16">
      <c r="P2365" s="159"/>
    </row>
    <row r="2366" spans="16:16">
      <c r="P2366" s="159"/>
    </row>
    <row r="2367" spans="16:16">
      <c r="P2367" s="159"/>
    </row>
    <row r="2368" spans="16:16">
      <c r="P2368" s="159"/>
    </row>
    <row r="2369" spans="16:16">
      <c r="P2369" s="159"/>
    </row>
    <row r="2370" spans="16:16">
      <c r="P2370" s="159"/>
    </row>
    <row r="2371" spans="16:16">
      <c r="P2371" s="159"/>
    </row>
    <row r="2372" spans="16:16">
      <c r="P2372" s="159"/>
    </row>
    <row r="2373" spans="16:16">
      <c r="P2373" s="159"/>
    </row>
    <row r="2374" spans="16:16">
      <c r="P2374" s="159"/>
    </row>
    <row r="2375" spans="16:16">
      <c r="P2375" s="159"/>
    </row>
    <row r="2376" spans="16:16">
      <c r="P2376" s="159"/>
    </row>
    <row r="2377" spans="16:16">
      <c r="P2377" s="159"/>
    </row>
    <row r="2378" spans="16:16">
      <c r="P2378" s="159"/>
    </row>
    <row r="2379" spans="16:16">
      <c r="P2379" s="159"/>
    </row>
    <row r="2380" spans="16:16">
      <c r="P2380" s="159"/>
    </row>
    <row r="2381" spans="16:16">
      <c r="P2381" s="159"/>
    </row>
    <row r="2382" spans="16:16">
      <c r="P2382" s="159"/>
    </row>
    <row r="2383" spans="16:16">
      <c r="P2383" s="159"/>
    </row>
    <row r="2384" spans="16:16">
      <c r="P2384" s="159"/>
    </row>
    <row r="2385" spans="16:16">
      <c r="P2385" s="159"/>
    </row>
    <row r="2386" spans="16:16">
      <c r="P2386" s="159"/>
    </row>
    <row r="2387" spans="16:16">
      <c r="P2387" s="159"/>
    </row>
    <row r="2388" spans="16:16">
      <c r="P2388" s="159"/>
    </row>
    <row r="2389" spans="16:16">
      <c r="P2389" s="159"/>
    </row>
    <row r="2390" spans="16:16">
      <c r="P2390" s="159"/>
    </row>
    <row r="2391" spans="16:16">
      <c r="P2391" s="159"/>
    </row>
    <row r="2392" spans="16:16">
      <c r="P2392" s="159"/>
    </row>
    <row r="2393" spans="16:16">
      <c r="P2393" s="159"/>
    </row>
    <row r="2394" spans="16:16">
      <c r="P2394" s="159"/>
    </row>
    <row r="2395" spans="16:16">
      <c r="P2395" s="159"/>
    </row>
    <row r="2396" spans="16:16">
      <c r="P2396" s="159"/>
    </row>
    <row r="2397" spans="16:16">
      <c r="P2397" s="159"/>
    </row>
    <row r="2398" spans="16:16">
      <c r="P2398" s="159"/>
    </row>
    <row r="2399" spans="16:16">
      <c r="P2399" s="159"/>
    </row>
    <row r="2400" spans="16:16">
      <c r="P2400" s="159"/>
    </row>
    <row r="2401" spans="16:16">
      <c r="P2401" s="159"/>
    </row>
    <row r="2402" spans="16:16">
      <c r="P2402" s="159"/>
    </row>
    <row r="2403" spans="16:16">
      <c r="P2403" s="159"/>
    </row>
    <row r="2404" spans="16:16">
      <c r="P2404" s="159"/>
    </row>
    <row r="2405" spans="16:16">
      <c r="P2405" s="159"/>
    </row>
    <row r="2406" spans="16:16">
      <c r="P2406" s="159"/>
    </row>
    <row r="2407" spans="16:16">
      <c r="P2407" s="159"/>
    </row>
    <row r="2408" spans="16:16">
      <c r="P2408" s="159"/>
    </row>
    <row r="2409" spans="16:16">
      <c r="P2409" s="159"/>
    </row>
    <row r="2410" spans="16:16">
      <c r="P2410" s="159"/>
    </row>
    <row r="2411" spans="16:16">
      <c r="P2411" s="159"/>
    </row>
    <row r="2412" spans="16:16">
      <c r="P2412" s="159"/>
    </row>
    <row r="2413" spans="16:16">
      <c r="P2413" s="159"/>
    </row>
    <row r="2414" spans="16:16">
      <c r="P2414" s="159"/>
    </row>
    <row r="2415" spans="16:16">
      <c r="P2415" s="159"/>
    </row>
    <row r="2416" spans="16:16">
      <c r="P2416" s="159"/>
    </row>
    <row r="2417" spans="16:16">
      <c r="P2417" s="159"/>
    </row>
    <row r="2418" spans="16:16">
      <c r="P2418" s="159"/>
    </row>
    <row r="2419" spans="16:16">
      <c r="P2419" s="159"/>
    </row>
    <row r="2420" spans="16:16">
      <c r="P2420" s="159"/>
    </row>
    <row r="2421" spans="16:16">
      <c r="P2421" s="159"/>
    </row>
    <row r="2422" spans="16:16">
      <c r="P2422" s="159"/>
    </row>
    <row r="2423" spans="16:16">
      <c r="P2423" s="159"/>
    </row>
    <row r="2424" spans="16:16">
      <c r="P2424" s="159"/>
    </row>
    <row r="2425" spans="16:16">
      <c r="P2425" s="159"/>
    </row>
    <row r="2426" spans="16:16">
      <c r="P2426" s="159"/>
    </row>
    <row r="2427" spans="16:16">
      <c r="P2427" s="159"/>
    </row>
    <row r="2428" spans="16:16">
      <c r="P2428" s="159"/>
    </row>
    <row r="2429" spans="16:16">
      <c r="P2429" s="159"/>
    </row>
    <row r="2430" spans="16:16">
      <c r="P2430" s="159"/>
    </row>
    <row r="2431" spans="16:16">
      <c r="P2431" s="159"/>
    </row>
    <row r="2432" spans="16:16">
      <c r="P2432" s="159"/>
    </row>
    <row r="2433" spans="16:16">
      <c r="P2433" s="159"/>
    </row>
    <row r="2434" spans="16:16">
      <c r="P2434" s="159"/>
    </row>
    <row r="2435" spans="16:16">
      <c r="P2435" s="159"/>
    </row>
    <row r="2436" spans="16:16">
      <c r="P2436" s="159"/>
    </row>
    <row r="2437" spans="16:16">
      <c r="P2437" s="159"/>
    </row>
    <row r="2438" spans="16:16">
      <c r="P2438" s="159"/>
    </row>
    <row r="2439" spans="16:16">
      <c r="P2439" s="159"/>
    </row>
    <row r="2440" spans="16:16">
      <c r="P2440" s="159"/>
    </row>
    <row r="2441" spans="16:16">
      <c r="P2441" s="159"/>
    </row>
    <row r="2442" spans="16:16">
      <c r="P2442" s="159"/>
    </row>
    <row r="2443" spans="16:16">
      <c r="P2443" s="159"/>
    </row>
    <row r="2444" spans="16:16">
      <c r="P2444" s="159"/>
    </row>
    <row r="2445" spans="16:16">
      <c r="P2445" s="159"/>
    </row>
    <row r="2446" spans="16:16">
      <c r="P2446" s="159"/>
    </row>
    <row r="2447" spans="16:16">
      <c r="P2447" s="159"/>
    </row>
    <row r="2448" spans="16:16">
      <c r="P2448" s="159"/>
    </row>
    <row r="2449" spans="16:16">
      <c r="P2449" s="159"/>
    </row>
    <row r="2450" spans="16:16">
      <c r="P2450" s="159"/>
    </row>
    <row r="2451" spans="16:16">
      <c r="P2451" s="159"/>
    </row>
    <row r="2452" spans="16:16">
      <c r="P2452" s="159"/>
    </row>
    <row r="2453" spans="16:16">
      <c r="P2453" s="159"/>
    </row>
    <row r="2454" spans="16:16">
      <c r="P2454" s="159"/>
    </row>
    <row r="2455" spans="16:16">
      <c r="P2455" s="159"/>
    </row>
    <row r="2456" spans="16:16">
      <c r="P2456" s="159"/>
    </row>
    <row r="2457" spans="16:16">
      <c r="P2457" s="159"/>
    </row>
    <row r="2458" spans="16:16">
      <c r="P2458" s="159"/>
    </row>
    <row r="2459" spans="16:16">
      <c r="P2459" s="159"/>
    </row>
    <row r="2460" spans="16:16">
      <c r="P2460" s="159"/>
    </row>
    <row r="2461" spans="16:16">
      <c r="P2461" s="159"/>
    </row>
    <row r="2462" spans="16:16">
      <c r="P2462" s="159"/>
    </row>
    <row r="2463" spans="16:16">
      <c r="P2463" s="159"/>
    </row>
    <row r="2464" spans="16:16">
      <c r="P2464" s="159"/>
    </row>
    <row r="2465" spans="16:16">
      <c r="P2465" s="159"/>
    </row>
    <row r="2466" spans="16:16">
      <c r="P2466" s="159"/>
    </row>
    <row r="2467" spans="16:16">
      <c r="P2467" s="159"/>
    </row>
    <row r="2468" spans="16:16">
      <c r="P2468" s="159"/>
    </row>
    <row r="2469" spans="16:16">
      <c r="P2469" s="159"/>
    </row>
    <row r="2470" spans="16:16">
      <c r="P2470" s="159"/>
    </row>
    <row r="2471" spans="16:16">
      <c r="P2471" s="159"/>
    </row>
    <row r="2472" spans="16:16">
      <c r="P2472" s="159"/>
    </row>
    <row r="2473" spans="16:16">
      <c r="P2473" s="159"/>
    </row>
    <row r="2474" spans="16:16">
      <c r="P2474" s="159"/>
    </row>
    <row r="2475" spans="16:16">
      <c r="P2475" s="159"/>
    </row>
    <row r="2476" spans="16:16">
      <c r="P2476" s="159"/>
    </row>
    <row r="2477" spans="16:16">
      <c r="P2477" s="159"/>
    </row>
    <row r="2478" spans="16:16">
      <c r="P2478" s="159"/>
    </row>
    <row r="2479" spans="16:16">
      <c r="P2479" s="159"/>
    </row>
    <row r="2480" spans="16:16">
      <c r="P2480" s="159"/>
    </row>
    <row r="2481" spans="16:16">
      <c r="P2481" s="159"/>
    </row>
    <row r="2482" spans="16:16">
      <c r="P2482" s="159"/>
    </row>
    <row r="2483" spans="16:16">
      <c r="P2483" s="159"/>
    </row>
    <row r="2484" spans="16:16">
      <c r="P2484" s="159"/>
    </row>
    <row r="2485" spans="16:16">
      <c r="P2485" s="159"/>
    </row>
    <row r="2486" spans="16:16">
      <c r="P2486" s="159"/>
    </row>
    <row r="2487" spans="16:16">
      <c r="P2487" s="159"/>
    </row>
    <row r="2488" spans="16:16">
      <c r="P2488" s="159"/>
    </row>
    <row r="2489" spans="16:16">
      <c r="P2489" s="159"/>
    </row>
    <row r="2490" spans="16:16">
      <c r="P2490" s="159"/>
    </row>
    <row r="2491" spans="16:16">
      <c r="P2491" s="159"/>
    </row>
    <row r="2492" spans="16:16">
      <c r="P2492" s="159"/>
    </row>
    <row r="2493" spans="16:16">
      <c r="P2493" s="159"/>
    </row>
    <row r="2494" spans="16:16">
      <c r="P2494" s="159"/>
    </row>
    <row r="2495" spans="16:16">
      <c r="P2495" s="159"/>
    </row>
    <row r="2496" spans="16:16">
      <c r="P2496" s="159"/>
    </row>
    <row r="2497" spans="16:16">
      <c r="P2497" s="159"/>
    </row>
    <row r="2498" spans="16:16">
      <c r="P2498" s="159"/>
    </row>
    <row r="2499" spans="16:16">
      <c r="P2499" s="159"/>
    </row>
    <row r="2500" spans="16:16">
      <c r="P2500" s="159"/>
    </row>
    <row r="2501" spans="16:16">
      <c r="P2501" s="159"/>
    </row>
    <row r="2502" spans="16:16">
      <c r="P2502" s="159"/>
    </row>
    <row r="2503" spans="16:16">
      <c r="P2503" s="159"/>
    </row>
    <row r="2504" spans="16:16">
      <c r="P2504" s="159"/>
    </row>
    <row r="2505" spans="16:16">
      <c r="P2505" s="159"/>
    </row>
    <row r="2506" spans="16:16">
      <c r="P2506" s="159"/>
    </row>
    <row r="2507" spans="16:16">
      <c r="P2507" s="159"/>
    </row>
    <row r="2508" spans="16:16">
      <c r="P2508" s="159"/>
    </row>
    <row r="2509" spans="16:16">
      <c r="P2509" s="159"/>
    </row>
    <row r="2510" spans="16:16">
      <c r="P2510" s="159"/>
    </row>
    <row r="2511" spans="16:16">
      <c r="P2511" s="159"/>
    </row>
    <row r="2512" spans="16:16">
      <c r="P2512" s="159"/>
    </row>
    <row r="2513" spans="16:16">
      <c r="P2513" s="159"/>
    </row>
    <row r="2514" spans="16:16">
      <c r="P2514" s="159"/>
    </row>
    <row r="2515" spans="16:16">
      <c r="P2515" s="159"/>
    </row>
    <row r="2516" spans="16:16">
      <c r="P2516" s="159"/>
    </row>
    <row r="2517" spans="16:16">
      <c r="P2517" s="159"/>
    </row>
    <row r="2518" spans="16:16">
      <c r="P2518" s="159"/>
    </row>
    <row r="2519" spans="16:16">
      <c r="P2519" s="159"/>
    </row>
    <row r="2520" spans="16:16">
      <c r="P2520" s="159"/>
    </row>
    <row r="2521" spans="16:16">
      <c r="P2521" s="159"/>
    </row>
    <row r="2522" spans="16:16">
      <c r="P2522" s="159"/>
    </row>
    <row r="2523" spans="16:16">
      <c r="P2523" s="159"/>
    </row>
    <row r="2524" spans="16:16">
      <c r="P2524" s="159"/>
    </row>
    <row r="2525" spans="16:16">
      <c r="P2525" s="159"/>
    </row>
    <row r="2526" spans="16:16">
      <c r="P2526" s="159"/>
    </row>
    <row r="2527" spans="16:16">
      <c r="P2527" s="159"/>
    </row>
    <row r="2528" spans="16:16">
      <c r="P2528" s="159"/>
    </row>
    <row r="2529" spans="16:16">
      <c r="P2529" s="159"/>
    </row>
    <row r="2530" spans="16:16">
      <c r="P2530" s="159"/>
    </row>
    <row r="2531" spans="16:16">
      <c r="P2531" s="159"/>
    </row>
    <row r="2532" spans="16:16">
      <c r="P2532" s="159"/>
    </row>
    <row r="2533" spans="16:16">
      <c r="P2533" s="159"/>
    </row>
    <row r="2534" spans="16:16">
      <c r="P2534" s="159"/>
    </row>
    <row r="2535" spans="16:16">
      <c r="P2535" s="159"/>
    </row>
    <row r="2536" spans="16:16">
      <c r="P2536" s="159"/>
    </row>
    <row r="2537" spans="16:16">
      <c r="P2537" s="159"/>
    </row>
    <row r="2538" spans="16:16">
      <c r="P2538" s="159"/>
    </row>
    <row r="2539" spans="16:16">
      <c r="P2539" s="159"/>
    </row>
    <row r="2540" spans="16:16">
      <c r="P2540" s="159"/>
    </row>
    <row r="2541" spans="16:16">
      <c r="P2541" s="159"/>
    </row>
    <row r="2542" spans="16:16">
      <c r="P2542" s="159"/>
    </row>
    <row r="2543" spans="16:16">
      <c r="P2543" s="159"/>
    </row>
    <row r="2544" spans="16:16">
      <c r="P2544" s="159"/>
    </row>
    <row r="2545" spans="16:16">
      <c r="P2545" s="159"/>
    </row>
    <row r="2546" spans="16:16">
      <c r="P2546" s="159"/>
    </row>
    <row r="2547" spans="16:16">
      <c r="P2547" s="159"/>
    </row>
    <row r="2548" spans="16:16">
      <c r="P2548" s="159"/>
    </row>
    <row r="2549" spans="16:16">
      <c r="P2549" s="159"/>
    </row>
    <row r="2550" spans="16:16">
      <c r="P2550" s="159"/>
    </row>
    <row r="2551" spans="16:16">
      <c r="P2551" s="159"/>
    </row>
    <row r="2552" spans="16:16">
      <c r="P2552" s="159"/>
    </row>
    <row r="2553" spans="16:16">
      <c r="P2553" s="159"/>
    </row>
    <row r="2554" spans="16:16">
      <c r="P2554" s="159"/>
    </row>
    <row r="2555" spans="16:16">
      <c r="P2555" s="159"/>
    </row>
    <row r="2556" spans="16:16">
      <c r="P2556" s="159"/>
    </row>
    <row r="2557" spans="16:16">
      <c r="P2557" s="159"/>
    </row>
    <row r="2558" spans="16:16">
      <c r="P2558" s="159"/>
    </row>
    <row r="2559" spans="16:16">
      <c r="P2559" s="159"/>
    </row>
    <row r="2560" spans="16:16">
      <c r="P2560" s="159"/>
    </row>
    <row r="2561" spans="16:16">
      <c r="P2561" s="159"/>
    </row>
    <row r="2562" spans="16:16">
      <c r="P2562" s="159"/>
    </row>
    <row r="2563" spans="16:16">
      <c r="P2563" s="159"/>
    </row>
    <row r="2564" spans="16:16">
      <c r="P2564" s="159"/>
    </row>
    <row r="2565" spans="16:16">
      <c r="P2565" s="159"/>
    </row>
    <row r="2566" spans="16:16">
      <c r="P2566" s="159"/>
    </row>
    <row r="2567" spans="16:16">
      <c r="P2567" s="159"/>
    </row>
    <row r="2568" spans="16:16">
      <c r="P2568" s="159"/>
    </row>
    <row r="2569" spans="16:16">
      <c r="P2569" s="159"/>
    </row>
    <row r="2570" spans="16:16">
      <c r="P2570" s="159"/>
    </row>
    <row r="2571" spans="16:16">
      <c r="P2571" s="159"/>
    </row>
    <row r="2572" spans="16:16">
      <c r="P2572" s="159"/>
    </row>
    <row r="2573" spans="16:16">
      <c r="P2573" s="159"/>
    </row>
    <row r="2574" spans="16:16">
      <c r="P2574" s="159"/>
    </row>
    <row r="2575" spans="16:16">
      <c r="P2575" s="159"/>
    </row>
    <row r="2576" spans="16:16">
      <c r="P2576" s="159"/>
    </row>
    <row r="2577" spans="16:16">
      <c r="P2577" s="159"/>
    </row>
    <row r="2578" spans="16:16">
      <c r="P2578" s="159"/>
    </row>
    <row r="2579" spans="16:16">
      <c r="P2579" s="159"/>
    </row>
    <row r="2580" spans="16:16">
      <c r="P2580" s="159"/>
    </row>
    <row r="2581" spans="16:16">
      <c r="P2581" s="159"/>
    </row>
    <row r="2582" spans="16:16">
      <c r="P2582" s="159"/>
    </row>
    <row r="2583" spans="16:16">
      <c r="P2583" s="159"/>
    </row>
    <row r="2584" spans="16:16">
      <c r="P2584" s="159"/>
    </row>
    <row r="2585" spans="16:16">
      <c r="P2585" s="159"/>
    </row>
    <row r="2586" spans="16:16">
      <c r="P2586" s="159"/>
    </row>
    <row r="2587" spans="16:16">
      <c r="P2587" s="159"/>
    </row>
    <row r="2588" spans="16:16">
      <c r="P2588" s="159"/>
    </row>
    <row r="2589" spans="16:16">
      <c r="P2589" s="159"/>
    </row>
    <row r="2590" spans="16:16">
      <c r="P2590" s="159"/>
    </row>
    <row r="2591" spans="16:16">
      <c r="P2591" s="159"/>
    </row>
    <row r="2592" spans="16:16">
      <c r="P2592" s="159"/>
    </row>
    <row r="2593" spans="16:16">
      <c r="P2593" s="159"/>
    </row>
    <row r="2594" spans="16:16">
      <c r="P2594" s="159"/>
    </row>
    <row r="2595" spans="16:16">
      <c r="P2595" s="159"/>
    </row>
    <row r="2596" spans="16:16">
      <c r="P2596" s="159"/>
    </row>
    <row r="2597" spans="16:16">
      <c r="P2597" s="159"/>
    </row>
    <row r="2598" spans="16:16">
      <c r="P2598" s="159"/>
    </row>
    <row r="2599" spans="16:16">
      <c r="P2599" s="159"/>
    </row>
    <row r="2600" spans="16:16">
      <c r="P2600" s="159"/>
    </row>
    <row r="2601" spans="16:16">
      <c r="P2601" s="159"/>
    </row>
    <row r="2602" spans="16:16">
      <c r="P2602" s="159"/>
    </row>
    <row r="2603" spans="16:16">
      <c r="P2603" s="159"/>
    </row>
    <row r="2604" spans="16:16">
      <c r="P2604" s="159"/>
    </row>
    <row r="2605" spans="16:16">
      <c r="P2605" s="159"/>
    </row>
    <row r="2606" spans="16:16">
      <c r="P2606" s="159"/>
    </row>
    <row r="2607" spans="16:16">
      <c r="P2607" s="159"/>
    </row>
    <row r="2608" spans="16:16">
      <c r="P2608" s="159"/>
    </row>
    <row r="2609" spans="16:16">
      <c r="P2609" s="159"/>
    </row>
    <row r="2610" spans="16:16">
      <c r="P2610" s="159"/>
    </row>
    <row r="2611" spans="16:16">
      <c r="P2611" s="159"/>
    </row>
    <row r="2612" spans="16:16">
      <c r="P2612" s="159"/>
    </row>
    <row r="2613" spans="16:16">
      <c r="P2613" s="159"/>
    </row>
    <row r="2614" spans="16:16">
      <c r="P2614" s="159"/>
    </row>
    <row r="2615" spans="16:16">
      <c r="P2615" s="159"/>
    </row>
    <row r="2616" spans="16:16">
      <c r="P2616" s="159"/>
    </row>
    <row r="2617" spans="16:16">
      <c r="P2617" s="159"/>
    </row>
    <row r="2618" spans="16:16">
      <c r="P2618" s="159"/>
    </row>
    <row r="2619" spans="16:16">
      <c r="P2619" s="159"/>
    </row>
    <row r="2620" spans="16:16">
      <c r="P2620" s="159"/>
    </row>
    <row r="2621" spans="16:16">
      <c r="P2621" s="159"/>
    </row>
    <row r="2622" spans="16:16">
      <c r="P2622" s="159"/>
    </row>
    <row r="2623" spans="16:16">
      <c r="P2623" s="159"/>
    </row>
    <row r="2624" spans="16:16">
      <c r="P2624" s="159"/>
    </row>
    <row r="2625" spans="16:16">
      <c r="P2625" s="159"/>
    </row>
    <row r="2626" spans="16:16">
      <c r="P2626" s="159"/>
    </row>
    <row r="2627" spans="16:16">
      <c r="P2627" s="159"/>
    </row>
    <row r="2628" spans="16:16">
      <c r="P2628" s="159"/>
    </row>
    <row r="2629" spans="16:16">
      <c r="P2629" s="159"/>
    </row>
    <row r="2630" spans="16:16">
      <c r="P2630" s="159"/>
    </row>
    <row r="2631" spans="16:16">
      <c r="P2631" s="159"/>
    </row>
    <row r="2632" spans="16:16">
      <c r="P2632" s="159"/>
    </row>
    <row r="2633" spans="16:16">
      <c r="P2633" s="159"/>
    </row>
    <row r="2634" spans="16:16">
      <c r="P2634" s="159"/>
    </row>
    <row r="2635" spans="16:16">
      <c r="P2635" s="159"/>
    </row>
    <row r="2636" spans="16:16">
      <c r="P2636" s="159"/>
    </row>
    <row r="2637" spans="16:16">
      <c r="P2637" s="159"/>
    </row>
    <row r="2638" spans="16:16">
      <c r="P2638" s="159"/>
    </row>
    <row r="2639" spans="16:16">
      <c r="P2639" s="159"/>
    </row>
    <row r="2640" spans="16:16">
      <c r="P2640" s="159"/>
    </row>
    <row r="2641" spans="16:16">
      <c r="P2641" s="159"/>
    </row>
    <row r="2642" spans="16:16">
      <c r="P2642" s="159"/>
    </row>
    <row r="2643" spans="16:16">
      <c r="P2643" s="159"/>
    </row>
    <row r="2644" spans="16:16">
      <c r="P2644" s="159"/>
    </row>
    <row r="2645" spans="16:16">
      <c r="P2645" s="159"/>
    </row>
    <row r="2646" spans="16:16">
      <c r="P2646" s="159"/>
    </row>
    <row r="2647" spans="16:16">
      <c r="P2647" s="159"/>
    </row>
    <row r="2648" spans="16:16">
      <c r="P2648" s="159"/>
    </row>
    <row r="2649" spans="16:16">
      <c r="P2649" s="159"/>
    </row>
    <row r="2650" spans="16:16">
      <c r="P2650" s="159"/>
    </row>
    <row r="2651" spans="16:16">
      <c r="P2651" s="159"/>
    </row>
    <row r="2652" spans="16:16">
      <c r="P2652" s="159"/>
    </row>
    <row r="2653" spans="16:16">
      <c r="P2653" s="159"/>
    </row>
    <row r="2654" spans="16:16">
      <c r="P2654" s="159"/>
    </row>
    <row r="2655" spans="16:16">
      <c r="P2655" s="159"/>
    </row>
    <row r="2656" spans="16:16">
      <c r="P2656" s="159"/>
    </row>
    <row r="2657" spans="16:16">
      <c r="P2657" s="159"/>
    </row>
    <row r="2658" spans="16:16">
      <c r="P2658" s="159"/>
    </row>
    <row r="2659" spans="16:16">
      <c r="P2659" s="159"/>
    </row>
    <row r="2660" spans="16:16">
      <c r="P2660" s="159"/>
    </row>
    <row r="2661" spans="16:16">
      <c r="P2661" s="159"/>
    </row>
    <row r="2662" spans="16:16">
      <c r="P2662" s="159"/>
    </row>
    <row r="2663" spans="16:16">
      <c r="P2663" s="159"/>
    </row>
    <row r="2664" spans="16:16">
      <c r="P2664" s="159"/>
    </row>
    <row r="2665" spans="16:16">
      <c r="P2665" s="159"/>
    </row>
    <row r="2666" spans="16:16">
      <c r="P2666" s="159"/>
    </row>
    <row r="2667" spans="16:16">
      <c r="P2667" s="159"/>
    </row>
    <row r="2668" spans="16:16">
      <c r="P2668" s="159"/>
    </row>
    <row r="2669" spans="16:16">
      <c r="P2669" s="159"/>
    </row>
    <row r="2670" spans="16:16">
      <c r="P2670" s="159"/>
    </row>
    <row r="2671" spans="16:16">
      <c r="P2671" s="159"/>
    </row>
    <row r="2672" spans="16:16">
      <c r="P2672" s="159"/>
    </row>
    <row r="2673" spans="16:16">
      <c r="P2673" s="159"/>
    </row>
    <row r="2674" spans="16:16">
      <c r="P2674" s="159"/>
    </row>
    <row r="2675" spans="16:16">
      <c r="P2675" s="159"/>
    </row>
    <row r="2676" spans="16:16">
      <c r="P2676" s="159"/>
    </row>
    <row r="2677" spans="16:16">
      <c r="P2677" s="159"/>
    </row>
    <row r="2678" spans="16:16">
      <c r="P2678" s="159"/>
    </row>
    <row r="2679" spans="16:16">
      <c r="P2679" s="159"/>
    </row>
    <row r="2680" spans="16:16">
      <c r="P2680" s="159"/>
    </row>
    <row r="2681" spans="16:16">
      <c r="P2681" s="159"/>
    </row>
    <row r="2682" spans="16:16">
      <c r="P2682" s="159"/>
    </row>
    <row r="2683" spans="16:16">
      <c r="P2683" s="159"/>
    </row>
    <row r="2684" spans="16:16">
      <c r="P2684" s="159"/>
    </row>
    <row r="2685" spans="16:16">
      <c r="P2685" s="159"/>
    </row>
    <row r="2686" spans="16:16">
      <c r="P2686" s="159"/>
    </row>
    <row r="2687" spans="16:16">
      <c r="P2687" s="159"/>
    </row>
    <row r="2688" spans="16:16">
      <c r="P2688" s="159"/>
    </row>
    <row r="2689" spans="16:16">
      <c r="P2689" s="159"/>
    </row>
    <row r="2690" spans="16:16">
      <c r="P2690" s="159"/>
    </row>
    <row r="2691" spans="16:16">
      <c r="P2691" s="159"/>
    </row>
    <row r="2692" spans="16:16">
      <c r="P2692" s="159"/>
    </row>
    <row r="2693" spans="16:16">
      <c r="P2693" s="159"/>
    </row>
    <row r="2694" spans="16:16">
      <c r="P2694" s="159"/>
    </row>
    <row r="2695" spans="16:16">
      <c r="P2695" s="159"/>
    </row>
    <row r="2696" spans="16:16">
      <c r="P2696" s="159"/>
    </row>
    <row r="2697" spans="16:16">
      <c r="P2697" s="159"/>
    </row>
    <row r="2698" spans="16:16">
      <c r="P2698" s="159"/>
    </row>
    <row r="2699" spans="16:16">
      <c r="P2699" s="159"/>
    </row>
    <row r="2700" spans="16:16">
      <c r="P2700" s="159"/>
    </row>
    <row r="2701" spans="16:16">
      <c r="P2701" s="159"/>
    </row>
    <row r="2702" spans="16:16">
      <c r="P2702" s="159"/>
    </row>
    <row r="2703" spans="16:16">
      <c r="P2703" s="159"/>
    </row>
    <row r="2704" spans="16:16">
      <c r="P2704" s="159"/>
    </row>
    <row r="2705" spans="16:16">
      <c r="P2705" s="159"/>
    </row>
    <row r="2706" spans="16:16">
      <c r="P2706" s="159"/>
    </row>
    <row r="2707" spans="16:16">
      <c r="P2707" s="159"/>
    </row>
    <row r="2708" spans="16:16">
      <c r="P2708" s="159"/>
    </row>
    <row r="2709" spans="16:16">
      <c r="P2709" s="159"/>
    </row>
    <row r="2710" spans="16:16">
      <c r="P2710" s="159"/>
    </row>
    <row r="2711" spans="16:16">
      <c r="P2711" s="159"/>
    </row>
    <row r="2712" spans="16:16">
      <c r="P2712" s="159"/>
    </row>
    <row r="2713" spans="16:16">
      <c r="P2713" s="159"/>
    </row>
    <row r="2714" spans="16:16">
      <c r="P2714" s="159"/>
    </row>
    <row r="2715" spans="16:16">
      <c r="P2715" s="159"/>
    </row>
    <row r="2716" spans="16:16">
      <c r="P2716" s="159"/>
    </row>
    <row r="2717" spans="16:16">
      <c r="P2717" s="159"/>
    </row>
    <row r="2718" spans="16:16">
      <c r="P2718" s="159"/>
    </row>
    <row r="2719" spans="16:16">
      <c r="P2719" s="159"/>
    </row>
    <row r="2720" spans="16:16">
      <c r="P2720" s="159"/>
    </row>
    <row r="2721" spans="16:16">
      <c r="P2721" s="159"/>
    </row>
    <row r="2722" spans="16:16">
      <c r="P2722" s="159"/>
    </row>
    <row r="2723" spans="16:16">
      <c r="P2723" s="159"/>
    </row>
    <row r="2724" spans="16:16">
      <c r="P2724" s="159"/>
    </row>
    <row r="2725" spans="16:16">
      <c r="P2725" s="159"/>
    </row>
    <row r="2726" spans="16:16">
      <c r="P2726" s="159"/>
    </row>
    <row r="2727" spans="16:16">
      <c r="P2727" s="159"/>
    </row>
    <row r="2728" spans="16:16">
      <c r="P2728" s="159"/>
    </row>
    <row r="2729" spans="16:16">
      <c r="P2729" s="159"/>
    </row>
    <row r="2730" spans="16:16">
      <c r="P2730" s="159"/>
    </row>
    <row r="2731" spans="16:16">
      <c r="P2731" s="159"/>
    </row>
    <row r="2732" spans="16:16">
      <c r="P2732" s="159"/>
    </row>
    <row r="2733" spans="16:16">
      <c r="P2733" s="159"/>
    </row>
    <row r="2734" spans="16:16">
      <c r="P2734" s="159"/>
    </row>
    <row r="2735" spans="16:16">
      <c r="P2735" s="159"/>
    </row>
    <row r="2736" spans="16:16">
      <c r="P2736" s="159"/>
    </row>
    <row r="2737" spans="16:16">
      <c r="P2737" s="159"/>
    </row>
    <row r="2738" spans="16:16">
      <c r="P2738" s="159"/>
    </row>
    <row r="2739" spans="16:16">
      <c r="P2739" s="159"/>
    </row>
    <row r="2740" spans="16:16">
      <c r="P2740" s="159"/>
    </row>
    <row r="2741" spans="16:16">
      <c r="P2741" s="159"/>
    </row>
    <row r="2742" spans="16:16">
      <c r="P2742" s="159"/>
    </row>
    <row r="2743" spans="16:16">
      <c r="P2743" s="159"/>
    </row>
    <row r="2744" spans="16:16">
      <c r="P2744" s="159"/>
    </row>
    <row r="2745" spans="16:16">
      <c r="P2745" s="159"/>
    </row>
    <row r="2746" spans="16:16">
      <c r="P2746" s="159"/>
    </row>
    <row r="2747" spans="16:16">
      <c r="P2747" s="159"/>
    </row>
    <row r="2748" spans="16:16">
      <c r="P2748" s="159"/>
    </row>
    <row r="2749" spans="16:16">
      <c r="P2749" s="159"/>
    </row>
    <row r="2750" spans="16:16">
      <c r="P2750" s="159"/>
    </row>
    <row r="2751" spans="16:16">
      <c r="P2751" s="159"/>
    </row>
    <row r="2752" spans="16:16">
      <c r="P2752" s="159"/>
    </row>
    <row r="2753" spans="16:16">
      <c r="P2753" s="159"/>
    </row>
    <row r="2754" spans="16:16">
      <c r="P2754" s="159"/>
    </row>
    <row r="2755" spans="16:16">
      <c r="P2755" s="159"/>
    </row>
    <row r="2756" spans="16:16">
      <c r="P2756" s="159"/>
    </row>
    <row r="2757" spans="16:16">
      <c r="P2757" s="159"/>
    </row>
    <row r="2758" spans="16:16">
      <c r="P2758" s="159"/>
    </row>
    <row r="2759" spans="16:16">
      <c r="P2759" s="159"/>
    </row>
    <row r="2760" spans="16:16">
      <c r="P2760" s="159"/>
    </row>
    <row r="2761" spans="16:16">
      <c r="P2761" s="159"/>
    </row>
    <row r="2762" spans="16:16">
      <c r="P2762" s="159"/>
    </row>
    <row r="2763" spans="16:16">
      <c r="P2763" s="159"/>
    </row>
    <row r="2764" spans="16:16">
      <c r="P2764" s="159"/>
    </row>
    <row r="2765" spans="16:16">
      <c r="P2765" s="159"/>
    </row>
    <row r="2766" spans="16:16">
      <c r="P2766" s="159"/>
    </row>
    <row r="2767" spans="16:16">
      <c r="P2767" s="159"/>
    </row>
    <row r="2768" spans="16:16">
      <c r="P2768" s="159"/>
    </row>
    <row r="2769" spans="16:16">
      <c r="P2769" s="159"/>
    </row>
    <row r="2770" spans="16:16">
      <c r="P2770" s="159"/>
    </row>
    <row r="2771" spans="16:16">
      <c r="P2771" s="159"/>
    </row>
    <row r="2772" spans="16:16">
      <c r="P2772" s="159"/>
    </row>
    <row r="2773" spans="16:16">
      <c r="P2773" s="159"/>
    </row>
    <row r="2774" spans="16:16">
      <c r="P2774" s="159"/>
    </row>
    <row r="2775" spans="16:16">
      <c r="P2775" s="159"/>
    </row>
    <row r="2776" spans="16:16">
      <c r="P2776" s="159"/>
    </row>
    <row r="2777" spans="16:16">
      <c r="P2777" s="159"/>
    </row>
    <row r="2778" spans="16:16">
      <c r="P2778" s="159"/>
    </row>
    <row r="2779" spans="16:16">
      <c r="P2779" s="159"/>
    </row>
    <row r="2780" spans="16:16">
      <c r="P2780" s="159"/>
    </row>
    <row r="2781" spans="16:16">
      <c r="P2781" s="159"/>
    </row>
    <row r="2782" spans="16:16">
      <c r="P2782" s="159"/>
    </row>
    <row r="2783" spans="16:16">
      <c r="P2783" s="159"/>
    </row>
    <row r="2784" spans="16:16">
      <c r="P2784" s="159"/>
    </row>
    <row r="2785" spans="16:16">
      <c r="P2785" s="159"/>
    </row>
    <row r="2786" spans="16:16">
      <c r="P2786" s="159"/>
    </row>
    <row r="2787" spans="16:16">
      <c r="P2787" s="159"/>
    </row>
    <row r="2788" spans="16:16">
      <c r="P2788" s="159"/>
    </row>
    <row r="2789" spans="16:16">
      <c r="P2789" s="159"/>
    </row>
    <row r="2790" spans="16:16">
      <c r="P2790" s="159"/>
    </row>
    <row r="2791" spans="16:16">
      <c r="P2791" s="159"/>
    </row>
    <row r="2792" spans="16:16">
      <c r="P2792" s="159"/>
    </row>
    <row r="2793" spans="16:16">
      <c r="P2793" s="159"/>
    </row>
    <row r="2794" spans="16:16">
      <c r="P2794" s="159"/>
    </row>
    <row r="2795" spans="16:16">
      <c r="P2795" s="159"/>
    </row>
    <row r="2796" spans="16:16">
      <c r="P2796" s="159"/>
    </row>
    <row r="2797" spans="16:16">
      <c r="P2797" s="159"/>
    </row>
    <row r="2798" spans="16:16">
      <c r="P2798" s="159"/>
    </row>
    <row r="2799" spans="16:16">
      <c r="P2799" s="159"/>
    </row>
    <row r="2800" spans="16:16">
      <c r="P2800" s="159"/>
    </row>
    <row r="2801" spans="16:16">
      <c r="P2801" s="159"/>
    </row>
    <row r="2802" spans="16:16">
      <c r="P2802" s="159"/>
    </row>
    <row r="2803" spans="16:16">
      <c r="P2803" s="159"/>
    </row>
    <row r="2804" spans="16:16">
      <c r="P2804" s="159"/>
    </row>
    <row r="2805" spans="16:16">
      <c r="P2805" s="159"/>
    </row>
    <row r="2806" spans="16:16">
      <c r="P2806" s="159"/>
    </row>
    <row r="2807" spans="16:16">
      <c r="P2807" s="159"/>
    </row>
    <row r="2808" spans="16:16">
      <c r="P2808" s="159"/>
    </row>
    <row r="2809" spans="16:16">
      <c r="P2809" s="159"/>
    </row>
    <row r="2810" spans="16:16">
      <c r="P2810" s="159"/>
    </row>
    <row r="2811" spans="16:16">
      <c r="P2811" s="159"/>
    </row>
    <row r="2812" spans="16:16">
      <c r="P2812" s="159"/>
    </row>
    <row r="2813" spans="16:16">
      <c r="P2813" s="159"/>
    </row>
    <row r="2814" spans="16:16">
      <c r="P2814" s="159"/>
    </row>
    <row r="2815" spans="16:16">
      <c r="P2815" s="159"/>
    </row>
    <row r="2816" spans="16:16">
      <c r="P2816" s="159"/>
    </row>
    <row r="2817" spans="16:16">
      <c r="P2817" s="159"/>
    </row>
    <row r="2818" spans="16:16">
      <c r="P2818" s="159"/>
    </row>
    <row r="2819" spans="16:16">
      <c r="P2819" s="159"/>
    </row>
    <row r="2820" spans="16:16">
      <c r="P2820" s="159"/>
    </row>
    <row r="2821" spans="16:16">
      <c r="P2821" s="159"/>
    </row>
    <row r="2822" spans="16:16">
      <c r="P2822" s="159"/>
    </row>
    <row r="2823" spans="16:16">
      <c r="P2823" s="159"/>
    </row>
    <row r="2824" spans="16:16">
      <c r="P2824" s="159"/>
    </row>
    <row r="2825" spans="16:16">
      <c r="P2825" s="159"/>
    </row>
    <row r="2826" spans="16:16">
      <c r="P2826" s="159"/>
    </row>
    <row r="2827" spans="16:16">
      <c r="P2827" s="159"/>
    </row>
    <row r="2828" spans="16:16">
      <c r="P2828" s="159"/>
    </row>
    <row r="2829" spans="16:16">
      <c r="P2829" s="159"/>
    </row>
    <row r="2830" spans="16:16">
      <c r="P2830" s="159"/>
    </row>
    <row r="2831" spans="16:16">
      <c r="P2831" s="159"/>
    </row>
    <row r="2832" spans="16:16">
      <c r="P2832" s="159"/>
    </row>
    <row r="2833" spans="16:16">
      <c r="P2833" s="159"/>
    </row>
    <row r="2834" spans="16:16">
      <c r="P2834" s="159"/>
    </row>
    <row r="2835" spans="16:16">
      <c r="P2835" s="159"/>
    </row>
    <row r="2836" spans="16:16">
      <c r="P2836" s="159"/>
    </row>
    <row r="2837" spans="16:16">
      <c r="P2837" s="159"/>
    </row>
    <row r="2838" spans="16:16">
      <c r="P2838" s="159"/>
    </row>
    <row r="2839" spans="16:16">
      <c r="P2839" s="159"/>
    </row>
    <row r="2840" spans="16:16">
      <c r="P2840" s="159"/>
    </row>
    <row r="2841" spans="16:16">
      <c r="P2841" s="159"/>
    </row>
    <row r="2842" spans="16:16">
      <c r="P2842" s="159"/>
    </row>
    <row r="2843" spans="16:16">
      <c r="P2843" s="159"/>
    </row>
    <row r="2844" spans="16:16">
      <c r="P2844" s="159"/>
    </row>
    <row r="2845" spans="16:16">
      <c r="P2845" s="159"/>
    </row>
    <row r="2846" spans="16:16">
      <c r="P2846" s="159"/>
    </row>
    <row r="2847" spans="16:16">
      <c r="P2847" s="159"/>
    </row>
    <row r="2848" spans="16:16">
      <c r="P2848" s="159"/>
    </row>
    <row r="2849" spans="16:16">
      <c r="P2849" s="159"/>
    </row>
    <row r="2850" spans="16:16">
      <c r="P2850" s="159"/>
    </row>
    <row r="2851" spans="16:16">
      <c r="P2851" s="159"/>
    </row>
    <row r="2852" spans="16:16">
      <c r="P2852" s="159"/>
    </row>
    <row r="2853" spans="16:16">
      <c r="P2853" s="159"/>
    </row>
    <row r="2854" spans="16:16">
      <c r="P2854" s="159"/>
    </row>
    <row r="2855" spans="16:16">
      <c r="P2855" s="159"/>
    </row>
    <row r="2856" spans="16:16">
      <c r="P2856" s="159"/>
    </row>
    <row r="2857" spans="16:16">
      <c r="P2857" s="159"/>
    </row>
    <row r="2858" spans="16:16">
      <c r="P2858" s="159"/>
    </row>
    <row r="2859" spans="16:16">
      <c r="P2859" s="159"/>
    </row>
    <row r="2860" spans="16:16">
      <c r="P2860" s="159"/>
    </row>
    <row r="2861" spans="16:16">
      <c r="P2861" s="159"/>
    </row>
    <row r="2862" spans="16:16">
      <c r="P2862" s="159"/>
    </row>
    <row r="2863" spans="16:16">
      <c r="P2863" s="159"/>
    </row>
    <row r="2864" spans="16:16">
      <c r="P2864" s="159"/>
    </row>
    <row r="2865" spans="16:16">
      <c r="P2865" s="159"/>
    </row>
    <row r="2866" spans="16:16">
      <c r="P2866" s="159"/>
    </row>
    <row r="2867" spans="16:16">
      <c r="P2867" s="159"/>
    </row>
    <row r="2868" spans="16:16">
      <c r="P2868" s="159"/>
    </row>
    <row r="2869" spans="16:16">
      <c r="P2869" s="159"/>
    </row>
    <row r="2870" spans="16:16">
      <c r="P2870" s="159"/>
    </row>
    <row r="2871" spans="16:16">
      <c r="P2871" s="159"/>
    </row>
    <row r="2872" spans="16:16">
      <c r="P2872" s="159"/>
    </row>
    <row r="2873" spans="16:16">
      <c r="P2873" s="159"/>
    </row>
    <row r="2874" spans="16:16">
      <c r="P2874" s="159"/>
    </row>
    <row r="2875" spans="16:16">
      <c r="P2875" s="159"/>
    </row>
    <row r="2876" spans="16:16">
      <c r="P2876" s="159"/>
    </row>
    <row r="2877" spans="16:16">
      <c r="P2877" s="159"/>
    </row>
    <row r="2878" spans="16:16">
      <c r="P2878" s="159"/>
    </row>
    <row r="2879" spans="16:16">
      <c r="P2879" s="159"/>
    </row>
    <row r="2880" spans="16:16">
      <c r="P2880" s="159"/>
    </row>
    <row r="2881" spans="16:16">
      <c r="P2881" s="159"/>
    </row>
    <row r="2882" spans="16:16">
      <c r="P2882" s="159"/>
    </row>
    <row r="2883" spans="16:16">
      <c r="P2883" s="159"/>
    </row>
    <row r="2884" spans="16:16">
      <c r="P2884" s="159"/>
    </row>
    <row r="2885" spans="16:16">
      <c r="P2885" s="159"/>
    </row>
    <row r="2886" spans="16:16">
      <c r="P2886" s="159"/>
    </row>
    <row r="2887" spans="16:16">
      <c r="P2887" s="159"/>
    </row>
    <row r="2888" spans="16:16">
      <c r="P2888" s="159"/>
    </row>
    <row r="2889" spans="16:16">
      <c r="P2889" s="159"/>
    </row>
    <row r="2890" spans="16:16">
      <c r="P2890" s="159"/>
    </row>
    <row r="2891" spans="16:16">
      <c r="P2891" s="159"/>
    </row>
    <row r="2892" spans="16:16">
      <c r="P2892" s="159"/>
    </row>
    <row r="2893" spans="16:16">
      <c r="P2893" s="159"/>
    </row>
    <row r="2894" spans="16:16">
      <c r="P2894" s="159"/>
    </row>
    <row r="2895" spans="16:16">
      <c r="P2895" s="159"/>
    </row>
    <row r="2896" spans="16:16">
      <c r="P2896" s="159"/>
    </row>
    <row r="2897" spans="16:16">
      <c r="P2897" s="159"/>
    </row>
    <row r="2898" spans="16:16">
      <c r="P2898" s="159"/>
    </row>
    <row r="2899" spans="16:16">
      <c r="P2899" s="159"/>
    </row>
    <row r="2900" spans="16:16">
      <c r="P2900" s="159"/>
    </row>
    <row r="2901" spans="16:16">
      <c r="P2901" s="159"/>
    </row>
    <row r="2902" spans="16:16">
      <c r="P2902" s="159"/>
    </row>
    <row r="2903" spans="16:16">
      <c r="P2903" s="159"/>
    </row>
    <row r="2904" spans="16:16">
      <c r="P2904" s="159"/>
    </row>
    <row r="2905" spans="16:16">
      <c r="P2905" s="159"/>
    </row>
    <row r="2906" spans="16:16">
      <c r="P2906" s="159"/>
    </row>
    <row r="2907" spans="16:16">
      <c r="P2907" s="159"/>
    </row>
    <row r="2908" spans="16:16">
      <c r="P2908" s="159"/>
    </row>
    <row r="2909" spans="16:16">
      <c r="P2909" s="159"/>
    </row>
    <row r="2910" spans="16:16">
      <c r="P2910" s="159"/>
    </row>
    <row r="2911" spans="16:16">
      <c r="P2911" s="159"/>
    </row>
    <row r="2912" spans="16:16">
      <c r="P2912" s="159"/>
    </row>
    <row r="2913" spans="16:16">
      <c r="P2913" s="159"/>
    </row>
    <row r="2914" spans="16:16">
      <c r="P2914" s="159"/>
    </row>
    <row r="2915" spans="16:16">
      <c r="P2915" s="159"/>
    </row>
    <row r="2916" spans="16:16">
      <c r="P2916" s="159"/>
    </row>
    <row r="2917" spans="16:16">
      <c r="P2917" s="159"/>
    </row>
    <row r="2918" spans="16:16">
      <c r="P2918" s="159"/>
    </row>
    <row r="2919" spans="16:16">
      <c r="P2919" s="159"/>
    </row>
    <row r="2920" spans="16:16">
      <c r="P2920" s="159"/>
    </row>
    <row r="2921" spans="16:16">
      <c r="P2921" s="159"/>
    </row>
    <row r="2922" spans="16:16">
      <c r="P2922" s="159"/>
    </row>
    <row r="2923" spans="16:16">
      <c r="P2923" s="159"/>
    </row>
    <row r="2924" spans="16:16">
      <c r="P2924" s="159"/>
    </row>
    <row r="2925" spans="16:16">
      <c r="P2925" s="159"/>
    </row>
    <row r="2926" spans="16:16">
      <c r="P2926" s="159"/>
    </row>
    <row r="2927" spans="16:16">
      <c r="P2927" s="159"/>
    </row>
    <row r="2928" spans="16:16">
      <c r="P2928" s="159"/>
    </row>
    <row r="2929" spans="16:16">
      <c r="P2929" s="159"/>
    </row>
    <row r="2930" spans="16:16">
      <c r="P2930" s="159"/>
    </row>
    <row r="2931" spans="16:16">
      <c r="P2931" s="159"/>
    </row>
    <row r="2932" spans="16:16">
      <c r="P2932" s="159"/>
    </row>
    <row r="2933" spans="16:16">
      <c r="P2933" s="159"/>
    </row>
    <row r="2934" spans="16:16">
      <c r="P2934" s="159"/>
    </row>
    <row r="2935" spans="16:16">
      <c r="P2935" s="159"/>
    </row>
    <row r="2936" spans="16:16">
      <c r="P2936" s="159"/>
    </row>
    <row r="2937" spans="16:16">
      <c r="P2937" s="159"/>
    </row>
    <row r="2938" spans="16:16">
      <c r="P2938" s="159"/>
    </row>
    <row r="2939" spans="16:16">
      <c r="P2939" s="159"/>
    </row>
    <row r="2940" spans="16:16">
      <c r="P2940" s="159"/>
    </row>
    <row r="2941" spans="16:16">
      <c r="P2941" s="159"/>
    </row>
    <row r="2942" spans="16:16">
      <c r="P2942" s="159"/>
    </row>
    <row r="2943" spans="16:16">
      <c r="P2943" s="159"/>
    </row>
    <row r="2944" spans="16:16">
      <c r="P2944" s="159"/>
    </row>
    <row r="2945" spans="16:16">
      <c r="P2945" s="159"/>
    </row>
    <row r="2946" spans="16:16">
      <c r="P2946" s="159"/>
    </row>
    <row r="2947" spans="16:16">
      <c r="P2947" s="159"/>
    </row>
    <row r="2948" spans="16:16">
      <c r="P2948" s="159"/>
    </row>
    <row r="2949" spans="16:16">
      <c r="P2949" s="159"/>
    </row>
    <row r="2950" spans="16:16">
      <c r="P2950" s="159"/>
    </row>
    <row r="2951" spans="16:16">
      <c r="P2951" s="159"/>
    </row>
    <row r="2952" spans="16:16">
      <c r="P2952" s="159"/>
    </row>
    <row r="2953" spans="16:16">
      <c r="P2953" s="159"/>
    </row>
    <row r="2954" spans="16:16">
      <c r="P2954" s="159"/>
    </row>
    <row r="2955" spans="16:16">
      <c r="P2955" s="159"/>
    </row>
    <row r="2956" spans="16:16">
      <c r="P2956" s="159"/>
    </row>
    <row r="2957" spans="16:16">
      <c r="P2957" s="159"/>
    </row>
    <row r="2958" spans="16:16">
      <c r="P2958" s="159"/>
    </row>
    <row r="2959" spans="16:16">
      <c r="P2959" s="159"/>
    </row>
    <row r="2960" spans="16:16">
      <c r="P2960" s="159"/>
    </row>
    <row r="2961" spans="16:16">
      <c r="P2961" s="159"/>
    </row>
    <row r="2962" spans="16:16">
      <c r="P2962" s="159"/>
    </row>
    <row r="2963" spans="16:16">
      <c r="P2963" s="159"/>
    </row>
    <row r="2964" spans="16:16">
      <c r="P2964" s="159"/>
    </row>
    <row r="2965" spans="16:16">
      <c r="P2965" s="159"/>
    </row>
    <row r="2966" spans="16:16">
      <c r="P2966" s="159"/>
    </row>
    <row r="2967" spans="16:16">
      <c r="P2967" s="159"/>
    </row>
    <row r="2968" spans="16:16">
      <c r="P2968" s="159"/>
    </row>
    <row r="2969" spans="16:16">
      <c r="P2969" s="159"/>
    </row>
    <row r="2970" spans="16:16">
      <c r="P2970" s="159"/>
    </row>
    <row r="2971" spans="16:16">
      <c r="P2971" s="159"/>
    </row>
    <row r="2972" spans="16:16">
      <c r="P2972" s="159"/>
    </row>
    <row r="2973" spans="16:16">
      <c r="P2973" s="159"/>
    </row>
    <row r="2974" spans="16:16">
      <c r="P2974" s="159"/>
    </row>
    <row r="2975" spans="16:16">
      <c r="P2975" s="159"/>
    </row>
    <row r="2976" spans="16:16">
      <c r="P2976" s="159"/>
    </row>
    <row r="2977" spans="16:16">
      <c r="P2977" s="159"/>
    </row>
    <row r="2978" spans="16:16">
      <c r="P2978" s="159"/>
    </row>
    <row r="2979" spans="16:16">
      <c r="P2979" s="159"/>
    </row>
    <row r="2980" spans="16:16">
      <c r="P2980" s="159"/>
    </row>
    <row r="2981" spans="16:16">
      <c r="P2981" s="159"/>
    </row>
    <row r="2982" spans="16:16">
      <c r="P2982" s="159"/>
    </row>
    <row r="2983" spans="16:16">
      <c r="P2983" s="159"/>
    </row>
    <row r="2984" spans="16:16">
      <c r="P2984" s="159"/>
    </row>
    <row r="2985" spans="16:16">
      <c r="P2985" s="159"/>
    </row>
    <row r="2986" spans="16:16">
      <c r="P2986" s="159"/>
    </row>
    <row r="2987" spans="16:16">
      <c r="P2987" s="159"/>
    </row>
    <row r="2988" spans="16:16">
      <c r="P2988" s="159"/>
    </row>
    <row r="2989" spans="16:16">
      <c r="P2989" s="159"/>
    </row>
    <row r="2990" spans="16:16">
      <c r="P2990" s="159"/>
    </row>
    <row r="2991" spans="16:16">
      <c r="P2991" s="159"/>
    </row>
    <row r="2992" spans="16:16">
      <c r="P2992" s="159"/>
    </row>
    <row r="2993" spans="16:16">
      <c r="P2993" s="159"/>
    </row>
    <row r="2994" spans="16:16">
      <c r="P2994" s="159"/>
    </row>
    <row r="2995" spans="16:16">
      <c r="P2995" s="159"/>
    </row>
    <row r="2996" spans="16:16">
      <c r="P2996" s="159"/>
    </row>
    <row r="2997" spans="16:16">
      <c r="P2997" s="159"/>
    </row>
    <row r="2998" spans="16:16">
      <c r="P2998" s="159"/>
    </row>
    <row r="2999" spans="16:16">
      <c r="P2999" s="159"/>
    </row>
    <row r="3000" spans="16:16">
      <c r="P3000" s="159"/>
    </row>
    <row r="3001" spans="16:16">
      <c r="P3001" s="159"/>
    </row>
    <row r="3002" spans="16:16">
      <c r="P3002" s="159"/>
    </row>
    <row r="3003" spans="16:16">
      <c r="P3003" s="159"/>
    </row>
    <row r="3004" spans="16:16">
      <c r="P3004" s="159"/>
    </row>
    <row r="3005" spans="16:16">
      <c r="P3005" s="159"/>
    </row>
    <row r="3006" spans="16:16">
      <c r="P3006" s="159"/>
    </row>
    <row r="3007" spans="16:16">
      <c r="P3007" s="159"/>
    </row>
    <row r="3008" spans="16:16">
      <c r="P3008" s="159"/>
    </row>
    <row r="3009" spans="16:16">
      <c r="P3009" s="159"/>
    </row>
    <row r="3010" spans="16:16">
      <c r="P3010" s="159"/>
    </row>
    <row r="3011" spans="16:16">
      <c r="P3011" s="159"/>
    </row>
    <row r="3012" spans="16:16">
      <c r="P3012" s="159"/>
    </row>
    <row r="3013" spans="16:16">
      <c r="P3013" s="159"/>
    </row>
    <row r="3014" spans="16:16">
      <c r="P3014" s="159"/>
    </row>
    <row r="3015" spans="16:16">
      <c r="P3015" s="159"/>
    </row>
    <row r="3016" spans="16:16">
      <c r="P3016" s="159"/>
    </row>
    <row r="3017" spans="16:16">
      <c r="P3017" s="159"/>
    </row>
    <row r="3018" spans="16:16">
      <c r="P3018" s="159"/>
    </row>
    <row r="3019" spans="16:16">
      <c r="P3019" s="159"/>
    </row>
    <row r="3020" spans="16:16">
      <c r="P3020" s="159"/>
    </row>
    <row r="3021" spans="16:16">
      <c r="P3021" s="159"/>
    </row>
    <row r="3022" spans="16:16">
      <c r="P3022" s="159"/>
    </row>
    <row r="3023" spans="16:16">
      <c r="P3023" s="159"/>
    </row>
    <row r="3024" spans="16:16">
      <c r="P3024" s="159"/>
    </row>
    <row r="3025" spans="16:16">
      <c r="P3025" s="159"/>
    </row>
    <row r="3026" spans="16:16">
      <c r="P3026" s="159"/>
    </row>
    <row r="3027" spans="16:16">
      <c r="P3027" s="159"/>
    </row>
    <row r="3028" spans="16:16">
      <c r="P3028" s="159"/>
    </row>
    <row r="3029" spans="16:16">
      <c r="P3029" s="159"/>
    </row>
    <row r="3030" spans="16:16">
      <c r="P3030" s="159"/>
    </row>
    <row r="3031" spans="16:16">
      <c r="P3031" s="159"/>
    </row>
    <row r="3032" spans="16:16">
      <c r="P3032" s="159"/>
    </row>
    <row r="3033" spans="16:16">
      <c r="P3033" s="159"/>
    </row>
    <row r="3034" spans="16:16">
      <c r="P3034" s="159"/>
    </row>
    <row r="3035" spans="16:16">
      <c r="P3035" s="159"/>
    </row>
    <row r="3036" spans="16:16">
      <c r="P3036" s="159"/>
    </row>
    <row r="3037" spans="16:16">
      <c r="P3037" s="159"/>
    </row>
    <row r="3038" spans="16:16">
      <c r="P3038" s="159"/>
    </row>
    <row r="3039" spans="16:16">
      <c r="P3039" s="159"/>
    </row>
    <row r="3040" spans="16:16">
      <c r="P3040" s="159"/>
    </row>
    <row r="3041" spans="16:16">
      <c r="P3041" s="159"/>
    </row>
    <row r="3042" spans="16:16">
      <c r="P3042" s="159"/>
    </row>
    <row r="3043" spans="16:16">
      <c r="P3043" s="159"/>
    </row>
    <row r="3044" spans="16:16">
      <c r="P3044" s="159"/>
    </row>
    <row r="3045" spans="16:16">
      <c r="P3045" s="159"/>
    </row>
    <row r="3046" spans="16:16">
      <c r="P3046" s="159"/>
    </row>
    <row r="3047" spans="16:16">
      <c r="P3047" s="159"/>
    </row>
    <row r="3048" spans="16:16">
      <c r="P3048" s="159"/>
    </row>
    <row r="3049" spans="16:16">
      <c r="P3049" s="159"/>
    </row>
    <row r="3050" spans="16:16">
      <c r="P3050" s="159"/>
    </row>
    <row r="3051" spans="16:16">
      <c r="P3051" s="159"/>
    </row>
    <row r="3052" spans="16:16">
      <c r="P3052" s="159"/>
    </row>
    <row r="3053" spans="16:16">
      <c r="P3053" s="159"/>
    </row>
    <row r="3054" spans="16:16">
      <c r="P3054" s="159"/>
    </row>
    <row r="3055" spans="16:16">
      <c r="P3055" s="159"/>
    </row>
    <row r="3056" spans="16:16">
      <c r="P3056" s="159"/>
    </row>
    <row r="3057" spans="16:16">
      <c r="P3057" s="159"/>
    </row>
    <row r="3058" spans="16:16">
      <c r="P3058" s="159"/>
    </row>
    <row r="3059" spans="16:16">
      <c r="P3059" s="159"/>
    </row>
    <row r="3060" spans="16:16">
      <c r="P3060" s="159"/>
    </row>
    <row r="3061" spans="16:16">
      <c r="P3061" s="159"/>
    </row>
    <row r="3062" spans="16:16">
      <c r="P3062" s="159"/>
    </row>
    <row r="3063" spans="16:16">
      <c r="P3063" s="159"/>
    </row>
    <row r="3064" spans="16:16">
      <c r="P3064" s="159"/>
    </row>
    <row r="3065" spans="16:16">
      <c r="P3065" s="159"/>
    </row>
    <row r="3066" spans="16:16">
      <c r="P3066" s="159"/>
    </row>
    <row r="3067" spans="16:16">
      <c r="P3067" s="159"/>
    </row>
    <row r="3068" spans="16:16">
      <c r="P3068" s="159"/>
    </row>
    <row r="3069" spans="16:16">
      <c r="P3069" s="159"/>
    </row>
    <row r="3070" spans="16:16">
      <c r="P3070" s="159"/>
    </row>
    <row r="3071" spans="16:16">
      <c r="P3071" s="159"/>
    </row>
    <row r="3072" spans="16:16">
      <c r="P3072" s="159"/>
    </row>
    <row r="3073" spans="16:16">
      <c r="P3073" s="159"/>
    </row>
    <row r="3074" spans="16:16">
      <c r="P3074" s="159"/>
    </row>
    <row r="3075" spans="16:16">
      <c r="P3075" s="159"/>
    </row>
    <row r="3076" spans="16:16">
      <c r="P3076" s="159"/>
    </row>
    <row r="3077" spans="16:16">
      <c r="P3077" s="159"/>
    </row>
    <row r="3078" spans="16:16">
      <c r="P3078" s="159"/>
    </row>
    <row r="3079" spans="16:16">
      <c r="P3079" s="159"/>
    </row>
    <row r="3080" spans="16:16">
      <c r="P3080" s="159"/>
    </row>
    <row r="3081" spans="16:16">
      <c r="P3081" s="159"/>
    </row>
    <row r="3082" spans="16:16">
      <c r="P3082" s="159"/>
    </row>
    <row r="3083" spans="16:16">
      <c r="P3083" s="159"/>
    </row>
    <row r="3084" spans="16:16">
      <c r="P3084" s="159"/>
    </row>
    <row r="3085" spans="16:16">
      <c r="P3085" s="159"/>
    </row>
    <row r="3086" spans="16:16">
      <c r="P3086" s="159"/>
    </row>
    <row r="3087" spans="16:16">
      <c r="P3087" s="159"/>
    </row>
    <row r="3088" spans="16:16">
      <c r="P3088" s="159"/>
    </row>
    <row r="3089" spans="16:16">
      <c r="P3089" s="159"/>
    </row>
    <row r="3090" spans="16:16">
      <c r="P3090" s="159"/>
    </row>
    <row r="3091" spans="16:16">
      <c r="P3091" s="159"/>
    </row>
    <row r="3092" spans="16:16">
      <c r="P3092" s="159"/>
    </row>
    <row r="3093" spans="16:16">
      <c r="P3093" s="159"/>
    </row>
    <row r="3094" spans="16:16">
      <c r="P3094" s="159"/>
    </row>
    <row r="3095" spans="16:16">
      <c r="P3095" s="159"/>
    </row>
    <row r="3096" spans="16:16">
      <c r="P3096" s="159"/>
    </row>
    <row r="3097" spans="16:16">
      <c r="P3097" s="159"/>
    </row>
    <row r="3098" spans="16:16">
      <c r="P3098" s="159"/>
    </row>
    <row r="3099" spans="16:16">
      <c r="P3099" s="159"/>
    </row>
    <row r="3100" spans="16:16">
      <c r="P3100" s="159"/>
    </row>
    <row r="3101" spans="16:16">
      <c r="P3101" s="159"/>
    </row>
    <row r="3102" spans="16:16">
      <c r="P3102" s="159"/>
    </row>
    <row r="3103" spans="16:16">
      <c r="P3103" s="159"/>
    </row>
    <row r="3104" spans="16:16">
      <c r="P3104" s="159"/>
    </row>
    <row r="3105" spans="16:16">
      <c r="P3105" s="159"/>
    </row>
    <row r="3106" spans="16:16">
      <c r="P3106" s="159"/>
    </row>
    <row r="3107" spans="16:16">
      <c r="P3107" s="159"/>
    </row>
    <row r="3108" spans="16:16">
      <c r="P3108" s="159"/>
    </row>
    <row r="3109" spans="16:16">
      <c r="P3109" s="159"/>
    </row>
    <row r="3110" spans="16:16">
      <c r="P3110" s="159"/>
    </row>
    <row r="3111" spans="16:16">
      <c r="P3111" s="159"/>
    </row>
    <row r="3112" spans="16:16">
      <c r="P3112" s="159"/>
    </row>
    <row r="3113" spans="16:16">
      <c r="P3113" s="159"/>
    </row>
    <row r="3114" spans="16:16">
      <c r="P3114" s="159"/>
    </row>
    <row r="3115" spans="16:16">
      <c r="P3115" s="159"/>
    </row>
    <row r="3116" spans="16:16">
      <c r="P3116" s="159"/>
    </row>
    <row r="3117" spans="16:16">
      <c r="P3117" s="159"/>
    </row>
    <row r="3118" spans="16:16">
      <c r="P3118" s="159"/>
    </row>
    <row r="3119" spans="16:16">
      <c r="P3119" s="159"/>
    </row>
    <row r="3120" spans="16:16">
      <c r="P3120" s="159"/>
    </row>
    <row r="3121" spans="16:16">
      <c r="P3121" s="159"/>
    </row>
    <row r="3122" spans="16:16">
      <c r="P3122" s="159"/>
    </row>
    <row r="3123" spans="16:16">
      <c r="P3123" s="159"/>
    </row>
    <row r="3124" spans="16:16">
      <c r="P3124" s="159"/>
    </row>
    <row r="3125" spans="16:16">
      <c r="P3125" s="159"/>
    </row>
    <row r="3126" spans="16:16">
      <c r="P3126" s="159"/>
    </row>
    <row r="3127" spans="16:16">
      <c r="P3127" s="159"/>
    </row>
    <row r="3128" spans="16:16">
      <c r="P3128" s="159"/>
    </row>
    <row r="3129" spans="16:16">
      <c r="P3129" s="159"/>
    </row>
    <row r="3130" spans="16:16">
      <c r="P3130" s="159"/>
    </row>
    <row r="3131" spans="16:16">
      <c r="P3131" s="159"/>
    </row>
    <row r="3132" spans="16:16">
      <c r="P3132" s="159"/>
    </row>
    <row r="3133" spans="16:16">
      <c r="P3133" s="159"/>
    </row>
    <row r="3134" spans="16:16">
      <c r="P3134" s="159"/>
    </row>
    <row r="3135" spans="16:16">
      <c r="P3135" s="159"/>
    </row>
    <row r="3136" spans="16:16">
      <c r="P3136" s="159"/>
    </row>
    <row r="3137" spans="16:16">
      <c r="P3137" s="159"/>
    </row>
    <row r="3138" spans="16:16">
      <c r="P3138" s="159"/>
    </row>
    <row r="3139" spans="16:16">
      <c r="P3139" s="159"/>
    </row>
    <row r="3140" spans="16:16">
      <c r="P3140" s="159"/>
    </row>
    <row r="3141" spans="16:16">
      <c r="P3141" s="159"/>
    </row>
    <row r="3142" spans="16:16">
      <c r="P3142" s="159"/>
    </row>
    <row r="3143" spans="16:16">
      <c r="P3143" s="159"/>
    </row>
    <row r="3144" spans="16:16">
      <c r="P3144" s="159"/>
    </row>
    <row r="3145" spans="16:16">
      <c r="P3145" s="159"/>
    </row>
    <row r="3146" spans="16:16">
      <c r="P3146" s="159"/>
    </row>
    <row r="3147" spans="16:16">
      <c r="P3147" s="159"/>
    </row>
    <row r="3148" spans="16:16">
      <c r="P3148" s="159"/>
    </row>
    <row r="3149" spans="16:16">
      <c r="P3149" s="159"/>
    </row>
    <row r="3150" spans="16:16">
      <c r="P3150" s="159"/>
    </row>
    <row r="3151" spans="16:16">
      <c r="P3151" s="159"/>
    </row>
    <row r="3152" spans="16:16">
      <c r="P3152" s="159"/>
    </row>
    <row r="3153" spans="16:16">
      <c r="P3153" s="159"/>
    </row>
    <row r="3154" spans="16:16">
      <c r="P3154" s="159"/>
    </row>
    <row r="3155" spans="16:16">
      <c r="P3155" s="159"/>
    </row>
    <row r="3156" spans="16:16">
      <c r="P3156" s="159"/>
    </row>
    <row r="3157" spans="16:16">
      <c r="P3157" s="159"/>
    </row>
    <row r="3158" spans="16:16">
      <c r="P3158" s="159"/>
    </row>
    <row r="3159" spans="16:16">
      <c r="P3159" s="159"/>
    </row>
    <row r="3160" spans="16:16">
      <c r="P3160" s="159"/>
    </row>
    <row r="3161" spans="16:16">
      <c r="P3161" s="159"/>
    </row>
    <row r="3162" spans="16:16">
      <c r="P3162" s="159"/>
    </row>
    <row r="3163" spans="16:16">
      <c r="P3163" s="159"/>
    </row>
    <row r="3164" spans="16:16">
      <c r="P3164" s="159"/>
    </row>
    <row r="3165" spans="16:16">
      <c r="P3165" s="159"/>
    </row>
    <row r="3166" spans="16:16">
      <c r="P3166" s="159"/>
    </row>
    <row r="3167" spans="16:16">
      <c r="P3167" s="159"/>
    </row>
    <row r="3168" spans="16:16">
      <c r="P3168" s="159"/>
    </row>
    <row r="3169" spans="16:16">
      <c r="P3169" s="159"/>
    </row>
    <row r="3170" spans="16:16">
      <c r="P3170" s="159"/>
    </row>
    <row r="3171" spans="16:16">
      <c r="P3171" s="159"/>
    </row>
    <row r="3172" spans="16:16">
      <c r="P3172" s="159"/>
    </row>
    <row r="3173" spans="16:16">
      <c r="P3173" s="159"/>
    </row>
    <row r="3174" spans="16:16">
      <c r="P3174" s="159"/>
    </row>
    <row r="3175" spans="16:16">
      <c r="P3175" s="159"/>
    </row>
    <row r="3176" spans="16:16">
      <c r="P3176" s="159"/>
    </row>
    <row r="3177" spans="16:16">
      <c r="P3177" s="159"/>
    </row>
    <row r="3178" spans="16:16">
      <c r="P3178" s="159"/>
    </row>
    <row r="3179" spans="16:16">
      <c r="P3179" s="159"/>
    </row>
    <row r="3180" spans="16:16">
      <c r="P3180" s="159"/>
    </row>
    <row r="3181" spans="16:16">
      <c r="P3181" s="159"/>
    </row>
    <row r="3182" spans="16:16">
      <c r="P3182" s="159"/>
    </row>
    <row r="3183" spans="16:16">
      <c r="P3183" s="159"/>
    </row>
    <row r="3184" spans="16:16">
      <c r="P3184" s="159"/>
    </row>
    <row r="3185" spans="16:16">
      <c r="P3185" s="159"/>
    </row>
    <row r="3186" spans="16:16">
      <c r="P3186" s="159"/>
    </row>
    <row r="3187" spans="16:16">
      <c r="P3187" s="159"/>
    </row>
    <row r="3188" spans="16:16">
      <c r="P3188" s="159"/>
    </row>
    <row r="3189" spans="16:16">
      <c r="P3189" s="159"/>
    </row>
    <row r="3190" spans="16:16">
      <c r="P3190" s="159"/>
    </row>
    <row r="3191" spans="16:16">
      <c r="P3191" s="159"/>
    </row>
    <row r="3192" spans="16:16">
      <c r="P3192" s="159"/>
    </row>
    <row r="3193" spans="16:16">
      <c r="P3193" s="159"/>
    </row>
    <row r="3194" spans="16:16">
      <c r="P3194" s="159"/>
    </row>
    <row r="3195" spans="16:16">
      <c r="P3195" s="159"/>
    </row>
    <row r="3196" spans="16:16">
      <c r="P3196" s="159"/>
    </row>
    <row r="3197" spans="16:16">
      <c r="P3197" s="159"/>
    </row>
    <row r="3198" spans="16:16">
      <c r="P3198" s="159"/>
    </row>
    <row r="3199" spans="16:16">
      <c r="P3199" s="159"/>
    </row>
    <row r="3200" spans="16:16">
      <c r="P3200" s="159"/>
    </row>
    <row r="3201" spans="16:16">
      <c r="P3201" s="159"/>
    </row>
    <row r="3202" spans="16:16">
      <c r="P3202" s="159"/>
    </row>
    <row r="3203" spans="16:16">
      <c r="P3203" s="159"/>
    </row>
    <row r="3204" spans="16:16">
      <c r="P3204" s="159"/>
    </row>
    <row r="3205" spans="16:16">
      <c r="P3205" s="159"/>
    </row>
    <row r="3206" spans="16:16">
      <c r="P3206" s="159"/>
    </row>
    <row r="3207" spans="16:16">
      <c r="P3207" s="159"/>
    </row>
    <row r="3208" spans="16:16">
      <c r="P3208" s="159"/>
    </row>
    <row r="3209" spans="16:16">
      <c r="P3209" s="159"/>
    </row>
    <row r="3210" spans="16:16">
      <c r="P3210" s="159"/>
    </row>
    <row r="3211" spans="16:16">
      <c r="P3211" s="159"/>
    </row>
    <row r="3212" spans="16:16">
      <c r="P3212" s="159"/>
    </row>
    <row r="3213" spans="16:16">
      <c r="P3213" s="159"/>
    </row>
    <row r="3214" spans="16:16">
      <c r="P3214" s="159"/>
    </row>
    <row r="3215" spans="16:16">
      <c r="P3215" s="159"/>
    </row>
    <row r="3216" spans="16:16">
      <c r="P3216" s="159"/>
    </row>
    <row r="3217" spans="16:16">
      <c r="P3217" s="159"/>
    </row>
    <row r="3218" spans="16:16">
      <c r="P3218" s="159"/>
    </row>
    <row r="3219" spans="16:16">
      <c r="P3219" s="159"/>
    </row>
    <row r="3220" spans="16:16">
      <c r="P3220" s="159"/>
    </row>
    <row r="3221" spans="16:16">
      <c r="P3221" s="159"/>
    </row>
    <row r="3222" spans="16:16">
      <c r="P3222" s="159"/>
    </row>
    <row r="3223" spans="16:16">
      <c r="P3223" s="159"/>
    </row>
    <row r="3224" spans="16:16">
      <c r="P3224" s="159"/>
    </row>
    <row r="3225" spans="16:16">
      <c r="P3225" s="159"/>
    </row>
    <row r="3226" spans="16:16">
      <c r="P3226" s="159"/>
    </row>
    <row r="3227" spans="16:16">
      <c r="P3227" s="159"/>
    </row>
    <row r="3228" spans="16:16">
      <c r="P3228" s="159"/>
    </row>
    <row r="3229" spans="16:16">
      <c r="P3229" s="159"/>
    </row>
    <row r="3230" spans="16:16">
      <c r="P3230" s="159"/>
    </row>
    <row r="3231" spans="16:16">
      <c r="P3231" s="159"/>
    </row>
    <row r="3232" spans="16:16">
      <c r="P3232" s="159"/>
    </row>
    <row r="3233" spans="16:16">
      <c r="P3233" s="159"/>
    </row>
    <row r="3234" spans="16:16">
      <c r="P3234" s="159"/>
    </row>
    <row r="3235" spans="16:16">
      <c r="P3235" s="159"/>
    </row>
    <row r="3236" spans="16:16">
      <c r="P3236" s="159"/>
    </row>
    <row r="3237" spans="16:16">
      <c r="P3237" s="159"/>
    </row>
    <row r="3238" spans="16:16">
      <c r="P3238" s="159"/>
    </row>
    <row r="3239" spans="16:16">
      <c r="P3239" s="159"/>
    </row>
    <row r="3240" spans="16:16">
      <c r="P3240" s="159"/>
    </row>
    <row r="3241" spans="16:16">
      <c r="P3241" s="159"/>
    </row>
    <row r="3242" spans="16:16">
      <c r="P3242" s="159"/>
    </row>
    <row r="3243" spans="16:16">
      <c r="P3243" s="159"/>
    </row>
    <row r="3244" spans="16:16">
      <c r="P3244" s="159"/>
    </row>
    <row r="3245" spans="16:16">
      <c r="P3245" s="159"/>
    </row>
    <row r="3246" spans="16:16">
      <c r="P3246" s="159"/>
    </row>
    <row r="3247" spans="16:16">
      <c r="P3247" s="159"/>
    </row>
    <row r="3248" spans="16:16">
      <c r="P3248" s="159"/>
    </row>
    <row r="3249" spans="16:16">
      <c r="P3249" s="159"/>
    </row>
    <row r="3250" spans="16:16">
      <c r="P3250" s="159"/>
    </row>
    <row r="3251" spans="16:16">
      <c r="P3251" s="159"/>
    </row>
    <row r="3252" spans="16:16">
      <c r="P3252" s="159"/>
    </row>
    <row r="3253" spans="16:16">
      <c r="P3253" s="159"/>
    </row>
    <row r="3254" spans="16:16">
      <c r="P3254" s="159"/>
    </row>
    <row r="3255" spans="16:16">
      <c r="P3255" s="159"/>
    </row>
    <row r="3256" spans="16:16">
      <c r="P3256" s="159"/>
    </row>
    <row r="3257" spans="16:16">
      <c r="P3257" s="159"/>
    </row>
    <row r="3258" spans="16:16">
      <c r="P3258" s="159"/>
    </row>
    <row r="3259" spans="16:16">
      <c r="P3259" s="159"/>
    </row>
    <row r="3260" spans="16:16">
      <c r="P3260" s="159"/>
    </row>
    <row r="3261" spans="16:16">
      <c r="P3261" s="159"/>
    </row>
    <row r="3262" spans="16:16">
      <c r="P3262" s="159"/>
    </row>
    <row r="3263" spans="16:16">
      <c r="P3263" s="159"/>
    </row>
    <row r="3264" spans="16:16">
      <c r="P3264" s="159"/>
    </row>
    <row r="3265" spans="16:16">
      <c r="P3265" s="159"/>
    </row>
    <row r="3266" spans="16:16">
      <c r="P3266" s="159"/>
    </row>
    <row r="3267" spans="16:16">
      <c r="P3267" s="159"/>
    </row>
    <row r="3268" spans="16:16">
      <c r="P3268" s="159"/>
    </row>
    <row r="3269" spans="16:16">
      <c r="P3269" s="159"/>
    </row>
    <row r="3270" spans="16:16">
      <c r="P3270" s="159"/>
    </row>
    <row r="3271" spans="16:16">
      <c r="P3271" s="159"/>
    </row>
    <row r="3272" spans="16:16">
      <c r="P3272" s="159"/>
    </row>
    <row r="3273" spans="16:16">
      <c r="P3273" s="159"/>
    </row>
    <row r="3274" spans="16:16">
      <c r="P3274" s="159"/>
    </row>
    <row r="3275" spans="16:16">
      <c r="P3275" s="159"/>
    </row>
    <row r="3276" spans="16:16">
      <c r="P3276" s="159"/>
    </row>
    <row r="3277" spans="16:16">
      <c r="P3277" s="159"/>
    </row>
    <row r="3278" spans="16:16">
      <c r="P3278" s="159"/>
    </row>
    <row r="3279" spans="16:16">
      <c r="P3279" s="159"/>
    </row>
    <row r="3280" spans="16:16">
      <c r="P3280" s="159"/>
    </row>
    <row r="3281" spans="16:16">
      <c r="P3281" s="159"/>
    </row>
    <row r="3282" spans="16:16">
      <c r="P3282" s="159"/>
    </row>
    <row r="3283" spans="16:16">
      <c r="P3283" s="159"/>
    </row>
    <row r="3284" spans="16:16">
      <c r="P3284" s="159"/>
    </row>
    <row r="3285" spans="16:16">
      <c r="P3285" s="159"/>
    </row>
    <row r="3286" spans="16:16">
      <c r="P3286" s="159"/>
    </row>
    <row r="3287" spans="16:16">
      <c r="P3287" s="159"/>
    </row>
    <row r="3288" spans="16:16">
      <c r="P3288" s="159"/>
    </row>
    <row r="3289" spans="16:16">
      <c r="P3289" s="159"/>
    </row>
    <row r="3290" spans="16:16">
      <c r="P3290" s="159"/>
    </row>
    <row r="3291" spans="16:16">
      <c r="P3291" s="159"/>
    </row>
    <row r="3292" spans="16:16">
      <c r="P3292" s="159"/>
    </row>
    <row r="3293" spans="16:16">
      <c r="P3293" s="159"/>
    </row>
    <row r="3294" spans="16:16">
      <c r="P3294" s="159"/>
    </row>
    <row r="3295" spans="16:16">
      <c r="P3295" s="159"/>
    </row>
    <row r="3296" spans="16:16">
      <c r="P3296" s="159"/>
    </row>
    <row r="3297" spans="16:16">
      <c r="P3297" s="159"/>
    </row>
    <row r="3298" spans="16:16">
      <c r="P3298" s="159"/>
    </row>
    <row r="3299" spans="16:16">
      <c r="P3299" s="159"/>
    </row>
    <row r="3300" spans="16:16">
      <c r="P3300" s="159"/>
    </row>
    <row r="3301" spans="16:16">
      <c r="P3301" s="159"/>
    </row>
    <row r="3302" spans="16:16">
      <c r="P3302" s="159"/>
    </row>
    <row r="3303" spans="16:16">
      <c r="P3303" s="159"/>
    </row>
    <row r="3304" spans="16:16">
      <c r="P3304" s="159"/>
    </row>
    <row r="3305" spans="16:16">
      <c r="P3305" s="159"/>
    </row>
    <row r="3306" spans="16:16">
      <c r="P3306" s="159"/>
    </row>
    <row r="3307" spans="16:16">
      <c r="P3307" s="159"/>
    </row>
    <row r="3308" spans="16:16">
      <c r="P3308" s="159"/>
    </row>
    <row r="3309" spans="16:16">
      <c r="P3309" s="159"/>
    </row>
    <row r="3310" spans="16:16">
      <c r="P3310" s="159"/>
    </row>
    <row r="3311" spans="16:16">
      <c r="P3311" s="159"/>
    </row>
    <row r="3312" spans="16:16">
      <c r="P3312" s="159"/>
    </row>
    <row r="3313" spans="16:16">
      <c r="P3313" s="159"/>
    </row>
    <row r="3314" spans="16:16">
      <c r="P3314" s="159"/>
    </row>
    <row r="3315" spans="16:16">
      <c r="P3315" s="159"/>
    </row>
    <row r="3316" spans="16:16">
      <c r="P3316" s="159"/>
    </row>
    <row r="3317" spans="16:16">
      <c r="P3317" s="159"/>
    </row>
    <row r="3318" spans="16:16">
      <c r="P3318" s="159"/>
    </row>
    <row r="3319" spans="16:16">
      <c r="P3319" s="159"/>
    </row>
    <row r="3320" spans="16:16">
      <c r="P3320" s="159"/>
    </row>
    <row r="3321" spans="16:16">
      <c r="P3321" s="159"/>
    </row>
    <row r="3322" spans="16:16">
      <c r="P3322" s="159"/>
    </row>
    <row r="3323" spans="16:16">
      <c r="P3323" s="159"/>
    </row>
    <row r="3324" spans="16:16">
      <c r="P3324" s="159"/>
    </row>
    <row r="3325" spans="16:16">
      <c r="P3325" s="159"/>
    </row>
    <row r="3326" spans="16:16">
      <c r="P3326" s="159"/>
    </row>
    <row r="3327" spans="16:16">
      <c r="P3327" s="159"/>
    </row>
    <row r="3328" spans="16:16">
      <c r="P3328" s="159"/>
    </row>
    <row r="3329" spans="16:16">
      <c r="P3329" s="159"/>
    </row>
    <row r="3330" spans="16:16">
      <c r="P3330" s="159"/>
    </row>
    <row r="3331" spans="16:16">
      <c r="P3331" s="159"/>
    </row>
    <row r="3332" spans="16:16">
      <c r="P3332" s="159"/>
    </row>
    <row r="3333" spans="16:16">
      <c r="P3333" s="159"/>
    </row>
    <row r="3334" spans="16:16">
      <c r="P3334" s="159"/>
    </row>
    <row r="3335" spans="16:16">
      <c r="P3335" s="159"/>
    </row>
    <row r="3336" spans="16:16">
      <c r="P3336" s="159"/>
    </row>
    <row r="3337" spans="16:16">
      <c r="P3337" s="159"/>
    </row>
    <row r="3338" spans="16:16">
      <c r="P3338" s="159"/>
    </row>
    <row r="3339" spans="16:16">
      <c r="P3339" s="159"/>
    </row>
    <row r="3340" spans="16:16">
      <c r="P3340" s="159"/>
    </row>
    <row r="3341" spans="16:16">
      <c r="P3341" s="159"/>
    </row>
    <row r="3342" spans="16:16">
      <c r="P3342" s="159"/>
    </row>
    <row r="3343" spans="16:16">
      <c r="P3343" s="159"/>
    </row>
    <row r="3344" spans="16:16">
      <c r="P3344" s="159"/>
    </row>
    <row r="3345" spans="16:16">
      <c r="P3345" s="159"/>
    </row>
    <row r="3346" spans="16:16">
      <c r="P3346" s="159"/>
    </row>
    <row r="3347" spans="16:16">
      <c r="P3347" s="159"/>
    </row>
    <row r="3348" spans="16:16">
      <c r="P3348" s="159"/>
    </row>
    <row r="3349" spans="16:16">
      <c r="P3349" s="159"/>
    </row>
    <row r="3350" spans="16:16">
      <c r="P3350" s="159"/>
    </row>
    <row r="3351" spans="16:16">
      <c r="P3351" s="159"/>
    </row>
    <row r="3352" spans="16:16">
      <c r="P3352" s="159"/>
    </row>
    <row r="3353" spans="16:16">
      <c r="P3353" s="159"/>
    </row>
    <row r="3354" spans="16:16">
      <c r="P3354" s="159"/>
    </row>
    <row r="3355" spans="16:16">
      <c r="P3355" s="159"/>
    </row>
    <row r="3356" spans="16:16">
      <c r="P3356" s="159"/>
    </row>
    <row r="3357" spans="16:16">
      <c r="P3357" s="159"/>
    </row>
    <row r="3358" spans="16:16">
      <c r="P3358" s="159"/>
    </row>
    <row r="3359" spans="16:16">
      <c r="P3359" s="159"/>
    </row>
    <row r="3360" spans="16:16">
      <c r="P3360" s="159"/>
    </row>
    <row r="3361" spans="16:16">
      <c r="P3361" s="159"/>
    </row>
    <row r="3362" spans="16:16">
      <c r="P3362" s="159"/>
    </row>
    <row r="3363" spans="16:16">
      <c r="P3363" s="159"/>
    </row>
    <row r="3364" spans="16:16">
      <c r="P3364" s="159"/>
    </row>
    <row r="3365" spans="16:16">
      <c r="P3365" s="159"/>
    </row>
    <row r="3366" spans="16:16">
      <c r="P3366" s="159"/>
    </row>
    <row r="3367" spans="16:16">
      <c r="P3367" s="159"/>
    </row>
    <row r="3368" spans="16:16">
      <c r="P3368" s="159"/>
    </row>
    <row r="3369" spans="16:16">
      <c r="P3369" s="159"/>
    </row>
    <row r="3370" spans="16:16">
      <c r="P3370" s="159"/>
    </row>
    <row r="3371" spans="16:16">
      <c r="P3371" s="159"/>
    </row>
    <row r="3372" spans="16:16">
      <c r="P3372" s="159"/>
    </row>
    <row r="3373" spans="16:16">
      <c r="P3373" s="159"/>
    </row>
    <row r="3374" spans="16:16">
      <c r="P3374" s="159"/>
    </row>
    <row r="3375" spans="16:16">
      <c r="P3375" s="159"/>
    </row>
    <row r="3376" spans="16:16">
      <c r="P3376" s="159"/>
    </row>
    <row r="3377" spans="16:16">
      <c r="P3377" s="159"/>
    </row>
    <row r="3378" spans="16:16">
      <c r="P3378" s="159"/>
    </row>
    <row r="3379" spans="16:16">
      <c r="P3379" s="159"/>
    </row>
    <row r="3380" spans="16:16">
      <c r="P3380" s="159"/>
    </row>
    <row r="3381" spans="16:16">
      <c r="P3381" s="159"/>
    </row>
    <row r="3382" spans="16:16">
      <c r="P3382" s="159"/>
    </row>
    <row r="3383" spans="16:16">
      <c r="P3383" s="159"/>
    </row>
    <row r="3384" spans="16:16">
      <c r="P3384" s="159"/>
    </row>
    <row r="3385" spans="16:16">
      <c r="P3385" s="159"/>
    </row>
    <row r="3386" spans="16:16">
      <c r="P3386" s="159"/>
    </row>
    <row r="3387" spans="16:16">
      <c r="P3387" s="159"/>
    </row>
    <row r="3388" spans="16:16">
      <c r="P3388" s="159"/>
    </row>
    <row r="3389" spans="16:16">
      <c r="P3389" s="159"/>
    </row>
    <row r="3390" spans="16:16">
      <c r="P3390" s="159"/>
    </row>
    <row r="3391" spans="16:16">
      <c r="P3391" s="159"/>
    </row>
    <row r="3392" spans="16:16">
      <c r="P3392" s="159"/>
    </row>
    <row r="3393" spans="16:16">
      <c r="P3393" s="159"/>
    </row>
    <row r="3394" spans="16:16">
      <c r="P3394" s="159"/>
    </row>
    <row r="3395" spans="16:16">
      <c r="P3395" s="159"/>
    </row>
    <row r="3396" spans="16:16">
      <c r="P3396" s="159"/>
    </row>
    <row r="3397" spans="16:16">
      <c r="P3397" s="159"/>
    </row>
    <row r="3398" spans="16:16">
      <c r="P3398" s="159"/>
    </row>
    <row r="3399" spans="16:16">
      <c r="P3399" s="159"/>
    </row>
    <row r="3400" spans="16:16">
      <c r="P3400" s="159"/>
    </row>
    <row r="3401" spans="16:16">
      <c r="P3401" s="159"/>
    </row>
    <row r="3402" spans="16:16">
      <c r="P3402" s="159"/>
    </row>
    <row r="3403" spans="16:16">
      <c r="P3403" s="159"/>
    </row>
    <row r="3404" spans="16:16">
      <c r="P3404" s="159"/>
    </row>
    <row r="3405" spans="16:16">
      <c r="P3405" s="159"/>
    </row>
    <row r="3406" spans="16:16">
      <c r="P3406" s="159"/>
    </row>
    <row r="3407" spans="16:16">
      <c r="P3407" s="159"/>
    </row>
    <row r="3408" spans="16:16">
      <c r="P3408" s="159"/>
    </row>
    <row r="3409" spans="16:16">
      <c r="P3409" s="159"/>
    </row>
    <row r="3410" spans="16:16">
      <c r="P3410" s="159"/>
    </row>
    <row r="3411" spans="16:16">
      <c r="P3411" s="159"/>
    </row>
    <row r="3412" spans="16:16">
      <c r="P3412" s="159"/>
    </row>
    <row r="3413" spans="16:16">
      <c r="P3413" s="159"/>
    </row>
    <row r="3414" spans="16:16">
      <c r="P3414" s="159"/>
    </row>
    <row r="3415" spans="16:16">
      <c r="P3415" s="159"/>
    </row>
    <row r="3416" spans="16:16">
      <c r="P3416" s="159"/>
    </row>
    <row r="3417" spans="16:16">
      <c r="P3417" s="159"/>
    </row>
    <row r="3418" spans="16:16">
      <c r="P3418" s="159"/>
    </row>
    <row r="3419" spans="16:16">
      <c r="P3419" s="159"/>
    </row>
    <row r="3420" spans="16:16">
      <c r="P3420" s="159"/>
    </row>
    <row r="3421" spans="16:16">
      <c r="P3421" s="159"/>
    </row>
    <row r="3422" spans="16:16">
      <c r="P3422" s="159"/>
    </row>
    <row r="3423" spans="16:16">
      <c r="P3423" s="159"/>
    </row>
    <row r="3424" spans="16:16">
      <c r="P3424" s="159"/>
    </row>
    <row r="3425" spans="16:16">
      <c r="P3425" s="159"/>
    </row>
    <row r="3426" spans="16:16">
      <c r="P3426" s="159"/>
    </row>
    <row r="3427" spans="16:16">
      <c r="P3427" s="159"/>
    </row>
    <row r="3428" spans="16:16">
      <c r="P3428" s="159"/>
    </row>
    <row r="3429" spans="16:16">
      <c r="P3429" s="159"/>
    </row>
    <row r="3430" spans="16:16">
      <c r="P3430" s="159"/>
    </row>
    <row r="3431" spans="16:16">
      <c r="P3431" s="159"/>
    </row>
    <row r="3432" spans="16:16">
      <c r="P3432" s="159"/>
    </row>
    <row r="3433" spans="16:16">
      <c r="P3433" s="159"/>
    </row>
    <row r="3434" spans="16:16">
      <c r="P3434" s="159"/>
    </row>
    <row r="3435" spans="16:16">
      <c r="P3435" s="159"/>
    </row>
    <row r="3436" spans="16:16">
      <c r="P3436" s="159"/>
    </row>
    <row r="3437" spans="16:16">
      <c r="P3437" s="159"/>
    </row>
    <row r="3438" spans="16:16">
      <c r="P3438" s="159"/>
    </row>
    <row r="3439" spans="16:16">
      <c r="P3439" s="159"/>
    </row>
    <row r="3440" spans="16:16">
      <c r="P3440" s="159"/>
    </row>
    <row r="3441" spans="16:16">
      <c r="P3441" s="159"/>
    </row>
    <row r="3442" spans="16:16">
      <c r="P3442" s="159"/>
    </row>
    <row r="3443" spans="16:16">
      <c r="P3443" s="159"/>
    </row>
    <row r="3444" spans="16:16">
      <c r="P3444" s="159"/>
    </row>
    <row r="3445" spans="16:16">
      <c r="P3445" s="159"/>
    </row>
    <row r="3446" spans="16:16">
      <c r="P3446" s="159"/>
    </row>
    <row r="3447" spans="16:16">
      <c r="P3447" s="159"/>
    </row>
    <row r="3448" spans="16:16">
      <c r="P3448" s="159"/>
    </row>
    <row r="3449" spans="16:16">
      <c r="P3449" s="159"/>
    </row>
    <row r="3450" spans="16:16">
      <c r="P3450" s="159"/>
    </row>
    <row r="3451" spans="16:16">
      <c r="P3451" s="159"/>
    </row>
    <row r="3452" spans="16:16">
      <c r="P3452" s="159"/>
    </row>
    <row r="3453" spans="16:16">
      <c r="P3453" s="159"/>
    </row>
    <row r="3454" spans="16:16">
      <c r="P3454" s="159"/>
    </row>
    <row r="3455" spans="16:16">
      <c r="P3455" s="159"/>
    </row>
    <row r="3456" spans="16:16">
      <c r="P3456" s="159"/>
    </row>
    <row r="3457" spans="16:16">
      <c r="P3457" s="159"/>
    </row>
    <row r="3458" spans="16:16">
      <c r="P3458" s="159"/>
    </row>
    <row r="3459" spans="16:16">
      <c r="P3459" s="159"/>
    </row>
    <row r="3460" spans="16:16">
      <c r="P3460" s="159"/>
    </row>
    <row r="3461" spans="16:16">
      <c r="P3461" s="159"/>
    </row>
    <row r="3462" spans="16:16">
      <c r="P3462" s="159"/>
    </row>
    <row r="3463" spans="16:16">
      <c r="P3463" s="159"/>
    </row>
    <row r="3464" spans="16:16">
      <c r="P3464" s="159"/>
    </row>
    <row r="3465" spans="16:16">
      <c r="P3465" s="159"/>
    </row>
    <row r="3466" spans="16:16">
      <c r="P3466" s="159"/>
    </row>
    <row r="3467" spans="16:16">
      <c r="P3467" s="159"/>
    </row>
    <row r="3468" spans="16:16">
      <c r="P3468" s="159"/>
    </row>
    <row r="3469" spans="16:16">
      <c r="P3469" s="159"/>
    </row>
    <row r="3470" spans="16:16">
      <c r="P3470" s="159"/>
    </row>
    <row r="3471" spans="16:16">
      <c r="P3471" s="159"/>
    </row>
    <row r="3472" spans="16:16">
      <c r="P3472" s="159"/>
    </row>
    <row r="3473" spans="16:16">
      <c r="P3473" s="159"/>
    </row>
    <row r="3474" spans="16:16">
      <c r="P3474" s="159"/>
    </row>
    <row r="3475" spans="16:16">
      <c r="P3475" s="159"/>
    </row>
    <row r="3476" spans="16:16">
      <c r="P3476" s="159"/>
    </row>
    <row r="3477" spans="16:16">
      <c r="P3477" s="159"/>
    </row>
    <row r="3478" spans="16:16">
      <c r="P3478" s="159"/>
    </row>
    <row r="3479" spans="16:16">
      <c r="P3479" s="159"/>
    </row>
    <row r="3480" spans="16:16">
      <c r="P3480" s="159"/>
    </row>
    <row r="3481" spans="16:16">
      <c r="P3481" s="159"/>
    </row>
    <row r="3482" spans="16:16">
      <c r="P3482" s="159"/>
    </row>
    <row r="3483" spans="16:16">
      <c r="P3483" s="159"/>
    </row>
    <row r="3484" spans="16:16">
      <c r="P3484" s="159"/>
    </row>
    <row r="3485" spans="16:16">
      <c r="P3485" s="159"/>
    </row>
    <row r="3486" spans="16:16">
      <c r="P3486" s="159"/>
    </row>
    <row r="3487" spans="16:16">
      <c r="P3487" s="159"/>
    </row>
    <row r="3488" spans="16:16">
      <c r="P3488" s="159"/>
    </row>
    <row r="3489" spans="16:16">
      <c r="P3489" s="159"/>
    </row>
    <row r="3490" spans="16:16">
      <c r="P3490" s="159"/>
    </row>
    <row r="3491" spans="16:16">
      <c r="P3491" s="159"/>
    </row>
    <row r="3492" spans="16:16">
      <c r="P3492" s="159"/>
    </row>
    <row r="3493" spans="16:16">
      <c r="P3493" s="159"/>
    </row>
    <row r="3494" spans="16:16">
      <c r="P3494" s="159"/>
    </row>
    <row r="3495" spans="16:16">
      <c r="P3495" s="159"/>
    </row>
    <row r="3496" spans="16:16">
      <c r="P3496" s="159"/>
    </row>
    <row r="3497" spans="16:16">
      <c r="P3497" s="159"/>
    </row>
    <row r="3498" spans="16:16">
      <c r="P3498" s="159"/>
    </row>
    <row r="3499" spans="16:16">
      <c r="P3499" s="159"/>
    </row>
    <row r="3500" spans="16:16">
      <c r="P3500" s="159"/>
    </row>
    <row r="3501" spans="16:16">
      <c r="P3501" s="159"/>
    </row>
    <row r="3502" spans="16:16">
      <c r="P3502" s="159"/>
    </row>
    <row r="3503" spans="16:16">
      <c r="P3503" s="159"/>
    </row>
    <row r="3504" spans="16:16">
      <c r="P3504" s="159"/>
    </row>
    <row r="3505" spans="16:16">
      <c r="P3505" s="159"/>
    </row>
    <row r="3506" spans="16:16">
      <c r="P3506" s="159"/>
    </row>
    <row r="3507" spans="16:16">
      <c r="P3507" s="159"/>
    </row>
    <row r="3508" spans="16:16">
      <c r="P3508" s="159"/>
    </row>
    <row r="3509" spans="16:16">
      <c r="P3509" s="159"/>
    </row>
    <row r="3510" spans="16:16">
      <c r="P3510" s="159"/>
    </row>
    <row r="3511" spans="16:16">
      <c r="P3511" s="159"/>
    </row>
    <row r="3512" spans="16:16">
      <c r="P3512" s="159"/>
    </row>
    <row r="3513" spans="16:16">
      <c r="P3513" s="159"/>
    </row>
    <row r="3514" spans="16:16">
      <c r="P3514" s="159"/>
    </row>
    <row r="3515" spans="16:16">
      <c r="P3515" s="159"/>
    </row>
    <row r="3516" spans="16:16">
      <c r="P3516" s="159"/>
    </row>
    <row r="3517" spans="16:16">
      <c r="P3517" s="159"/>
    </row>
    <row r="3518" spans="16:16">
      <c r="P3518" s="159"/>
    </row>
    <row r="3519" spans="16:16">
      <c r="P3519" s="159"/>
    </row>
    <row r="3520" spans="16:16">
      <c r="P3520" s="159"/>
    </row>
    <row r="3521" spans="16:16">
      <c r="P3521" s="159"/>
    </row>
    <row r="3522" spans="16:16">
      <c r="P3522" s="159"/>
    </row>
    <row r="3523" spans="16:16">
      <c r="P3523" s="159"/>
    </row>
    <row r="3524" spans="16:16">
      <c r="P3524" s="159"/>
    </row>
    <row r="3525" spans="16:16">
      <c r="P3525" s="159"/>
    </row>
    <row r="3526" spans="16:16">
      <c r="P3526" s="159"/>
    </row>
    <row r="3527" spans="16:16">
      <c r="P3527" s="159"/>
    </row>
    <row r="3528" spans="16:16">
      <c r="P3528" s="159"/>
    </row>
    <row r="3529" spans="16:16">
      <c r="P3529" s="159"/>
    </row>
    <row r="3530" spans="16:16">
      <c r="P3530" s="159"/>
    </row>
    <row r="3531" spans="16:16">
      <c r="P3531" s="159"/>
    </row>
    <row r="3532" spans="16:16">
      <c r="P3532" s="159"/>
    </row>
    <row r="3533" spans="16:16">
      <c r="P3533" s="159"/>
    </row>
    <row r="3534" spans="16:16">
      <c r="P3534" s="159"/>
    </row>
    <row r="3535" spans="16:16">
      <c r="P3535" s="159"/>
    </row>
    <row r="3536" spans="16:16">
      <c r="P3536" s="159"/>
    </row>
    <row r="3537" spans="16:16">
      <c r="P3537" s="159"/>
    </row>
    <row r="3538" spans="16:16">
      <c r="P3538" s="159"/>
    </row>
    <row r="3539" spans="16:16">
      <c r="P3539" s="159"/>
    </row>
    <row r="3540" spans="16:16">
      <c r="P3540" s="159"/>
    </row>
    <row r="3541" spans="16:16">
      <c r="P3541" s="159"/>
    </row>
    <row r="3542" spans="16:16">
      <c r="P3542" s="159"/>
    </row>
    <row r="3543" spans="16:16">
      <c r="P3543" s="159"/>
    </row>
    <row r="3544" spans="16:16">
      <c r="P3544" s="159"/>
    </row>
    <row r="3545" spans="16:16">
      <c r="P3545" s="159"/>
    </row>
    <row r="3546" spans="16:16">
      <c r="P3546" s="159"/>
    </row>
    <row r="3547" spans="16:16">
      <c r="P3547" s="159"/>
    </row>
    <row r="3548" spans="16:16">
      <c r="P3548" s="159"/>
    </row>
    <row r="3549" spans="16:16">
      <c r="P3549" s="159"/>
    </row>
    <row r="3550" spans="16:16">
      <c r="P3550" s="159"/>
    </row>
    <row r="3551" spans="16:16">
      <c r="P3551" s="159"/>
    </row>
    <row r="3552" spans="16:16">
      <c r="P3552" s="159"/>
    </row>
    <row r="3553" spans="16:16">
      <c r="P3553" s="159"/>
    </row>
    <row r="3554" spans="16:16">
      <c r="P3554" s="159"/>
    </row>
    <row r="3555" spans="16:16">
      <c r="P3555" s="159"/>
    </row>
    <row r="3556" spans="16:16">
      <c r="P3556" s="159"/>
    </row>
    <row r="3557" spans="16:16">
      <c r="P3557" s="159"/>
    </row>
    <row r="3558" spans="16:16">
      <c r="P3558" s="159"/>
    </row>
    <row r="3559" spans="16:16">
      <c r="P3559" s="159"/>
    </row>
    <row r="3560" spans="16:16">
      <c r="P3560" s="159"/>
    </row>
    <row r="3561" spans="16:16">
      <c r="P3561" s="159"/>
    </row>
    <row r="3562" spans="16:16">
      <c r="P3562" s="159"/>
    </row>
    <row r="3563" spans="16:16">
      <c r="P3563" s="159"/>
    </row>
    <row r="3564" spans="16:16">
      <c r="P3564" s="159"/>
    </row>
    <row r="3565" spans="16:16">
      <c r="P3565" s="159"/>
    </row>
    <row r="3566" spans="16:16">
      <c r="P3566" s="159"/>
    </row>
    <row r="3567" spans="16:16">
      <c r="P3567" s="159"/>
    </row>
    <row r="3568" spans="16:16">
      <c r="P3568" s="159"/>
    </row>
    <row r="3569" spans="16:16">
      <c r="P3569" s="159"/>
    </row>
    <row r="3570" spans="16:16">
      <c r="P3570" s="159"/>
    </row>
    <row r="3571" spans="16:16">
      <c r="P3571" s="159"/>
    </row>
    <row r="3572" spans="16:16">
      <c r="P3572" s="159"/>
    </row>
    <row r="3573" spans="16:16">
      <c r="P3573" s="159"/>
    </row>
    <row r="3574" spans="16:16">
      <c r="P3574" s="159"/>
    </row>
    <row r="3575" spans="16:16">
      <c r="P3575" s="159"/>
    </row>
    <row r="3576" spans="16:16">
      <c r="P3576" s="159"/>
    </row>
    <row r="3577" spans="16:16">
      <c r="P3577" s="159"/>
    </row>
    <row r="3578" spans="16:16">
      <c r="P3578" s="159"/>
    </row>
    <row r="3579" spans="16:16">
      <c r="P3579" s="159"/>
    </row>
    <row r="3580" spans="16:16">
      <c r="P3580" s="159"/>
    </row>
    <row r="3581" spans="16:16">
      <c r="P3581" s="159"/>
    </row>
    <row r="3582" spans="16:16">
      <c r="P3582" s="159"/>
    </row>
    <row r="3583" spans="16:16">
      <c r="P3583" s="159"/>
    </row>
    <row r="3584" spans="16:16">
      <c r="P3584" s="159"/>
    </row>
    <row r="3585" spans="16:16">
      <c r="P3585" s="159"/>
    </row>
    <row r="3586" spans="16:16">
      <c r="P3586" s="159"/>
    </row>
    <row r="3587" spans="16:16">
      <c r="P3587" s="159"/>
    </row>
    <row r="3588" spans="16:16">
      <c r="P3588" s="159"/>
    </row>
    <row r="3589" spans="16:16">
      <c r="P3589" s="159"/>
    </row>
    <row r="3590" spans="16:16">
      <c r="P3590" s="159"/>
    </row>
    <row r="3591" spans="16:16">
      <c r="P3591" s="159"/>
    </row>
    <row r="3592" spans="16:16">
      <c r="P3592" s="159"/>
    </row>
    <row r="3593" spans="16:16">
      <c r="P3593" s="159"/>
    </row>
    <row r="3594" spans="16:16">
      <c r="P3594" s="159"/>
    </row>
    <row r="3595" spans="16:16">
      <c r="P3595" s="159"/>
    </row>
    <row r="3596" spans="16:16">
      <c r="P3596" s="159"/>
    </row>
    <row r="3597" spans="16:16">
      <c r="P3597" s="159"/>
    </row>
    <row r="3598" spans="16:16">
      <c r="P3598" s="159"/>
    </row>
    <row r="3599" spans="16:16">
      <c r="P3599" s="159"/>
    </row>
    <row r="3600" spans="16:16">
      <c r="P3600" s="159"/>
    </row>
    <row r="3601" spans="16:16">
      <c r="P3601" s="159"/>
    </row>
    <row r="3602" spans="16:16">
      <c r="P3602" s="159"/>
    </row>
    <row r="3603" spans="16:16">
      <c r="P3603" s="159"/>
    </row>
    <row r="3604" spans="16:16">
      <c r="P3604" s="159"/>
    </row>
    <row r="3605" spans="16:16">
      <c r="P3605" s="159"/>
    </row>
    <row r="3606" spans="16:16">
      <c r="P3606" s="159"/>
    </row>
    <row r="3607" spans="16:16">
      <c r="P3607" s="159"/>
    </row>
    <row r="3608" spans="16:16">
      <c r="P3608" s="159"/>
    </row>
    <row r="3609" spans="16:16">
      <c r="P3609" s="159"/>
    </row>
    <row r="3610" spans="16:16">
      <c r="P3610" s="159"/>
    </row>
    <row r="3611" spans="16:16">
      <c r="P3611" s="159"/>
    </row>
    <row r="3612" spans="16:16">
      <c r="P3612" s="159"/>
    </row>
    <row r="3613" spans="16:16">
      <c r="P3613" s="159"/>
    </row>
    <row r="3614" spans="16:16">
      <c r="P3614" s="159"/>
    </row>
    <row r="3615" spans="16:16">
      <c r="P3615" s="159"/>
    </row>
    <row r="3616" spans="16:16">
      <c r="P3616" s="159"/>
    </row>
    <row r="3617" spans="16:16">
      <c r="P3617" s="159"/>
    </row>
    <row r="3618" spans="16:16">
      <c r="P3618" s="159"/>
    </row>
    <row r="3619" spans="16:16">
      <c r="P3619" s="159"/>
    </row>
    <row r="3620" spans="16:16">
      <c r="P3620" s="159"/>
    </row>
    <row r="3621" spans="16:16">
      <c r="P3621" s="159"/>
    </row>
    <row r="3622" spans="16:16">
      <c r="P3622" s="159"/>
    </row>
    <row r="3623" spans="16:16">
      <c r="P3623" s="159"/>
    </row>
    <row r="3624" spans="16:16">
      <c r="P3624" s="159"/>
    </row>
    <row r="3625" spans="16:16">
      <c r="P3625" s="159"/>
    </row>
    <row r="3626" spans="16:16">
      <c r="P3626" s="159"/>
    </row>
    <row r="3627" spans="16:16">
      <c r="P3627" s="159"/>
    </row>
    <row r="3628" spans="16:16">
      <c r="P3628" s="159"/>
    </row>
    <row r="3629" spans="16:16">
      <c r="P3629" s="159"/>
    </row>
    <row r="3630" spans="16:16">
      <c r="P3630" s="159"/>
    </row>
    <row r="3631" spans="16:16">
      <c r="P3631" s="159"/>
    </row>
    <row r="3632" spans="16:16">
      <c r="P3632" s="159"/>
    </row>
    <row r="3633" spans="16:16">
      <c r="P3633" s="159"/>
    </row>
    <row r="3634" spans="16:16">
      <c r="P3634" s="159"/>
    </row>
    <row r="3635" spans="16:16">
      <c r="P3635" s="159"/>
    </row>
    <row r="3636" spans="16:16">
      <c r="P3636" s="159"/>
    </row>
    <row r="3637" spans="16:16">
      <c r="P3637" s="159"/>
    </row>
    <row r="3638" spans="16:16">
      <c r="P3638" s="159"/>
    </row>
    <row r="3639" spans="16:16">
      <c r="P3639" s="159"/>
    </row>
    <row r="3640" spans="16:16">
      <c r="P3640" s="159"/>
    </row>
    <row r="3641" spans="16:16">
      <c r="P3641" s="159"/>
    </row>
    <row r="3642" spans="16:16">
      <c r="P3642" s="159"/>
    </row>
    <row r="3643" spans="16:16">
      <c r="P3643" s="159"/>
    </row>
    <row r="3644" spans="16:16">
      <c r="P3644" s="159"/>
    </row>
    <row r="3645" spans="16:16">
      <c r="P3645" s="159"/>
    </row>
    <row r="3646" spans="16:16">
      <c r="P3646" s="159"/>
    </row>
    <row r="3647" spans="16:16">
      <c r="P3647" s="159"/>
    </row>
    <row r="3648" spans="16:16">
      <c r="P3648" s="159"/>
    </row>
    <row r="3649" spans="16:16">
      <c r="P3649" s="159"/>
    </row>
    <row r="3650" spans="16:16">
      <c r="P3650" s="159"/>
    </row>
    <row r="3651" spans="16:16">
      <c r="P3651" s="159"/>
    </row>
    <row r="3652" spans="16:16">
      <c r="P3652" s="159"/>
    </row>
    <row r="3653" spans="16:16">
      <c r="P3653" s="159"/>
    </row>
    <row r="3654" spans="16:16">
      <c r="P3654" s="159"/>
    </row>
    <row r="3655" spans="16:16">
      <c r="P3655" s="159"/>
    </row>
    <row r="3656" spans="16:16">
      <c r="P3656" s="159"/>
    </row>
    <row r="3657" spans="16:16">
      <c r="P3657" s="159"/>
    </row>
    <row r="3658" spans="16:16">
      <c r="P3658" s="159"/>
    </row>
    <row r="3659" spans="16:16">
      <c r="P3659" s="159"/>
    </row>
    <row r="3660" spans="16:16">
      <c r="P3660" s="159"/>
    </row>
    <row r="3661" spans="16:16">
      <c r="P3661" s="159"/>
    </row>
    <row r="3662" spans="16:16">
      <c r="P3662" s="159"/>
    </row>
    <row r="3663" spans="16:16">
      <c r="P3663" s="159"/>
    </row>
    <row r="3664" spans="16:16">
      <c r="P3664" s="159"/>
    </row>
    <row r="3665" spans="16:16">
      <c r="P3665" s="159"/>
    </row>
    <row r="3666" spans="16:16">
      <c r="P3666" s="159"/>
    </row>
    <row r="3667" spans="16:16">
      <c r="P3667" s="159"/>
    </row>
    <row r="3668" spans="16:16">
      <c r="P3668" s="159"/>
    </row>
    <row r="3669" spans="16:16">
      <c r="P3669" s="159"/>
    </row>
    <row r="3670" spans="16:16">
      <c r="P3670" s="159"/>
    </row>
    <row r="3671" spans="16:16">
      <c r="P3671" s="159"/>
    </row>
    <row r="3672" spans="16:16">
      <c r="P3672" s="159"/>
    </row>
    <row r="3673" spans="16:16">
      <c r="P3673" s="159"/>
    </row>
    <row r="3674" spans="16:16">
      <c r="P3674" s="159"/>
    </row>
    <row r="3675" spans="16:16">
      <c r="P3675" s="159"/>
    </row>
    <row r="3676" spans="16:16">
      <c r="P3676" s="159"/>
    </row>
    <row r="3677" spans="16:16">
      <c r="P3677" s="159"/>
    </row>
    <row r="3678" spans="16:16">
      <c r="P3678" s="159"/>
    </row>
    <row r="3679" spans="16:16">
      <c r="P3679" s="159"/>
    </row>
    <row r="3680" spans="16:16">
      <c r="P3680" s="159"/>
    </row>
    <row r="3681" spans="16:16">
      <c r="P3681" s="159"/>
    </row>
    <row r="3682" spans="16:16">
      <c r="P3682" s="159"/>
    </row>
    <row r="3683" spans="16:16">
      <c r="P3683" s="159"/>
    </row>
    <row r="3684" spans="16:16">
      <c r="P3684" s="159"/>
    </row>
    <row r="3685" spans="16:16">
      <c r="P3685" s="159"/>
    </row>
    <row r="3686" spans="16:16">
      <c r="P3686" s="159"/>
    </row>
    <row r="3687" spans="16:16">
      <c r="P3687" s="159"/>
    </row>
    <row r="3688" spans="16:16">
      <c r="P3688" s="159"/>
    </row>
    <row r="3689" spans="16:16">
      <c r="P3689" s="159"/>
    </row>
    <row r="3690" spans="16:16">
      <c r="P3690" s="159"/>
    </row>
    <row r="3691" spans="16:16">
      <c r="P3691" s="159"/>
    </row>
    <row r="3692" spans="16:16">
      <c r="P3692" s="159"/>
    </row>
    <row r="3693" spans="16:16">
      <c r="P3693" s="159"/>
    </row>
    <row r="3694" spans="16:16">
      <c r="P3694" s="159"/>
    </row>
    <row r="3695" spans="16:16">
      <c r="P3695" s="159"/>
    </row>
    <row r="3696" spans="16:16">
      <c r="P3696" s="159"/>
    </row>
    <row r="3697" spans="16:16">
      <c r="P3697" s="159"/>
    </row>
    <row r="3698" spans="16:16">
      <c r="P3698" s="159"/>
    </row>
    <row r="3699" spans="16:16">
      <c r="P3699" s="159"/>
    </row>
    <row r="3700" spans="16:16">
      <c r="P3700" s="159"/>
    </row>
    <row r="3701" spans="16:16">
      <c r="P3701" s="159"/>
    </row>
    <row r="3702" spans="16:16">
      <c r="P3702" s="159"/>
    </row>
    <row r="3703" spans="16:16">
      <c r="P3703" s="159"/>
    </row>
    <row r="3704" spans="16:16">
      <c r="P3704" s="159"/>
    </row>
    <row r="3705" spans="16:16">
      <c r="P3705" s="159"/>
    </row>
    <row r="3706" spans="16:16">
      <c r="P3706" s="159"/>
    </row>
    <row r="3707" spans="16:16">
      <c r="P3707" s="159"/>
    </row>
    <row r="3708" spans="16:16">
      <c r="P3708" s="159"/>
    </row>
    <row r="3709" spans="16:16">
      <c r="P3709" s="159"/>
    </row>
    <row r="3710" spans="16:16">
      <c r="P3710" s="159"/>
    </row>
    <row r="3711" spans="16:16">
      <c r="P3711" s="159"/>
    </row>
    <row r="3712" spans="16:16">
      <c r="P3712" s="159"/>
    </row>
    <row r="3713" spans="16:16">
      <c r="P3713" s="159"/>
    </row>
    <row r="3714" spans="16:16">
      <c r="P3714" s="159"/>
    </row>
    <row r="3715" spans="16:16">
      <c r="P3715" s="159"/>
    </row>
    <row r="3716" spans="16:16">
      <c r="P3716" s="159"/>
    </row>
    <row r="3717" spans="16:16">
      <c r="P3717" s="159"/>
    </row>
    <row r="3718" spans="16:16">
      <c r="P3718" s="159"/>
    </row>
    <row r="3719" spans="16:16">
      <c r="P3719" s="159"/>
    </row>
    <row r="3720" spans="16:16">
      <c r="P3720" s="159"/>
    </row>
    <row r="3721" spans="16:16">
      <c r="P3721" s="159"/>
    </row>
    <row r="3722" spans="16:16">
      <c r="P3722" s="159"/>
    </row>
    <row r="3723" spans="16:16">
      <c r="P3723" s="159"/>
    </row>
    <row r="3724" spans="16:16">
      <c r="P3724" s="159"/>
    </row>
    <row r="3725" spans="16:16">
      <c r="P3725" s="159"/>
    </row>
    <row r="3726" spans="16:16">
      <c r="P3726" s="159"/>
    </row>
    <row r="3727" spans="16:16">
      <c r="P3727" s="159"/>
    </row>
    <row r="3728" spans="16:16">
      <c r="P3728" s="159"/>
    </row>
    <row r="3729" spans="16:16">
      <c r="P3729" s="159"/>
    </row>
    <row r="3730" spans="16:16">
      <c r="P3730" s="159"/>
    </row>
    <row r="3731" spans="16:16">
      <c r="P3731" s="159"/>
    </row>
    <row r="3732" spans="16:16">
      <c r="P3732" s="159"/>
    </row>
    <row r="3733" spans="16:16">
      <c r="P3733" s="159"/>
    </row>
    <row r="3734" spans="16:16">
      <c r="P3734" s="159"/>
    </row>
    <row r="3735" spans="16:16">
      <c r="P3735" s="159"/>
    </row>
    <row r="3736" spans="16:16">
      <c r="P3736" s="159"/>
    </row>
    <row r="3737" spans="16:16">
      <c r="P3737" s="159"/>
    </row>
    <row r="3738" spans="16:16">
      <c r="P3738" s="159"/>
    </row>
    <row r="3739" spans="16:16">
      <c r="P3739" s="159"/>
    </row>
    <row r="3740" spans="16:16">
      <c r="P3740" s="159"/>
    </row>
    <row r="3741" spans="16:16">
      <c r="P3741" s="159"/>
    </row>
    <row r="3742" spans="16:16">
      <c r="P3742" s="159"/>
    </row>
    <row r="3743" spans="16:16">
      <c r="P3743" s="159"/>
    </row>
    <row r="3744" spans="16:16">
      <c r="P3744" s="159"/>
    </row>
    <row r="3745" spans="16:16">
      <c r="P3745" s="159"/>
    </row>
    <row r="3746" spans="16:16">
      <c r="P3746" s="159"/>
    </row>
    <row r="3747" spans="16:16">
      <c r="P3747" s="159"/>
    </row>
    <row r="3748" spans="16:16">
      <c r="P3748" s="159"/>
    </row>
    <row r="3749" spans="16:16">
      <c r="P3749" s="159"/>
    </row>
    <row r="3750" spans="16:16">
      <c r="P3750" s="159"/>
    </row>
    <row r="3751" spans="16:16">
      <c r="P3751" s="159"/>
    </row>
    <row r="3752" spans="16:16">
      <c r="P3752" s="159"/>
    </row>
    <row r="3753" spans="16:16">
      <c r="P3753" s="159"/>
    </row>
    <row r="3754" spans="16:16">
      <c r="P3754" s="159"/>
    </row>
    <row r="3755" spans="16:16">
      <c r="P3755" s="159"/>
    </row>
    <row r="3756" spans="16:16">
      <c r="P3756" s="159"/>
    </row>
    <row r="3757" spans="16:16">
      <c r="P3757" s="159"/>
    </row>
    <row r="3758" spans="16:16">
      <c r="P3758" s="159"/>
    </row>
    <row r="3759" spans="16:16">
      <c r="P3759" s="159"/>
    </row>
    <row r="3760" spans="16:16">
      <c r="P3760" s="159"/>
    </row>
    <row r="3761" spans="16:16">
      <c r="P3761" s="159"/>
    </row>
    <row r="3762" spans="16:16">
      <c r="P3762" s="159"/>
    </row>
    <row r="3763" spans="16:16">
      <c r="P3763" s="159"/>
    </row>
    <row r="3764" spans="16:16">
      <c r="P3764" s="159"/>
    </row>
    <row r="3765" spans="16:16">
      <c r="P3765" s="159"/>
    </row>
    <row r="3766" spans="16:16">
      <c r="P3766" s="159"/>
    </row>
    <row r="3767" spans="16:16">
      <c r="P3767" s="159"/>
    </row>
    <row r="3768" spans="16:16">
      <c r="P3768" s="159"/>
    </row>
    <row r="3769" spans="16:16">
      <c r="P3769" s="159"/>
    </row>
    <row r="3770" spans="16:16">
      <c r="P3770" s="159"/>
    </row>
    <row r="3771" spans="16:16">
      <c r="P3771" s="159"/>
    </row>
    <row r="3772" spans="16:16">
      <c r="P3772" s="159"/>
    </row>
    <row r="3773" spans="16:16">
      <c r="P3773" s="159"/>
    </row>
    <row r="3774" spans="16:16">
      <c r="P3774" s="159"/>
    </row>
    <row r="3775" spans="16:16">
      <c r="P3775" s="159"/>
    </row>
    <row r="3776" spans="16:16">
      <c r="P3776" s="159"/>
    </row>
    <row r="3777" spans="16:16">
      <c r="P3777" s="159"/>
    </row>
    <row r="3778" spans="16:16">
      <c r="P3778" s="159"/>
    </row>
    <row r="3779" spans="16:16">
      <c r="P3779" s="159"/>
    </row>
    <row r="3780" spans="16:16">
      <c r="P3780" s="159"/>
    </row>
    <row r="3781" spans="16:16">
      <c r="P3781" s="159"/>
    </row>
    <row r="3782" spans="16:16">
      <c r="P3782" s="159"/>
    </row>
    <row r="3783" spans="16:16">
      <c r="P3783" s="159"/>
    </row>
    <row r="3784" spans="16:16">
      <c r="P3784" s="159"/>
    </row>
    <row r="3785" spans="16:16">
      <c r="P3785" s="159"/>
    </row>
    <row r="3786" spans="16:16">
      <c r="P3786" s="159"/>
    </row>
    <row r="3787" spans="16:16">
      <c r="P3787" s="159"/>
    </row>
    <row r="3788" spans="16:16">
      <c r="P3788" s="159"/>
    </row>
    <row r="3789" spans="16:16">
      <c r="P3789" s="159"/>
    </row>
    <row r="3790" spans="16:16">
      <c r="P3790" s="159"/>
    </row>
    <row r="3791" spans="16:16">
      <c r="P3791" s="159"/>
    </row>
    <row r="3792" spans="16:16">
      <c r="P3792" s="159"/>
    </row>
    <row r="3793" spans="16:16">
      <c r="P3793" s="159"/>
    </row>
    <row r="3794" spans="16:16">
      <c r="P3794" s="159"/>
    </row>
    <row r="3795" spans="16:16">
      <c r="P3795" s="159"/>
    </row>
    <row r="3796" spans="16:16">
      <c r="P3796" s="159"/>
    </row>
    <row r="3797" spans="16:16">
      <c r="P3797" s="159"/>
    </row>
    <row r="3798" spans="16:16">
      <c r="P3798" s="159"/>
    </row>
    <row r="3799" spans="16:16">
      <c r="P3799" s="159"/>
    </row>
    <row r="3800" spans="16:16">
      <c r="P3800" s="159"/>
    </row>
    <row r="3801" spans="16:16">
      <c r="P3801" s="159"/>
    </row>
    <row r="3802" spans="16:16">
      <c r="P3802" s="159"/>
    </row>
    <row r="3803" spans="16:16">
      <c r="P3803" s="159"/>
    </row>
    <row r="3804" spans="16:16">
      <c r="P3804" s="159"/>
    </row>
    <row r="3805" spans="16:16">
      <c r="P3805" s="159"/>
    </row>
    <row r="3806" spans="16:16">
      <c r="P3806" s="159"/>
    </row>
    <row r="3807" spans="16:16">
      <c r="P3807" s="159"/>
    </row>
    <row r="3808" spans="16:16">
      <c r="P3808" s="159"/>
    </row>
    <row r="3809" spans="16:16">
      <c r="P3809" s="159"/>
    </row>
    <row r="3810" spans="16:16">
      <c r="P3810" s="159"/>
    </row>
    <row r="3811" spans="16:16">
      <c r="P3811" s="159"/>
    </row>
    <row r="3812" spans="16:16">
      <c r="P3812" s="159"/>
    </row>
    <row r="3813" spans="16:16">
      <c r="P3813" s="159"/>
    </row>
    <row r="3814" spans="16:16">
      <c r="P3814" s="159"/>
    </row>
    <row r="3815" spans="16:16">
      <c r="P3815" s="159"/>
    </row>
    <row r="3816" spans="16:16">
      <c r="P3816" s="159"/>
    </row>
    <row r="3817" spans="16:16">
      <c r="P3817" s="159"/>
    </row>
    <row r="3818" spans="16:16">
      <c r="P3818" s="159"/>
    </row>
    <row r="3819" spans="16:16">
      <c r="P3819" s="159"/>
    </row>
    <row r="3820" spans="16:16">
      <c r="P3820" s="159"/>
    </row>
    <row r="3821" spans="16:16">
      <c r="P3821" s="159"/>
    </row>
    <row r="3822" spans="16:16">
      <c r="P3822" s="159"/>
    </row>
    <row r="3823" spans="16:16">
      <c r="P3823" s="159"/>
    </row>
    <row r="3824" spans="16:16">
      <c r="P3824" s="159"/>
    </row>
    <row r="3825" spans="16:16">
      <c r="P3825" s="159"/>
    </row>
    <row r="3826" spans="16:16">
      <c r="P3826" s="159"/>
    </row>
    <row r="3827" spans="16:16">
      <c r="P3827" s="159"/>
    </row>
    <row r="3828" spans="16:16">
      <c r="P3828" s="159"/>
    </row>
    <row r="3829" spans="16:16">
      <c r="P3829" s="159"/>
    </row>
    <row r="3830" spans="16:16">
      <c r="P3830" s="159"/>
    </row>
    <row r="3831" spans="16:16">
      <c r="P3831" s="159"/>
    </row>
    <row r="3832" spans="16:16">
      <c r="P3832" s="159"/>
    </row>
    <row r="3833" spans="16:16">
      <c r="P3833" s="159"/>
    </row>
    <row r="3834" spans="16:16">
      <c r="P3834" s="159"/>
    </row>
    <row r="3835" spans="16:16">
      <c r="P3835" s="159"/>
    </row>
    <row r="3836" spans="16:16">
      <c r="P3836" s="159"/>
    </row>
    <row r="3837" spans="16:16">
      <c r="P3837" s="159"/>
    </row>
    <row r="3838" spans="16:16">
      <c r="P3838" s="159"/>
    </row>
    <row r="3839" spans="16:16">
      <c r="P3839" s="159"/>
    </row>
    <row r="3840" spans="16:16">
      <c r="P3840" s="159"/>
    </row>
    <row r="3841" spans="16:16">
      <c r="P3841" s="159"/>
    </row>
    <row r="3842" spans="16:16">
      <c r="P3842" s="159"/>
    </row>
    <row r="3843" spans="16:16">
      <c r="P3843" s="159"/>
    </row>
    <row r="3844" spans="16:16">
      <c r="P3844" s="159"/>
    </row>
    <row r="3845" spans="16:16">
      <c r="P3845" s="159"/>
    </row>
    <row r="3846" spans="16:16">
      <c r="P3846" s="159"/>
    </row>
    <row r="3847" spans="16:16">
      <c r="P3847" s="159"/>
    </row>
    <row r="3848" spans="16:16">
      <c r="P3848" s="159"/>
    </row>
    <row r="3849" spans="16:16">
      <c r="P3849" s="159"/>
    </row>
    <row r="3850" spans="16:16">
      <c r="P3850" s="159"/>
    </row>
    <row r="3851" spans="16:16">
      <c r="P3851" s="159"/>
    </row>
    <row r="3852" spans="16:16">
      <c r="P3852" s="159"/>
    </row>
    <row r="3853" spans="16:16">
      <c r="P3853" s="159"/>
    </row>
    <row r="3854" spans="16:16">
      <c r="P3854" s="159"/>
    </row>
    <row r="3855" spans="16:16">
      <c r="P3855" s="159"/>
    </row>
    <row r="3856" spans="16:16">
      <c r="P3856" s="159"/>
    </row>
    <row r="3857" spans="16:16">
      <c r="P3857" s="159"/>
    </row>
    <row r="3858" spans="16:16">
      <c r="P3858" s="159"/>
    </row>
    <row r="3859" spans="16:16">
      <c r="P3859" s="159"/>
    </row>
    <row r="3860" spans="16:16">
      <c r="P3860" s="159"/>
    </row>
    <row r="3861" spans="16:16">
      <c r="P3861" s="159"/>
    </row>
    <row r="3862" spans="16:16">
      <c r="P3862" s="159"/>
    </row>
    <row r="3863" spans="16:16">
      <c r="P3863" s="159"/>
    </row>
    <row r="3864" spans="16:16">
      <c r="P3864" s="159"/>
    </row>
    <row r="3865" spans="16:16">
      <c r="P3865" s="159"/>
    </row>
    <row r="3866" spans="16:16">
      <c r="P3866" s="159"/>
    </row>
    <row r="3867" spans="16:16">
      <c r="P3867" s="159"/>
    </row>
    <row r="3868" spans="16:16">
      <c r="P3868" s="159"/>
    </row>
    <row r="3869" spans="16:16">
      <c r="P3869" s="159"/>
    </row>
    <row r="3870" spans="16:16">
      <c r="P3870" s="159"/>
    </row>
    <row r="3871" spans="16:16">
      <c r="P3871" s="159"/>
    </row>
    <row r="3872" spans="16:16">
      <c r="P3872" s="159"/>
    </row>
    <row r="3873" spans="16:16">
      <c r="P3873" s="159"/>
    </row>
    <row r="3874" spans="16:16">
      <c r="P3874" s="159"/>
    </row>
    <row r="3875" spans="16:16">
      <c r="P3875" s="159"/>
    </row>
    <row r="3876" spans="16:16">
      <c r="P3876" s="159"/>
    </row>
    <row r="3877" spans="16:16">
      <c r="P3877" s="159"/>
    </row>
    <row r="3878" spans="16:16">
      <c r="P3878" s="159"/>
    </row>
    <row r="3879" spans="16:16">
      <c r="P3879" s="159"/>
    </row>
    <row r="3880" spans="16:16">
      <c r="P3880" s="159"/>
    </row>
    <row r="3881" spans="16:16">
      <c r="P3881" s="159"/>
    </row>
    <row r="3882" spans="16:16">
      <c r="P3882" s="159"/>
    </row>
    <row r="3883" spans="16:16">
      <c r="P3883" s="159"/>
    </row>
    <row r="3884" spans="16:16">
      <c r="P3884" s="159"/>
    </row>
    <row r="3885" spans="16:16">
      <c r="P3885" s="159"/>
    </row>
    <row r="3886" spans="16:16">
      <c r="P3886" s="159"/>
    </row>
    <row r="3887" spans="16:16">
      <c r="P3887" s="159"/>
    </row>
    <row r="3888" spans="16:16">
      <c r="P3888" s="159"/>
    </row>
    <row r="3889" spans="16:16">
      <c r="P3889" s="159"/>
    </row>
    <row r="3890" spans="16:16">
      <c r="P3890" s="159"/>
    </row>
    <row r="3891" spans="16:16">
      <c r="P3891" s="159"/>
    </row>
    <row r="3892" spans="16:16">
      <c r="P3892" s="159"/>
    </row>
    <row r="3893" spans="16:16">
      <c r="P3893" s="159"/>
    </row>
    <row r="3894" spans="16:16">
      <c r="P3894" s="159"/>
    </row>
    <row r="3895" spans="16:16">
      <c r="P3895" s="159"/>
    </row>
    <row r="3896" spans="16:16">
      <c r="P3896" s="159"/>
    </row>
    <row r="3897" spans="16:16">
      <c r="P3897" s="159"/>
    </row>
    <row r="3898" spans="16:16">
      <c r="P3898" s="159"/>
    </row>
    <row r="3899" spans="16:16">
      <c r="P3899" s="159"/>
    </row>
    <row r="3900" spans="16:16">
      <c r="P3900" s="159"/>
    </row>
    <row r="3901" spans="16:16">
      <c r="P3901" s="159"/>
    </row>
    <row r="3902" spans="16:16">
      <c r="P3902" s="159"/>
    </row>
    <row r="3903" spans="16:16">
      <c r="P3903" s="159"/>
    </row>
    <row r="3904" spans="16:16">
      <c r="P3904" s="159"/>
    </row>
    <row r="3905" spans="16:16">
      <c r="P3905" s="159"/>
    </row>
    <row r="3906" spans="16:16">
      <c r="P3906" s="159"/>
    </row>
    <row r="3907" spans="16:16">
      <c r="P3907" s="159"/>
    </row>
    <row r="3908" spans="16:16">
      <c r="P3908" s="159"/>
    </row>
    <row r="3909" spans="16:16">
      <c r="P3909" s="159"/>
    </row>
    <row r="3910" spans="16:16">
      <c r="P3910" s="159"/>
    </row>
    <row r="3911" spans="16:16">
      <c r="P3911" s="159"/>
    </row>
    <row r="3912" spans="16:16">
      <c r="P3912" s="159"/>
    </row>
    <row r="3913" spans="16:16">
      <c r="P3913" s="159"/>
    </row>
    <row r="3914" spans="16:16">
      <c r="P3914" s="159"/>
    </row>
    <row r="3915" spans="16:16">
      <c r="P3915" s="159"/>
    </row>
    <row r="3916" spans="16:16">
      <c r="P3916" s="159"/>
    </row>
    <row r="3917" spans="16:16">
      <c r="P3917" s="159"/>
    </row>
    <row r="3918" spans="16:16">
      <c r="P3918" s="159"/>
    </row>
    <row r="3919" spans="16:16">
      <c r="P3919" s="159"/>
    </row>
    <row r="3920" spans="16:16">
      <c r="P3920" s="159"/>
    </row>
    <row r="3921" spans="16:16">
      <c r="P3921" s="159"/>
    </row>
    <row r="3922" spans="16:16">
      <c r="P3922" s="159"/>
    </row>
    <row r="3923" spans="16:16">
      <c r="P3923" s="159"/>
    </row>
    <row r="3924" spans="16:16">
      <c r="P3924" s="159"/>
    </row>
    <row r="3925" spans="16:16">
      <c r="P3925" s="159"/>
    </row>
    <row r="3926" spans="16:16">
      <c r="P3926" s="159"/>
    </row>
    <row r="3927" spans="16:16">
      <c r="P3927" s="159"/>
    </row>
    <row r="3928" spans="16:16">
      <c r="P3928" s="159"/>
    </row>
    <row r="3929" spans="16:16">
      <c r="P3929" s="159"/>
    </row>
    <row r="3930" spans="16:16">
      <c r="P3930" s="159"/>
    </row>
    <row r="3931" spans="16:16">
      <c r="P3931" s="159"/>
    </row>
    <row r="3932" spans="16:16">
      <c r="P3932" s="159"/>
    </row>
    <row r="3933" spans="16:16">
      <c r="P3933" s="159"/>
    </row>
    <row r="3934" spans="16:16">
      <c r="P3934" s="159"/>
    </row>
    <row r="3935" spans="16:16">
      <c r="P3935" s="159"/>
    </row>
    <row r="3936" spans="16:16">
      <c r="P3936" s="159"/>
    </row>
    <row r="3937" spans="16:16">
      <c r="P3937" s="159"/>
    </row>
    <row r="3938" spans="16:16">
      <c r="P3938" s="159"/>
    </row>
    <row r="3939" spans="16:16">
      <c r="P3939" s="159"/>
    </row>
    <row r="3940" spans="16:16">
      <c r="P3940" s="159"/>
    </row>
    <row r="3941" spans="16:16">
      <c r="P3941" s="159"/>
    </row>
    <row r="3942" spans="16:16">
      <c r="P3942" s="159"/>
    </row>
    <row r="3943" spans="16:16">
      <c r="P3943" s="159"/>
    </row>
    <row r="3944" spans="16:16">
      <c r="P3944" s="159"/>
    </row>
    <row r="3945" spans="16:16">
      <c r="P3945" s="159"/>
    </row>
    <row r="3946" spans="16:16">
      <c r="P3946" s="159"/>
    </row>
    <row r="3947" spans="16:16">
      <c r="P3947" s="159"/>
    </row>
    <row r="3948" spans="16:16">
      <c r="P3948" s="159"/>
    </row>
    <row r="3949" spans="16:16">
      <c r="P3949" s="159"/>
    </row>
    <row r="3950" spans="16:16">
      <c r="P3950" s="159"/>
    </row>
    <row r="3951" spans="16:16">
      <c r="P3951" s="159"/>
    </row>
    <row r="3952" spans="16:16">
      <c r="P3952" s="159"/>
    </row>
    <row r="3953" spans="16:16">
      <c r="P3953" s="159"/>
    </row>
    <row r="3954" spans="16:16">
      <c r="P3954" s="159"/>
    </row>
    <row r="3955" spans="16:16">
      <c r="P3955" s="159"/>
    </row>
    <row r="3956" spans="16:16">
      <c r="P3956" s="159"/>
    </row>
    <row r="3957" spans="16:16">
      <c r="P3957" s="159"/>
    </row>
    <row r="3958" spans="16:16">
      <c r="P3958" s="159"/>
    </row>
    <row r="3959" spans="16:16">
      <c r="P3959" s="159"/>
    </row>
    <row r="3960" spans="16:16">
      <c r="P3960" s="159"/>
    </row>
    <row r="3961" spans="16:16">
      <c r="P3961" s="159"/>
    </row>
    <row r="3962" spans="16:16">
      <c r="P3962" s="159"/>
    </row>
    <row r="3963" spans="16:16">
      <c r="P3963" s="159"/>
    </row>
    <row r="3964" spans="16:16">
      <c r="P3964" s="159"/>
    </row>
    <row r="3965" spans="16:16">
      <c r="P3965" s="159"/>
    </row>
    <row r="3966" spans="16:16">
      <c r="P3966" s="159"/>
    </row>
    <row r="3967" spans="16:16">
      <c r="P3967" s="159"/>
    </row>
    <row r="3968" spans="16:16">
      <c r="P3968" s="159"/>
    </row>
    <row r="3969" spans="16:16">
      <c r="P3969" s="159"/>
    </row>
    <row r="3970" spans="16:16">
      <c r="P3970" s="159"/>
    </row>
    <row r="3971" spans="16:16">
      <c r="P3971" s="159"/>
    </row>
    <row r="3972" spans="16:16">
      <c r="P3972" s="159"/>
    </row>
    <row r="3973" spans="16:16">
      <c r="P3973" s="159"/>
    </row>
    <row r="3974" spans="16:16">
      <c r="P3974" s="159"/>
    </row>
    <row r="3975" spans="16:16">
      <c r="P3975" s="159"/>
    </row>
    <row r="3976" spans="16:16">
      <c r="P3976" s="159"/>
    </row>
    <row r="3977" spans="16:16">
      <c r="P3977" s="159"/>
    </row>
    <row r="3978" spans="16:16">
      <c r="P3978" s="159"/>
    </row>
    <row r="3979" spans="16:16">
      <c r="P3979" s="159"/>
    </row>
    <row r="3980" spans="16:16">
      <c r="P3980" s="159"/>
    </row>
    <row r="3981" spans="16:16">
      <c r="P3981" s="159"/>
    </row>
    <row r="3982" spans="16:16">
      <c r="P3982" s="159"/>
    </row>
    <row r="3983" spans="16:16">
      <c r="P3983" s="159"/>
    </row>
    <row r="3984" spans="16:16">
      <c r="P3984" s="159"/>
    </row>
    <row r="3985" spans="16:16">
      <c r="P3985" s="159"/>
    </row>
    <row r="3986" spans="16:16">
      <c r="P3986" s="159"/>
    </row>
    <row r="3987" spans="16:16">
      <c r="P3987" s="159"/>
    </row>
    <row r="3988" spans="16:16">
      <c r="P3988" s="159"/>
    </row>
    <row r="3989" spans="16:16">
      <c r="P3989" s="159"/>
    </row>
    <row r="3990" spans="16:16">
      <c r="P3990" s="159"/>
    </row>
    <row r="3991" spans="16:16">
      <c r="P3991" s="159"/>
    </row>
    <row r="3992" spans="16:16">
      <c r="P3992" s="159"/>
    </row>
    <row r="3993" spans="16:16">
      <c r="P3993" s="159"/>
    </row>
    <row r="3994" spans="16:16">
      <c r="P3994" s="159"/>
    </row>
    <row r="3995" spans="16:16">
      <c r="P3995" s="159"/>
    </row>
    <row r="3996" spans="16:16">
      <c r="P3996" s="159"/>
    </row>
    <row r="3997" spans="16:16">
      <c r="P3997" s="159"/>
    </row>
    <row r="3998" spans="16:16">
      <c r="P3998" s="159"/>
    </row>
    <row r="3999" spans="16:16">
      <c r="P3999" s="159"/>
    </row>
    <row r="4000" spans="16:16">
      <c r="P4000" s="159"/>
    </row>
    <row r="4001" spans="16:16">
      <c r="P4001" s="159"/>
    </row>
    <row r="4002" spans="16:16">
      <c r="P4002" s="159"/>
    </row>
    <row r="4003" spans="16:16">
      <c r="P4003" s="159"/>
    </row>
    <row r="4004" spans="16:16">
      <c r="P4004" s="159"/>
    </row>
    <row r="4005" spans="16:16">
      <c r="P4005" s="159"/>
    </row>
    <row r="4006" spans="16:16">
      <c r="P4006" s="159"/>
    </row>
    <row r="4007" spans="16:16">
      <c r="P4007" s="159"/>
    </row>
    <row r="4008" spans="16:16">
      <c r="P4008" s="159"/>
    </row>
    <row r="4009" spans="16:16">
      <c r="P4009" s="159"/>
    </row>
    <row r="4010" spans="16:16">
      <c r="P4010" s="159"/>
    </row>
    <row r="4011" spans="16:16">
      <c r="P4011" s="159"/>
    </row>
    <row r="4012" spans="16:16">
      <c r="P4012" s="159"/>
    </row>
    <row r="4013" spans="16:16">
      <c r="P4013" s="159"/>
    </row>
    <row r="4014" spans="16:16">
      <c r="P4014" s="159"/>
    </row>
    <row r="4015" spans="16:16">
      <c r="P4015" s="159"/>
    </row>
    <row r="4016" spans="16:16">
      <c r="P4016" s="159"/>
    </row>
    <row r="4017" spans="16:16">
      <c r="P4017" s="159"/>
    </row>
    <row r="4018" spans="16:16">
      <c r="P4018" s="159"/>
    </row>
    <row r="4019" spans="16:16">
      <c r="P4019" s="159"/>
    </row>
    <row r="4020" spans="16:16">
      <c r="P4020" s="159"/>
    </row>
    <row r="4021" spans="16:16">
      <c r="P4021" s="159"/>
    </row>
    <row r="4022" spans="16:16">
      <c r="P4022" s="159"/>
    </row>
    <row r="4023" spans="16:16">
      <c r="P4023" s="159"/>
    </row>
    <row r="4024" spans="16:16">
      <c r="P4024" s="159"/>
    </row>
    <row r="4025" spans="16:16">
      <c r="P4025" s="159"/>
    </row>
    <row r="4026" spans="16:16">
      <c r="P4026" s="159"/>
    </row>
    <row r="4027" spans="16:16">
      <c r="P4027" s="159"/>
    </row>
    <row r="4028" spans="16:16">
      <c r="P4028" s="159"/>
    </row>
    <row r="4029" spans="16:16">
      <c r="P4029" s="159"/>
    </row>
    <row r="4030" spans="16:16">
      <c r="P4030" s="159"/>
    </row>
    <row r="4031" spans="16:16">
      <c r="P4031" s="159"/>
    </row>
    <row r="4032" spans="16:16">
      <c r="P4032" s="159"/>
    </row>
    <row r="4033" spans="16:16">
      <c r="P4033" s="159"/>
    </row>
    <row r="4034" spans="16:16">
      <c r="P4034" s="159"/>
    </row>
    <row r="4035" spans="16:16">
      <c r="P4035" s="159"/>
    </row>
    <row r="4036" spans="16:16">
      <c r="P4036" s="159"/>
    </row>
    <row r="4037" spans="16:16">
      <c r="P4037" s="159"/>
    </row>
    <row r="4038" spans="16:16">
      <c r="P4038" s="159"/>
    </row>
    <row r="4039" spans="16:16">
      <c r="P4039" s="159"/>
    </row>
    <row r="4040" spans="16:16">
      <c r="P4040" s="159"/>
    </row>
    <row r="4041" spans="16:16">
      <c r="P4041" s="159"/>
    </row>
    <row r="4042" spans="16:16">
      <c r="P4042" s="159"/>
    </row>
    <row r="4043" spans="16:16">
      <c r="P4043" s="159"/>
    </row>
    <row r="4044" spans="16:16">
      <c r="P4044" s="159"/>
    </row>
    <row r="4045" spans="16:16">
      <c r="P4045" s="159"/>
    </row>
    <row r="4046" spans="16:16">
      <c r="P4046" s="159"/>
    </row>
    <row r="4047" spans="16:16">
      <c r="P4047" s="159"/>
    </row>
    <row r="4048" spans="16:16">
      <c r="P4048" s="159"/>
    </row>
    <row r="4049" spans="16:16">
      <c r="P4049" s="159"/>
    </row>
    <row r="4050" spans="16:16">
      <c r="P4050" s="159"/>
    </row>
    <row r="4051" spans="16:16">
      <c r="P4051" s="159"/>
    </row>
    <row r="4052" spans="16:16">
      <c r="P4052" s="159"/>
    </row>
    <row r="4053" spans="16:16">
      <c r="P4053" s="159"/>
    </row>
    <row r="4054" spans="16:16">
      <c r="P4054" s="159"/>
    </row>
    <row r="4055" spans="16:16">
      <c r="P4055" s="159"/>
    </row>
    <row r="4056" spans="16:16">
      <c r="P4056" s="159"/>
    </row>
    <row r="4057" spans="16:16">
      <c r="P4057" s="159"/>
    </row>
    <row r="4058" spans="16:16">
      <c r="P4058" s="159"/>
    </row>
    <row r="4059" spans="16:16">
      <c r="P4059" s="159"/>
    </row>
    <row r="4060" spans="16:16">
      <c r="P4060" s="159"/>
    </row>
    <row r="4061" spans="16:16">
      <c r="P4061" s="159"/>
    </row>
    <row r="4062" spans="16:16">
      <c r="P4062" s="159"/>
    </row>
    <row r="4063" spans="16:16">
      <c r="P4063" s="159"/>
    </row>
    <row r="4064" spans="16:16">
      <c r="P4064" s="159"/>
    </row>
    <row r="4065" spans="16:16">
      <c r="P4065" s="159"/>
    </row>
    <row r="4066" spans="16:16">
      <c r="P4066" s="159"/>
    </row>
    <row r="4067" spans="16:16">
      <c r="P4067" s="159"/>
    </row>
    <row r="4068" spans="16:16">
      <c r="P4068" s="159"/>
    </row>
    <row r="4069" spans="16:16">
      <c r="P4069" s="159"/>
    </row>
    <row r="4070" spans="16:16">
      <c r="P4070" s="159"/>
    </row>
    <row r="4071" spans="16:16">
      <c r="P4071" s="159"/>
    </row>
    <row r="4072" spans="16:16">
      <c r="P4072" s="159"/>
    </row>
    <row r="4073" spans="16:16">
      <c r="P4073" s="159"/>
    </row>
    <row r="4074" spans="16:16">
      <c r="P4074" s="159"/>
    </row>
    <row r="4075" spans="16:16">
      <c r="P4075" s="159"/>
    </row>
    <row r="4076" spans="16:16">
      <c r="P4076" s="159"/>
    </row>
    <row r="4077" spans="16:16">
      <c r="P4077" s="159"/>
    </row>
    <row r="4078" spans="16:16">
      <c r="P4078" s="159"/>
    </row>
    <row r="4079" spans="16:16">
      <c r="P4079" s="159"/>
    </row>
    <row r="4080" spans="16:16">
      <c r="P4080" s="159"/>
    </row>
    <row r="4081" spans="16:16">
      <c r="P4081" s="159"/>
    </row>
    <row r="4082" spans="16:16">
      <c r="P4082" s="159"/>
    </row>
    <row r="4083" spans="16:16">
      <c r="P4083" s="159"/>
    </row>
    <row r="4084" spans="16:16">
      <c r="P4084" s="159"/>
    </row>
    <row r="4085" spans="16:16">
      <c r="P4085" s="159"/>
    </row>
    <row r="4086" spans="16:16">
      <c r="P4086" s="159"/>
    </row>
    <row r="4087" spans="16:16">
      <c r="P4087" s="159"/>
    </row>
    <row r="4088" spans="16:16">
      <c r="P4088" s="159"/>
    </row>
    <row r="4089" spans="16:16">
      <c r="P4089" s="159"/>
    </row>
    <row r="4090" spans="16:16">
      <c r="P4090" s="159"/>
    </row>
    <row r="4091" spans="16:16">
      <c r="P4091" s="159"/>
    </row>
    <row r="4092" spans="16:16">
      <c r="P4092" s="159"/>
    </row>
    <row r="4093" spans="16:16">
      <c r="P4093" s="159"/>
    </row>
    <row r="4094" spans="16:16">
      <c r="P4094" s="159"/>
    </row>
    <row r="4095" spans="16:16">
      <c r="P4095" s="159"/>
    </row>
    <row r="4096" spans="16:16">
      <c r="P4096" s="159"/>
    </row>
    <row r="4097" spans="16:16">
      <c r="P4097" s="159"/>
    </row>
    <row r="4098" spans="16:16">
      <c r="P4098" s="159"/>
    </row>
    <row r="4099" spans="16:16">
      <c r="P4099" s="159"/>
    </row>
    <row r="4100" spans="16:16">
      <c r="P4100" s="159"/>
    </row>
    <row r="4101" spans="16:16">
      <c r="P4101" s="159"/>
    </row>
    <row r="4102" spans="16:16">
      <c r="P4102" s="159"/>
    </row>
    <row r="4103" spans="16:16">
      <c r="P4103" s="159"/>
    </row>
    <row r="4104" spans="16:16">
      <c r="P4104" s="159"/>
    </row>
    <row r="4105" spans="16:16">
      <c r="P4105" s="159"/>
    </row>
    <row r="4106" spans="16:16">
      <c r="P4106" s="159"/>
    </row>
    <row r="4107" spans="16:16">
      <c r="P4107" s="159"/>
    </row>
    <row r="4108" spans="16:16">
      <c r="P4108" s="159"/>
    </row>
    <row r="4109" spans="16:16">
      <c r="P4109" s="159"/>
    </row>
    <row r="4110" spans="16:16">
      <c r="P4110" s="159"/>
    </row>
    <row r="4111" spans="16:16">
      <c r="P4111" s="159"/>
    </row>
    <row r="4112" spans="16:16">
      <c r="P4112" s="159"/>
    </row>
    <row r="4113" spans="16:16">
      <c r="P4113" s="159"/>
    </row>
    <row r="4114" spans="16:16">
      <c r="P4114" s="159"/>
    </row>
    <row r="4115" spans="16:16">
      <c r="P4115" s="159"/>
    </row>
    <row r="4116" spans="16:16">
      <c r="P4116" s="159"/>
    </row>
    <row r="4117" spans="16:16">
      <c r="P4117" s="159"/>
    </row>
    <row r="4118" spans="16:16">
      <c r="P4118" s="159"/>
    </row>
    <row r="4119" spans="16:16">
      <c r="P4119" s="159"/>
    </row>
    <row r="4120" spans="16:16">
      <c r="P4120" s="159"/>
    </row>
    <row r="4121" spans="16:16">
      <c r="P4121" s="159"/>
    </row>
    <row r="4122" spans="16:16">
      <c r="P4122" s="159"/>
    </row>
    <row r="4123" spans="16:16">
      <c r="P4123" s="159"/>
    </row>
    <row r="4124" spans="16:16">
      <c r="P4124" s="159"/>
    </row>
    <row r="4125" spans="16:16">
      <c r="P4125" s="159"/>
    </row>
    <row r="4126" spans="16:16">
      <c r="P4126" s="159"/>
    </row>
    <row r="4127" spans="16:16">
      <c r="P4127" s="159"/>
    </row>
    <row r="4128" spans="16:16">
      <c r="P4128" s="159"/>
    </row>
    <row r="4129" spans="16:16">
      <c r="P4129" s="159"/>
    </row>
    <row r="4130" spans="16:16">
      <c r="P4130" s="159"/>
    </row>
    <row r="4131" spans="16:16">
      <c r="P4131" s="159"/>
    </row>
    <row r="4132" spans="16:16">
      <c r="P4132" s="159"/>
    </row>
    <row r="4133" spans="16:16">
      <c r="P4133" s="159"/>
    </row>
    <row r="4134" spans="16:16">
      <c r="P4134" s="159"/>
    </row>
    <row r="4135" spans="16:16">
      <c r="P4135" s="159"/>
    </row>
    <row r="4136" spans="16:16">
      <c r="P4136" s="159"/>
    </row>
    <row r="4137" spans="16:16">
      <c r="P4137" s="159"/>
    </row>
    <row r="4138" spans="16:16">
      <c r="P4138" s="159"/>
    </row>
    <row r="4139" spans="16:16">
      <c r="P4139" s="159"/>
    </row>
    <row r="4140" spans="16:16">
      <c r="P4140" s="159"/>
    </row>
    <row r="4141" spans="16:16">
      <c r="P4141" s="159"/>
    </row>
    <row r="4142" spans="16:16">
      <c r="P4142" s="159"/>
    </row>
    <row r="4143" spans="16:16">
      <c r="P4143" s="159"/>
    </row>
    <row r="4144" spans="16:16">
      <c r="P4144" s="159"/>
    </row>
    <row r="4145" spans="16:16">
      <c r="P4145" s="159"/>
    </row>
    <row r="4146" spans="16:16">
      <c r="P4146" s="159"/>
    </row>
    <row r="4147" spans="16:16">
      <c r="P4147" s="159"/>
    </row>
    <row r="4148" spans="16:16">
      <c r="P4148" s="159"/>
    </row>
    <row r="4149" spans="16:16">
      <c r="P4149" s="159"/>
    </row>
    <row r="4150" spans="16:16">
      <c r="P4150" s="159"/>
    </row>
    <row r="4151" spans="16:16">
      <c r="P4151" s="159"/>
    </row>
    <row r="4152" spans="16:16">
      <c r="P4152" s="159"/>
    </row>
    <row r="4153" spans="16:16">
      <c r="P4153" s="159"/>
    </row>
    <row r="4154" spans="16:16">
      <c r="P4154" s="159"/>
    </row>
    <row r="4155" spans="16:16">
      <c r="P4155" s="159"/>
    </row>
    <row r="4156" spans="16:16">
      <c r="P4156" s="159"/>
    </row>
    <row r="4157" spans="16:16">
      <c r="P4157" s="159"/>
    </row>
    <row r="4158" spans="16:16">
      <c r="P4158" s="159"/>
    </row>
    <row r="4159" spans="16:16">
      <c r="P4159" s="159"/>
    </row>
    <row r="4160" spans="16:16">
      <c r="P4160" s="159"/>
    </row>
    <row r="4161" spans="16:16">
      <c r="P4161" s="159"/>
    </row>
    <row r="4162" spans="16:16">
      <c r="P4162" s="159"/>
    </row>
    <row r="4163" spans="16:16">
      <c r="P4163" s="159"/>
    </row>
    <row r="4164" spans="16:16">
      <c r="P4164" s="159"/>
    </row>
    <row r="4165" spans="16:16">
      <c r="P4165" s="159"/>
    </row>
    <row r="4166" spans="16:16">
      <c r="P4166" s="159"/>
    </row>
    <row r="4167" spans="16:16">
      <c r="P4167" s="159"/>
    </row>
    <row r="4168" spans="16:16">
      <c r="P4168" s="159"/>
    </row>
    <row r="4169" spans="16:16">
      <c r="P4169" s="159"/>
    </row>
    <row r="4170" spans="16:16">
      <c r="P4170" s="159"/>
    </row>
    <row r="4171" spans="16:16">
      <c r="P4171" s="159"/>
    </row>
    <row r="4172" spans="16:16">
      <c r="P4172" s="159"/>
    </row>
    <row r="4173" spans="16:16">
      <c r="P4173" s="159"/>
    </row>
    <row r="4174" spans="16:16">
      <c r="P4174" s="159"/>
    </row>
    <row r="4175" spans="16:16">
      <c r="P4175" s="159"/>
    </row>
    <row r="4176" spans="16:16">
      <c r="P4176" s="159"/>
    </row>
    <row r="4177" spans="16:16">
      <c r="P4177" s="159"/>
    </row>
    <row r="4178" spans="16:16">
      <c r="P4178" s="159"/>
    </row>
    <row r="4179" spans="16:16">
      <c r="P4179" s="159"/>
    </row>
    <row r="4180" spans="16:16">
      <c r="P4180" s="159"/>
    </row>
    <row r="4181" spans="16:16">
      <c r="P4181" s="159"/>
    </row>
    <row r="4182" spans="16:16">
      <c r="P4182" s="159"/>
    </row>
    <row r="4183" spans="16:16">
      <c r="P4183" s="159"/>
    </row>
    <row r="4184" spans="16:16">
      <c r="P4184" s="159"/>
    </row>
    <row r="4185" spans="16:16">
      <c r="P4185" s="159"/>
    </row>
    <row r="4186" spans="16:16">
      <c r="P4186" s="159"/>
    </row>
    <row r="4187" spans="16:16">
      <c r="P4187" s="159"/>
    </row>
    <row r="4188" spans="16:16">
      <c r="P4188" s="159"/>
    </row>
    <row r="4189" spans="16:16">
      <c r="P4189" s="159"/>
    </row>
    <row r="4190" spans="16:16">
      <c r="P4190" s="159"/>
    </row>
    <row r="4191" spans="16:16">
      <c r="P4191" s="159"/>
    </row>
    <row r="4192" spans="16:16">
      <c r="P4192" s="159"/>
    </row>
    <row r="4193" spans="16:16">
      <c r="P4193" s="159"/>
    </row>
    <row r="4194" spans="16:16">
      <c r="P4194" s="159"/>
    </row>
    <row r="4195" spans="16:16">
      <c r="P4195" s="159"/>
    </row>
    <row r="4196" spans="16:16">
      <c r="P4196" s="159"/>
    </row>
    <row r="4197" spans="16:16">
      <c r="P4197" s="159"/>
    </row>
    <row r="4198" spans="16:16">
      <c r="P4198" s="159"/>
    </row>
    <row r="4199" spans="16:16">
      <c r="P4199" s="159"/>
    </row>
    <row r="4200" spans="16:16">
      <c r="P4200" s="159"/>
    </row>
    <row r="4201" spans="16:16">
      <c r="P4201" s="159"/>
    </row>
    <row r="4202" spans="16:16">
      <c r="P4202" s="159"/>
    </row>
    <row r="4203" spans="16:16">
      <c r="P4203" s="159"/>
    </row>
    <row r="4204" spans="16:16">
      <c r="P4204" s="159"/>
    </row>
    <row r="4205" spans="16:16">
      <c r="P4205" s="159"/>
    </row>
    <row r="4206" spans="16:16">
      <c r="P4206" s="159"/>
    </row>
    <row r="4207" spans="16:16">
      <c r="P4207" s="159"/>
    </row>
    <row r="4208" spans="16:16">
      <c r="P4208" s="159"/>
    </row>
    <row r="4209" spans="16:16">
      <c r="P4209" s="159"/>
    </row>
    <row r="4210" spans="16:16">
      <c r="P4210" s="159"/>
    </row>
    <row r="4211" spans="16:16">
      <c r="P4211" s="159"/>
    </row>
    <row r="4212" spans="16:16">
      <c r="P4212" s="159"/>
    </row>
    <row r="4213" spans="16:16">
      <c r="P4213" s="159"/>
    </row>
    <row r="4214" spans="16:16">
      <c r="P4214" s="159"/>
    </row>
    <row r="4215" spans="16:16">
      <c r="P4215" s="159"/>
    </row>
    <row r="4216" spans="16:16">
      <c r="P4216" s="159"/>
    </row>
    <row r="4217" spans="16:16">
      <c r="P4217" s="159"/>
    </row>
    <row r="4218" spans="16:16">
      <c r="P4218" s="159"/>
    </row>
    <row r="4219" spans="16:16">
      <c r="P4219" s="159"/>
    </row>
    <row r="4220" spans="16:16">
      <c r="P4220" s="159"/>
    </row>
    <row r="4221" spans="16:16">
      <c r="P4221" s="159"/>
    </row>
    <row r="4222" spans="16:16">
      <c r="P4222" s="159"/>
    </row>
    <row r="4223" spans="16:16">
      <c r="P4223" s="159"/>
    </row>
    <row r="4224" spans="16:16">
      <c r="P4224" s="159"/>
    </row>
    <row r="4225" spans="16:16">
      <c r="P4225" s="159"/>
    </row>
    <row r="4226" spans="16:16">
      <c r="P4226" s="159"/>
    </row>
    <row r="4227" spans="16:16">
      <c r="P4227" s="159"/>
    </row>
    <row r="4228" spans="16:16">
      <c r="P4228" s="159"/>
    </row>
    <row r="4229" spans="16:16">
      <c r="P4229" s="159"/>
    </row>
    <row r="4230" spans="16:16">
      <c r="P4230" s="159"/>
    </row>
    <row r="4231" spans="16:16">
      <c r="P4231" s="159"/>
    </row>
    <row r="4232" spans="16:16">
      <c r="P4232" s="159"/>
    </row>
    <row r="4233" spans="16:16">
      <c r="P4233" s="159"/>
    </row>
    <row r="4234" spans="16:16">
      <c r="P4234" s="159"/>
    </row>
    <row r="4235" spans="16:16">
      <c r="P4235" s="159"/>
    </row>
    <row r="4236" spans="16:16">
      <c r="P4236" s="159"/>
    </row>
    <row r="4237" spans="16:16">
      <c r="P4237" s="159"/>
    </row>
    <row r="4238" spans="16:16">
      <c r="P4238" s="159"/>
    </row>
    <row r="4239" spans="16:16">
      <c r="P4239" s="159"/>
    </row>
    <row r="4240" spans="16:16">
      <c r="P4240" s="159"/>
    </row>
    <row r="4241" spans="16:16">
      <c r="P4241" s="159"/>
    </row>
    <row r="4242" spans="16:16">
      <c r="P4242" s="159"/>
    </row>
    <row r="4243" spans="16:16">
      <c r="P4243" s="159"/>
    </row>
    <row r="4244" spans="16:16">
      <c r="P4244" s="159"/>
    </row>
    <row r="4245" spans="16:16">
      <c r="P4245" s="159"/>
    </row>
    <row r="4246" spans="16:16">
      <c r="P4246" s="159"/>
    </row>
    <row r="4247" spans="16:16">
      <c r="P4247" s="159"/>
    </row>
    <row r="4248" spans="16:16">
      <c r="P4248" s="159"/>
    </row>
    <row r="4249" spans="16:16">
      <c r="P4249" s="159"/>
    </row>
    <row r="4250" spans="16:16">
      <c r="P4250" s="159"/>
    </row>
    <row r="4251" spans="16:16">
      <c r="P4251" s="159"/>
    </row>
    <row r="4252" spans="16:16">
      <c r="P4252" s="159"/>
    </row>
    <row r="4253" spans="16:16">
      <c r="P4253" s="159"/>
    </row>
    <row r="4254" spans="16:16">
      <c r="P4254" s="159"/>
    </row>
    <row r="4255" spans="16:16">
      <c r="P4255" s="159"/>
    </row>
    <row r="4256" spans="16:16">
      <c r="P4256" s="159"/>
    </row>
    <row r="4257" spans="16:16">
      <c r="P4257" s="159"/>
    </row>
    <row r="4258" spans="16:16">
      <c r="P4258" s="159"/>
    </row>
    <row r="4259" spans="16:16">
      <c r="P4259" s="159"/>
    </row>
    <row r="4260" spans="16:16">
      <c r="P4260" s="159"/>
    </row>
    <row r="4261" spans="16:16">
      <c r="P4261" s="159"/>
    </row>
    <row r="4262" spans="16:16">
      <c r="P4262" s="159"/>
    </row>
    <row r="4263" spans="16:16">
      <c r="P4263" s="159"/>
    </row>
    <row r="4264" spans="16:16">
      <c r="P4264" s="159"/>
    </row>
    <row r="4265" spans="16:16">
      <c r="P4265" s="159"/>
    </row>
    <row r="4266" spans="16:16">
      <c r="P4266" s="159"/>
    </row>
    <row r="4267" spans="16:16">
      <c r="P4267" s="159"/>
    </row>
    <row r="4268" spans="16:16">
      <c r="P4268" s="159"/>
    </row>
    <row r="4269" spans="16:16">
      <c r="P4269" s="159"/>
    </row>
    <row r="4270" spans="16:16">
      <c r="P4270" s="159"/>
    </row>
    <row r="4271" spans="16:16">
      <c r="P4271" s="159"/>
    </row>
    <row r="4272" spans="16:16">
      <c r="P4272" s="159"/>
    </row>
    <row r="4273" spans="16:16">
      <c r="P4273" s="159"/>
    </row>
    <row r="4274" spans="16:16">
      <c r="P4274" s="159"/>
    </row>
    <row r="4275" spans="16:16">
      <c r="P4275" s="159"/>
    </row>
    <row r="4276" spans="16:16">
      <c r="P4276" s="159"/>
    </row>
    <row r="4277" spans="16:16">
      <c r="P4277" s="159"/>
    </row>
    <row r="4278" spans="16:16">
      <c r="P4278" s="159"/>
    </row>
    <row r="4279" spans="16:16">
      <c r="P4279" s="159"/>
    </row>
    <row r="4280" spans="16:16">
      <c r="P4280" s="159"/>
    </row>
    <row r="4281" spans="16:16">
      <c r="P4281" s="159"/>
    </row>
    <row r="4282" spans="16:16">
      <c r="P4282" s="159"/>
    </row>
    <row r="4283" spans="16:16">
      <c r="P4283" s="159"/>
    </row>
    <row r="4284" spans="16:16">
      <c r="P4284" s="159"/>
    </row>
    <row r="4285" spans="16:16">
      <c r="P4285" s="159"/>
    </row>
    <row r="4286" spans="16:16">
      <c r="P4286" s="159"/>
    </row>
    <row r="4287" spans="16:16">
      <c r="P4287" s="159"/>
    </row>
    <row r="4288" spans="16:16">
      <c r="P4288" s="159"/>
    </row>
    <row r="4289" spans="16:16">
      <c r="P4289" s="159"/>
    </row>
    <row r="4290" spans="16:16">
      <c r="P4290" s="159"/>
    </row>
    <row r="4291" spans="16:16">
      <c r="P4291" s="159"/>
    </row>
    <row r="4292" spans="16:16">
      <c r="P4292" s="159"/>
    </row>
    <row r="4293" spans="16:16">
      <c r="P4293" s="159"/>
    </row>
    <row r="4294" spans="16:16">
      <c r="P4294" s="159"/>
    </row>
    <row r="4295" spans="16:16">
      <c r="P4295" s="159"/>
    </row>
    <row r="4296" spans="16:16">
      <c r="P4296" s="159"/>
    </row>
    <row r="4297" spans="16:16">
      <c r="P4297" s="159"/>
    </row>
    <row r="4298" spans="16:16">
      <c r="P4298" s="159"/>
    </row>
    <row r="4299" spans="16:16">
      <c r="P4299" s="159"/>
    </row>
    <row r="4300" spans="16:16">
      <c r="P4300" s="159"/>
    </row>
    <row r="4301" spans="16:16">
      <c r="P4301" s="159"/>
    </row>
    <row r="4302" spans="16:16">
      <c r="P4302" s="159"/>
    </row>
    <row r="4303" spans="16:16">
      <c r="P4303" s="159"/>
    </row>
    <row r="4304" spans="16:16">
      <c r="P4304" s="159"/>
    </row>
    <row r="4305" spans="16:16">
      <c r="P4305" s="159"/>
    </row>
    <row r="4306" spans="16:16">
      <c r="P4306" s="159"/>
    </row>
    <row r="4307" spans="16:16">
      <c r="P4307" s="159"/>
    </row>
    <row r="4308" spans="16:16">
      <c r="P4308" s="159"/>
    </row>
    <row r="4309" spans="16:16">
      <c r="P4309" s="159"/>
    </row>
    <row r="4310" spans="16:16">
      <c r="P4310" s="159"/>
    </row>
    <row r="4311" spans="16:16">
      <c r="P4311" s="159"/>
    </row>
    <row r="4312" spans="16:16">
      <c r="P4312" s="159"/>
    </row>
    <row r="4313" spans="16:16">
      <c r="P4313" s="159"/>
    </row>
    <row r="4314" spans="16:16">
      <c r="P4314" s="159"/>
    </row>
    <row r="4315" spans="16:16">
      <c r="P4315" s="159"/>
    </row>
    <row r="4316" spans="16:16">
      <c r="P4316" s="159"/>
    </row>
    <row r="4317" spans="16:16">
      <c r="P4317" s="159"/>
    </row>
    <row r="4318" spans="16:16">
      <c r="P4318" s="159"/>
    </row>
    <row r="4319" spans="16:16">
      <c r="P4319" s="159"/>
    </row>
    <row r="4320" spans="16:16">
      <c r="P4320" s="159"/>
    </row>
    <row r="4321" spans="16:16">
      <c r="P4321" s="159"/>
    </row>
    <row r="4322" spans="16:16">
      <c r="P4322" s="159"/>
    </row>
    <row r="4323" spans="16:16">
      <c r="P4323" s="159"/>
    </row>
    <row r="4324" spans="16:16">
      <c r="P4324" s="159"/>
    </row>
    <row r="4325" spans="16:16">
      <c r="P4325" s="159"/>
    </row>
    <row r="4326" spans="16:16">
      <c r="P4326" s="159"/>
    </row>
    <row r="4327" spans="16:16">
      <c r="P4327" s="159"/>
    </row>
    <row r="4328" spans="16:16">
      <c r="P4328" s="159"/>
    </row>
    <row r="4329" spans="16:16">
      <c r="P4329" s="159"/>
    </row>
    <row r="4330" spans="16:16">
      <c r="P4330" s="159"/>
    </row>
    <row r="4331" spans="16:16">
      <c r="P4331" s="159"/>
    </row>
    <row r="4332" spans="16:16">
      <c r="P4332" s="159"/>
    </row>
    <row r="4333" spans="16:16">
      <c r="P4333" s="159"/>
    </row>
    <row r="4334" spans="16:16">
      <c r="P4334" s="159"/>
    </row>
    <row r="4335" spans="16:16">
      <c r="P4335" s="159"/>
    </row>
    <row r="4336" spans="16:16">
      <c r="P4336" s="159"/>
    </row>
    <row r="4337" spans="16:16">
      <c r="P4337" s="159"/>
    </row>
    <row r="4338" spans="16:16">
      <c r="P4338" s="159"/>
    </row>
    <row r="4339" spans="16:16">
      <c r="P4339" s="159"/>
    </row>
    <row r="4340" spans="16:16">
      <c r="P4340" s="159"/>
    </row>
    <row r="4341" spans="16:16">
      <c r="P4341" s="159"/>
    </row>
    <row r="4342" spans="16:16">
      <c r="P4342" s="159"/>
    </row>
    <row r="4343" spans="16:16">
      <c r="P4343" s="159"/>
    </row>
    <row r="4344" spans="16:16">
      <c r="P4344" s="159"/>
    </row>
    <row r="4345" spans="16:16">
      <c r="P4345" s="159"/>
    </row>
    <row r="4346" spans="16:16">
      <c r="P4346" s="159"/>
    </row>
    <row r="4347" spans="16:16">
      <c r="P4347" s="159"/>
    </row>
    <row r="4348" spans="16:16">
      <c r="P4348" s="159"/>
    </row>
    <row r="4349" spans="16:16">
      <c r="P4349" s="159"/>
    </row>
    <row r="4350" spans="16:16">
      <c r="P4350" s="159"/>
    </row>
    <row r="4351" spans="16:16">
      <c r="P4351" s="159"/>
    </row>
    <row r="4352" spans="16:16">
      <c r="P4352" s="159"/>
    </row>
    <row r="4353" spans="16:16">
      <c r="P4353" s="159"/>
    </row>
    <row r="4354" spans="16:16">
      <c r="P4354" s="159"/>
    </row>
    <row r="4355" spans="16:16">
      <c r="P4355" s="159"/>
    </row>
    <row r="4356" spans="16:16">
      <c r="P4356" s="159"/>
    </row>
    <row r="4357" spans="16:16">
      <c r="P4357" s="159"/>
    </row>
    <row r="4358" spans="16:16">
      <c r="P4358" s="159"/>
    </row>
    <row r="4359" spans="16:16">
      <c r="P4359" s="159"/>
    </row>
    <row r="4360" spans="16:16">
      <c r="P4360" s="159"/>
    </row>
    <row r="4361" spans="16:16">
      <c r="P4361" s="159"/>
    </row>
    <row r="4362" spans="16:16">
      <c r="P4362" s="159"/>
    </row>
    <row r="4363" spans="16:16">
      <c r="P4363" s="159"/>
    </row>
    <row r="4364" spans="16:16">
      <c r="P4364" s="159"/>
    </row>
    <row r="4365" spans="16:16">
      <c r="P4365" s="159"/>
    </row>
    <row r="4366" spans="16:16">
      <c r="P4366" s="159"/>
    </row>
    <row r="4367" spans="16:16">
      <c r="P4367" s="159"/>
    </row>
    <row r="4368" spans="16:16">
      <c r="P4368" s="159"/>
    </row>
    <row r="4369" spans="16:16">
      <c r="P4369" s="159"/>
    </row>
    <row r="4370" spans="16:16">
      <c r="P4370" s="159"/>
    </row>
    <row r="4371" spans="16:16">
      <c r="P4371" s="159"/>
    </row>
    <row r="4372" spans="16:16">
      <c r="P4372" s="159"/>
    </row>
    <row r="4373" spans="16:16">
      <c r="P4373" s="159"/>
    </row>
    <row r="4374" spans="16:16">
      <c r="P4374" s="159"/>
    </row>
    <row r="4375" spans="16:16">
      <c r="P4375" s="159"/>
    </row>
    <row r="4376" spans="16:16">
      <c r="P4376" s="159"/>
    </row>
    <row r="4377" spans="16:16">
      <c r="P4377" s="159"/>
    </row>
    <row r="4378" spans="16:16">
      <c r="P4378" s="159"/>
    </row>
    <row r="4379" spans="16:16">
      <c r="P4379" s="159"/>
    </row>
    <row r="4380" spans="16:16">
      <c r="P4380" s="159"/>
    </row>
    <row r="4381" spans="16:16">
      <c r="P4381" s="159"/>
    </row>
    <row r="4382" spans="16:16">
      <c r="P4382" s="159"/>
    </row>
    <row r="4383" spans="16:16">
      <c r="P4383" s="159"/>
    </row>
    <row r="4384" spans="16:16">
      <c r="P4384" s="159"/>
    </row>
    <row r="4385" spans="16:16">
      <c r="P4385" s="159"/>
    </row>
    <row r="4386" spans="16:16">
      <c r="P4386" s="159"/>
    </row>
    <row r="4387" spans="16:16">
      <c r="P4387" s="159"/>
    </row>
    <row r="4388" spans="16:16">
      <c r="P4388" s="159"/>
    </row>
    <row r="4389" spans="16:16">
      <c r="P4389" s="159"/>
    </row>
    <row r="4390" spans="16:16">
      <c r="P4390" s="159"/>
    </row>
    <row r="4391" spans="16:16">
      <c r="P4391" s="159"/>
    </row>
    <row r="4392" spans="16:16">
      <c r="P4392" s="159"/>
    </row>
    <row r="4393" spans="16:16">
      <c r="P4393" s="159"/>
    </row>
    <row r="4394" spans="16:16">
      <c r="P4394" s="159"/>
    </row>
    <row r="4395" spans="16:16">
      <c r="P4395" s="159"/>
    </row>
    <row r="4396" spans="16:16">
      <c r="P4396" s="159"/>
    </row>
    <row r="4397" spans="16:16">
      <c r="P4397" s="159"/>
    </row>
    <row r="4398" spans="16:16">
      <c r="P4398" s="159"/>
    </row>
    <row r="4399" spans="16:16">
      <c r="P4399" s="159"/>
    </row>
    <row r="4400" spans="16:16">
      <c r="P4400" s="159"/>
    </row>
    <row r="4401" spans="16:16">
      <c r="P4401" s="159"/>
    </row>
    <row r="4402" spans="16:16">
      <c r="P4402" s="159"/>
    </row>
    <row r="4403" spans="16:16">
      <c r="P4403" s="159"/>
    </row>
    <row r="4404" spans="16:16">
      <c r="P4404" s="159"/>
    </row>
    <row r="4405" spans="16:16">
      <c r="P4405" s="159"/>
    </row>
    <row r="4406" spans="16:16">
      <c r="P4406" s="159"/>
    </row>
    <row r="4407" spans="16:16">
      <c r="P4407" s="159"/>
    </row>
    <row r="4408" spans="16:16">
      <c r="P4408" s="159"/>
    </row>
    <row r="4409" spans="16:16">
      <c r="P4409" s="159"/>
    </row>
    <row r="4410" spans="16:16">
      <c r="P4410" s="159"/>
    </row>
    <row r="4411" spans="16:16">
      <c r="P4411" s="159"/>
    </row>
    <row r="4412" spans="16:16">
      <c r="P4412" s="159"/>
    </row>
    <row r="4413" spans="16:16">
      <c r="P4413" s="159"/>
    </row>
    <row r="4414" spans="16:16">
      <c r="P4414" s="159"/>
    </row>
    <row r="4415" spans="16:16">
      <c r="P4415" s="159"/>
    </row>
    <row r="4416" spans="16:16">
      <c r="P4416" s="159"/>
    </row>
    <row r="4417" spans="16:16">
      <c r="P4417" s="159"/>
    </row>
    <row r="4418" spans="16:16">
      <c r="P4418" s="159"/>
    </row>
    <row r="4419" spans="16:16">
      <c r="P4419" s="159"/>
    </row>
    <row r="4420" spans="16:16">
      <c r="P4420" s="159"/>
    </row>
    <row r="4421" spans="16:16">
      <c r="P4421" s="159"/>
    </row>
    <row r="4422" spans="16:16">
      <c r="P4422" s="159"/>
    </row>
    <row r="4423" spans="16:16">
      <c r="P4423" s="159"/>
    </row>
    <row r="4424" spans="16:16">
      <c r="P4424" s="159"/>
    </row>
    <row r="4425" spans="16:16">
      <c r="P4425" s="159"/>
    </row>
    <row r="4426" spans="16:16">
      <c r="P4426" s="159"/>
    </row>
    <row r="4427" spans="16:16">
      <c r="P4427" s="159"/>
    </row>
    <row r="4428" spans="16:16">
      <c r="P4428" s="159"/>
    </row>
    <row r="4429" spans="16:16">
      <c r="P4429" s="159"/>
    </row>
    <row r="4430" spans="16:16">
      <c r="P4430" s="159"/>
    </row>
    <row r="4431" spans="16:16">
      <c r="P4431" s="159"/>
    </row>
    <row r="4432" spans="16:16">
      <c r="P4432" s="159"/>
    </row>
    <row r="4433" spans="16:16">
      <c r="P4433" s="159"/>
    </row>
    <row r="4434" spans="16:16">
      <c r="P4434" s="159"/>
    </row>
    <row r="4435" spans="16:16">
      <c r="P4435" s="159"/>
    </row>
    <row r="4436" spans="16:16">
      <c r="P4436" s="159"/>
    </row>
    <row r="4437" spans="16:16">
      <c r="P4437" s="159"/>
    </row>
    <row r="4438" spans="16:16">
      <c r="P4438" s="159"/>
    </row>
    <row r="4439" spans="16:16">
      <c r="P4439" s="159"/>
    </row>
    <row r="4440" spans="16:16">
      <c r="P4440" s="159"/>
    </row>
    <row r="4441" spans="16:16">
      <c r="P4441" s="159"/>
    </row>
    <row r="4442" spans="16:16">
      <c r="P4442" s="159"/>
    </row>
    <row r="4443" spans="16:16">
      <c r="P4443" s="159"/>
    </row>
    <row r="4444" spans="16:16">
      <c r="P4444" s="159"/>
    </row>
    <row r="4445" spans="16:16">
      <c r="P4445" s="159"/>
    </row>
    <row r="4446" spans="16:16">
      <c r="P4446" s="159"/>
    </row>
    <row r="4447" spans="16:16">
      <c r="P4447" s="159"/>
    </row>
    <row r="4448" spans="16:16">
      <c r="P4448" s="159"/>
    </row>
    <row r="4449" spans="16:16">
      <c r="P4449" s="159"/>
    </row>
    <row r="4450" spans="16:16">
      <c r="P4450" s="159"/>
    </row>
    <row r="4451" spans="16:16">
      <c r="P4451" s="159"/>
    </row>
    <row r="4452" spans="16:16">
      <c r="P4452" s="159"/>
    </row>
    <row r="4453" spans="16:16">
      <c r="P4453" s="159"/>
    </row>
    <row r="4454" spans="16:16">
      <c r="P4454" s="159"/>
    </row>
    <row r="4455" spans="16:16">
      <c r="P4455" s="159"/>
    </row>
    <row r="4456" spans="16:16">
      <c r="P4456" s="159"/>
    </row>
    <row r="4457" spans="16:16">
      <c r="P4457" s="159"/>
    </row>
    <row r="4458" spans="16:16">
      <c r="P4458" s="159"/>
    </row>
    <row r="4459" spans="16:16">
      <c r="P4459" s="159"/>
    </row>
    <row r="4460" spans="16:16">
      <c r="P4460" s="159"/>
    </row>
    <row r="4461" spans="16:16">
      <c r="P4461" s="159"/>
    </row>
    <row r="4462" spans="16:16">
      <c r="P4462" s="159"/>
    </row>
    <row r="4463" spans="16:16">
      <c r="P4463" s="159"/>
    </row>
    <row r="4464" spans="16:16">
      <c r="P4464" s="159"/>
    </row>
    <row r="4465" spans="16:16">
      <c r="P4465" s="159"/>
    </row>
    <row r="4466" spans="16:16">
      <c r="P4466" s="159"/>
    </row>
    <row r="4467" spans="16:16">
      <c r="P4467" s="159"/>
    </row>
    <row r="4468" spans="16:16">
      <c r="P4468" s="159"/>
    </row>
    <row r="4469" spans="16:16">
      <c r="P4469" s="159"/>
    </row>
    <row r="4470" spans="16:16">
      <c r="P4470" s="159"/>
    </row>
    <row r="4471" spans="16:16">
      <c r="P4471" s="159"/>
    </row>
    <row r="4472" spans="16:16">
      <c r="P4472" s="159"/>
    </row>
    <row r="4473" spans="16:16">
      <c r="P4473" s="159"/>
    </row>
    <row r="4474" spans="16:16">
      <c r="P4474" s="159"/>
    </row>
    <row r="4475" spans="16:16">
      <c r="P4475" s="159"/>
    </row>
    <row r="4476" spans="16:16">
      <c r="P4476" s="159"/>
    </row>
    <row r="4477" spans="16:16">
      <c r="P4477" s="159"/>
    </row>
    <row r="4478" spans="16:16">
      <c r="P4478" s="159"/>
    </row>
    <row r="4479" spans="16:16">
      <c r="P4479" s="159"/>
    </row>
    <row r="4480" spans="16:16">
      <c r="P4480" s="159"/>
    </row>
    <row r="4481" spans="16:16">
      <c r="P4481" s="159"/>
    </row>
    <row r="4482" spans="16:16">
      <c r="P4482" s="159"/>
    </row>
    <row r="4483" spans="16:16">
      <c r="P4483" s="159"/>
    </row>
    <row r="4484" spans="16:16">
      <c r="P4484" s="159"/>
    </row>
    <row r="4485" spans="16:16">
      <c r="P4485" s="159"/>
    </row>
    <row r="4486" spans="16:16">
      <c r="P4486" s="159"/>
    </row>
    <row r="4487" spans="16:16">
      <c r="P4487" s="159"/>
    </row>
    <row r="4488" spans="16:16">
      <c r="P4488" s="159"/>
    </row>
    <row r="4489" spans="16:16">
      <c r="P4489" s="159"/>
    </row>
    <row r="4490" spans="16:16">
      <c r="P4490" s="159"/>
    </row>
    <row r="4491" spans="16:16">
      <c r="P4491" s="159"/>
    </row>
    <row r="4492" spans="16:16">
      <c r="P4492" s="159"/>
    </row>
    <row r="4493" spans="16:16">
      <c r="P4493" s="159"/>
    </row>
    <row r="4494" spans="16:16">
      <c r="P4494" s="159"/>
    </row>
    <row r="4495" spans="16:16">
      <c r="P4495" s="159"/>
    </row>
    <row r="4496" spans="16:16">
      <c r="P4496" s="159"/>
    </row>
    <row r="4497" spans="16:16">
      <c r="P4497" s="159"/>
    </row>
    <row r="4498" spans="16:16">
      <c r="P4498" s="159"/>
    </row>
    <row r="4499" spans="16:16">
      <c r="P4499" s="159"/>
    </row>
    <row r="4500" spans="16:16">
      <c r="P4500" s="159"/>
    </row>
    <row r="4501" spans="16:16">
      <c r="P4501" s="159"/>
    </row>
    <row r="4502" spans="16:16">
      <c r="P4502" s="159"/>
    </row>
    <row r="4503" spans="16:16">
      <c r="P4503" s="159"/>
    </row>
    <row r="4504" spans="16:16">
      <c r="P4504" s="159"/>
    </row>
    <row r="4505" spans="16:16">
      <c r="P4505" s="159"/>
    </row>
    <row r="4506" spans="16:16">
      <c r="P4506" s="159"/>
    </row>
    <row r="4507" spans="16:16">
      <c r="P4507" s="159"/>
    </row>
    <row r="4508" spans="16:16">
      <c r="P4508" s="159"/>
    </row>
    <row r="4509" spans="16:16">
      <c r="P4509" s="159"/>
    </row>
    <row r="4510" spans="16:16">
      <c r="P4510" s="159"/>
    </row>
    <row r="4511" spans="16:16">
      <c r="P4511" s="159"/>
    </row>
    <row r="4512" spans="16:16">
      <c r="P4512" s="159"/>
    </row>
    <row r="4513" spans="16:16">
      <c r="P4513" s="159"/>
    </row>
    <row r="4514" spans="16:16">
      <c r="P4514" s="159"/>
    </row>
    <row r="4515" spans="16:16">
      <c r="P4515" s="159"/>
    </row>
    <row r="4516" spans="16:16">
      <c r="P4516" s="159"/>
    </row>
    <row r="4517" spans="16:16">
      <c r="P4517" s="159"/>
    </row>
    <row r="4518" spans="16:16">
      <c r="P4518" s="159"/>
    </row>
    <row r="4519" spans="16:16">
      <c r="P4519" s="159"/>
    </row>
    <row r="4520" spans="16:16">
      <c r="P4520" s="159"/>
    </row>
    <row r="4521" spans="16:16">
      <c r="P4521" s="159"/>
    </row>
    <row r="4522" spans="16:16">
      <c r="P4522" s="159"/>
    </row>
    <row r="4523" spans="16:16">
      <c r="P4523" s="159"/>
    </row>
    <row r="4524" spans="16:16">
      <c r="P4524" s="159"/>
    </row>
    <row r="4525" spans="16:16">
      <c r="P4525" s="159"/>
    </row>
    <row r="4526" spans="16:16">
      <c r="P4526" s="159"/>
    </row>
    <row r="4527" spans="16:16">
      <c r="P4527" s="159"/>
    </row>
    <row r="4528" spans="16:16">
      <c r="P4528" s="159"/>
    </row>
    <row r="4529" spans="16:16">
      <c r="P4529" s="159"/>
    </row>
    <row r="4530" spans="16:16">
      <c r="P4530" s="159"/>
    </row>
    <row r="4531" spans="16:16">
      <c r="P4531" s="159"/>
    </row>
    <row r="4532" spans="16:16">
      <c r="P4532" s="159"/>
    </row>
    <row r="4533" spans="16:16">
      <c r="P4533" s="159"/>
    </row>
    <row r="4534" spans="16:16">
      <c r="P4534" s="159"/>
    </row>
    <row r="4535" spans="16:16">
      <c r="P4535" s="159"/>
    </row>
    <row r="4536" spans="16:16">
      <c r="P4536" s="159"/>
    </row>
    <row r="4537" spans="16:16">
      <c r="P4537" s="159"/>
    </row>
    <row r="4538" spans="16:16">
      <c r="P4538" s="159"/>
    </row>
    <row r="4539" spans="16:16">
      <c r="P4539" s="159"/>
    </row>
    <row r="4540" spans="16:16">
      <c r="P4540" s="159"/>
    </row>
    <row r="4541" spans="16:16">
      <c r="P4541" s="159"/>
    </row>
    <row r="4542" spans="16:16">
      <c r="P4542" s="159"/>
    </row>
    <row r="4543" spans="16:16">
      <c r="P4543" s="159"/>
    </row>
    <row r="4544" spans="16:16">
      <c r="P4544" s="159"/>
    </row>
    <row r="4545" spans="16:16">
      <c r="P4545" s="159"/>
    </row>
    <row r="4546" spans="16:16">
      <c r="P4546" s="159"/>
    </row>
    <row r="4547" spans="16:16">
      <c r="P4547" s="159"/>
    </row>
    <row r="4548" spans="16:16">
      <c r="P4548" s="159"/>
    </row>
    <row r="4549" spans="16:16">
      <c r="P4549" s="159"/>
    </row>
    <row r="4550" spans="16:16">
      <c r="P4550" s="159"/>
    </row>
    <row r="4551" spans="16:16">
      <c r="P4551" s="159"/>
    </row>
    <row r="4552" spans="16:16">
      <c r="P4552" s="159"/>
    </row>
    <row r="4553" spans="16:16">
      <c r="P4553" s="159"/>
    </row>
    <row r="4554" spans="16:16">
      <c r="P4554" s="159"/>
    </row>
    <row r="4555" spans="16:16">
      <c r="P4555" s="159"/>
    </row>
    <row r="4556" spans="16:16">
      <c r="P4556" s="159"/>
    </row>
    <row r="4557" spans="16:16">
      <c r="P4557" s="159"/>
    </row>
    <row r="4558" spans="16:16">
      <c r="P4558" s="159"/>
    </row>
    <row r="4559" spans="16:16">
      <c r="P4559" s="159"/>
    </row>
    <row r="4560" spans="16:16">
      <c r="P4560" s="159"/>
    </row>
    <row r="4561" spans="16:16">
      <c r="P4561" s="159"/>
    </row>
    <row r="4562" spans="16:16">
      <c r="P4562" s="159"/>
    </row>
    <row r="4563" spans="16:16">
      <c r="P4563" s="159"/>
    </row>
    <row r="4564" spans="16:16">
      <c r="P4564" s="159"/>
    </row>
    <row r="4565" spans="16:16">
      <c r="P4565" s="159"/>
    </row>
    <row r="4566" spans="16:16">
      <c r="P4566" s="159"/>
    </row>
    <row r="4567" spans="16:16">
      <c r="P4567" s="159"/>
    </row>
    <row r="4568" spans="16:16">
      <c r="P4568" s="159"/>
    </row>
    <row r="4569" spans="16:16">
      <c r="P4569" s="159"/>
    </row>
    <row r="4570" spans="16:16">
      <c r="P4570" s="159"/>
    </row>
    <row r="4571" spans="16:16">
      <c r="P4571" s="159"/>
    </row>
    <row r="4572" spans="16:16">
      <c r="P4572" s="159"/>
    </row>
    <row r="4573" spans="16:16">
      <c r="P4573" s="159"/>
    </row>
    <row r="4574" spans="16:16">
      <c r="P4574" s="159"/>
    </row>
    <row r="4575" spans="16:16">
      <c r="P4575" s="159"/>
    </row>
    <row r="4576" spans="16:16">
      <c r="P4576" s="159"/>
    </row>
    <row r="4577" spans="16:16">
      <c r="P4577" s="159"/>
    </row>
    <row r="4578" spans="16:16">
      <c r="P4578" s="159"/>
    </row>
    <row r="4579" spans="16:16">
      <c r="P4579" s="159"/>
    </row>
    <row r="4580" spans="16:16">
      <c r="P4580" s="159"/>
    </row>
    <row r="4581" spans="16:16">
      <c r="P4581" s="159"/>
    </row>
    <row r="4582" spans="16:16">
      <c r="P4582" s="159"/>
    </row>
    <row r="4583" spans="16:16">
      <c r="P4583" s="159"/>
    </row>
    <row r="4584" spans="16:16">
      <c r="P4584" s="159"/>
    </row>
    <row r="4585" spans="16:16">
      <c r="P4585" s="159"/>
    </row>
    <row r="4586" spans="16:16">
      <c r="P4586" s="159"/>
    </row>
    <row r="4587" spans="16:16">
      <c r="P4587" s="159"/>
    </row>
    <row r="4588" spans="16:16">
      <c r="P4588" s="159"/>
    </row>
    <row r="4589" spans="16:16">
      <c r="P4589" s="159"/>
    </row>
    <row r="4590" spans="16:16">
      <c r="P4590" s="159"/>
    </row>
    <row r="4591" spans="16:16">
      <c r="P4591" s="159"/>
    </row>
    <row r="4592" spans="16:16">
      <c r="P4592" s="159"/>
    </row>
    <row r="4593" spans="16:16">
      <c r="P4593" s="159"/>
    </row>
    <row r="4594" spans="16:16">
      <c r="P4594" s="159"/>
    </row>
    <row r="4595" spans="16:16">
      <c r="P4595" s="159"/>
    </row>
    <row r="4596" spans="16:16">
      <c r="P4596" s="159"/>
    </row>
    <row r="4597" spans="16:16">
      <c r="P4597" s="159"/>
    </row>
    <row r="4598" spans="16:16">
      <c r="P4598" s="159"/>
    </row>
    <row r="4599" spans="16:16">
      <c r="P4599" s="159"/>
    </row>
    <row r="4600" spans="16:16">
      <c r="P4600" s="159"/>
    </row>
    <row r="4601" spans="16:16">
      <c r="P4601" s="159"/>
    </row>
    <row r="4602" spans="16:16">
      <c r="P4602" s="159"/>
    </row>
    <row r="4603" spans="16:16">
      <c r="P4603" s="159"/>
    </row>
    <row r="4604" spans="16:16">
      <c r="P4604" s="159"/>
    </row>
    <row r="4605" spans="16:16">
      <c r="P4605" s="159"/>
    </row>
    <row r="4606" spans="16:16">
      <c r="P4606" s="159"/>
    </row>
    <row r="4607" spans="16:16">
      <c r="P4607" s="159"/>
    </row>
    <row r="4608" spans="16:16">
      <c r="P4608" s="159"/>
    </row>
    <row r="4609" spans="16:16">
      <c r="P4609" s="159"/>
    </row>
    <row r="4610" spans="16:16">
      <c r="P4610" s="159"/>
    </row>
    <row r="4611" spans="16:16">
      <c r="P4611" s="159"/>
    </row>
    <row r="4612" spans="16:16">
      <c r="P4612" s="159"/>
    </row>
    <row r="4613" spans="16:16">
      <c r="P4613" s="159"/>
    </row>
    <row r="4614" spans="16:16">
      <c r="P4614" s="159"/>
    </row>
    <row r="4615" spans="16:16">
      <c r="P4615" s="159"/>
    </row>
    <row r="4616" spans="16:16">
      <c r="P4616" s="159"/>
    </row>
    <row r="4617" spans="16:16">
      <c r="P4617" s="159"/>
    </row>
    <row r="4618" spans="16:16">
      <c r="P4618" s="159"/>
    </row>
    <row r="4619" spans="16:16">
      <c r="P4619" s="159"/>
    </row>
    <row r="4620" spans="16:16">
      <c r="P4620" s="159"/>
    </row>
    <row r="4621" spans="16:16">
      <c r="P4621" s="159"/>
    </row>
    <row r="4622" spans="16:16">
      <c r="P4622" s="159"/>
    </row>
    <row r="4623" spans="16:16">
      <c r="P4623" s="159"/>
    </row>
    <row r="4624" spans="16:16">
      <c r="P4624" s="159"/>
    </row>
    <row r="4625" spans="16:16">
      <c r="P4625" s="159"/>
    </row>
    <row r="4626" spans="16:16">
      <c r="P4626" s="159"/>
    </row>
    <row r="4627" spans="16:16">
      <c r="P4627" s="159"/>
    </row>
    <row r="4628" spans="16:16">
      <c r="P4628" s="159"/>
    </row>
    <row r="4629" spans="16:16">
      <c r="P4629" s="159"/>
    </row>
    <row r="4630" spans="16:16">
      <c r="P4630" s="159"/>
    </row>
    <row r="4631" spans="16:16">
      <c r="P4631" s="159"/>
    </row>
    <row r="4632" spans="16:16">
      <c r="P4632" s="159"/>
    </row>
    <row r="4633" spans="16:16">
      <c r="P4633" s="159"/>
    </row>
    <row r="4634" spans="16:16">
      <c r="P4634" s="159"/>
    </row>
    <row r="4635" spans="16:16">
      <c r="P4635" s="159"/>
    </row>
    <row r="4636" spans="16:16">
      <c r="P4636" s="159"/>
    </row>
    <row r="4637" spans="16:16">
      <c r="P4637" s="159"/>
    </row>
    <row r="4638" spans="16:16">
      <c r="P4638" s="159"/>
    </row>
    <row r="4639" spans="16:16">
      <c r="P4639" s="159"/>
    </row>
    <row r="4640" spans="16:16">
      <c r="P4640" s="159"/>
    </row>
    <row r="4641" spans="16:16">
      <c r="P4641" s="159"/>
    </row>
    <row r="4642" spans="16:16">
      <c r="P4642" s="159"/>
    </row>
    <row r="4643" spans="16:16">
      <c r="P4643" s="159"/>
    </row>
    <row r="4644" spans="16:16">
      <c r="P4644" s="159"/>
    </row>
    <row r="4645" spans="16:16">
      <c r="P4645" s="159"/>
    </row>
    <row r="4646" spans="16:16">
      <c r="P4646" s="159"/>
    </row>
    <row r="4647" spans="16:16">
      <c r="P4647" s="159"/>
    </row>
    <row r="4648" spans="16:16">
      <c r="P4648" s="159"/>
    </row>
    <row r="4649" spans="16:16">
      <c r="P4649" s="159"/>
    </row>
    <row r="4650" spans="16:16">
      <c r="P4650" s="159"/>
    </row>
    <row r="4651" spans="16:16">
      <c r="P4651" s="159"/>
    </row>
    <row r="4652" spans="16:16">
      <c r="P4652" s="159"/>
    </row>
    <row r="4653" spans="16:16">
      <c r="P4653" s="159"/>
    </row>
    <row r="4654" spans="16:16">
      <c r="P4654" s="159"/>
    </row>
    <row r="4655" spans="16:16">
      <c r="P4655" s="159"/>
    </row>
    <row r="4656" spans="16:16">
      <c r="P4656" s="159"/>
    </row>
    <row r="4657" spans="16:16">
      <c r="P4657" s="159"/>
    </row>
    <row r="4658" spans="16:16">
      <c r="P4658" s="159"/>
    </row>
    <row r="4659" spans="16:16">
      <c r="P4659" s="159"/>
    </row>
    <row r="4660" spans="16:16">
      <c r="P4660" s="159"/>
    </row>
    <row r="4661" spans="16:16">
      <c r="P4661" s="159"/>
    </row>
    <row r="4662" spans="16:16">
      <c r="P4662" s="159"/>
    </row>
    <row r="4663" spans="16:16">
      <c r="P4663" s="159"/>
    </row>
    <row r="4664" spans="16:16">
      <c r="P4664" s="159"/>
    </row>
    <row r="4665" spans="16:16">
      <c r="P4665" s="159"/>
    </row>
    <row r="4666" spans="16:16">
      <c r="P4666" s="159"/>
    </row>
    <row r="4667" spans="16:16">
      <c r="P4667" s="159"/>
    </row>
    <row r="4668" spans="16:16">
      <c r="P4668" s="159"/>
    </row>
    <row r="4669" spans="16:16">
      <c r="P4669" s="159"/>
    </row>
    <row r="4670" spans="16:16">
      <c r="P4670" s="159"/>
    </row>
    <row r="4671" spans="16:16">
      <c r="P4671" s="159"/>
    </row>
    <row r="4672" spans="16:16">
      <c r="P4672" s="159"/>
    </row>
    <row r="4673" spans="16:16">
      <c r="P4673" s="159"/>
    </row>
    <row r="4674" spans="16:16">
      <c r="P4674" s="159"/>
    </row>
    <row r="4675" spans="16:16">
      <c r="P4675" s="159"/>
    </row>
    <row r="4676" spans="16:16">
      <c r="P4676" s="159"/>
    </row>
    <row r="4677" spans="16:16">
      <c r="P4677" s="159"/>
    </row>
    <row r="4678" spans="16:16">
      <c r="P4678" s="159"/>
    </row>
    <row r="4679" spans="16:16">
      <c r="P4679" s="159"/>
    </row>
    <row r="4680" spans="16:16">
      <c r="P4680" s="159"/>
    </row>
    <row r="4681" spans="16:16">
      <c r="P4681" s="159"/>
    </row>
    <row r="4682" spans="16:16">
      <c r="P4682" s="159"/>
    </row>
    <row r="4683" spans="16:16">
      <c r="P4683" s="159"/>
    </row>
    <row r="4684" spans="16:16">
      <c r="P4684" s="159"/>
    </row>
    <row r="4685" spans="16:16">
      <c r="P4685" s="159"/>
    </row>
    <row r="4686" spans="16:16">
      <c r="P4686" s="159"/>
    </row>
    <row r="4687" spans="16:16">
      <c r="P4687" s="159"/>
    </row>
    <row r="4688" spans="16:16">
      <c r="P4688" s="159"/>
    </row>
    <row r="4689" spans="16:16">
      <c r="P4689" s="159"/>
    </row>
    <row r="4690" spans="16:16">
      <c r="P4690" s="159"/>
    </row>
    <row r="4691" spans="16:16">
      <c r="P4691" s="159"/>
    </row>
    <row r="4692" spans="16:16">
      <c r="P4692" s="159"/>
    </row>
    <row r="4693" spans="16:16">
      <c r="P4693" s="159"/>
    </row>
    <row r="4694" spans="16:16">
      <c r="P4694" s="159"/>
    </row>
    <row r="4695" spans="16:16">
      <c r="P4695" s="159"/>
    </row>
    <row r="4696" spans="16:16">
      <c r="P4696" s="159"/>
    </row>
    <row r="4697" spans="16:16">
      <c r="P4697" s="159"/>
    </row>
    <row r="4698" spans="16:16">
      <c r="P4698" s="159"/>
    </row>
    <row r="4699" spans="16:16">
      <c r="P4699" s="159"/>
    </row>
    <row r="4700" spans="16:16">
      <c r="P4700" s="159"/>
    </row>
    <row r="4701" spans="16:16">
      <c r="P4701" s="159"/>
    </row>
    <row r="4702" spans="16:16">
      <c r="P4702" s="159"/>
    </row>
    <row r="4703" spans="16:16">
      <c r="P4703" s="159"/>
    </row>
    <row r="4704" spans="16:16">
      <c r="P4704" s="159"/>
    </row>
    <row r="4705" spans="16:16">
      <c r="P4705" s="159"/>
    </row>
    <row r="4706" spans="16:16">
      <c r="P4706" s="159"/>
    </row>
    <row r="4707" spans="16:16">
      <c r="P4707" s="159"/>
    </row>
    <row r="4708" spans="16:16">
      <c r="P4708" s="159"/>
    </row>
    <row r="4709" spans="16:16">
      <c r="P4709" s="159"/>
    </row>
    <row r="4710" spans="16:16">
      <c r="P4710" s="159"/>
    </row>
    <row r="4711" spans="16:16">
      <c r="P4711" s="159"/>
    </row>
    <row r="4712" spans="16:16">
      <c r="P4712" s="159"/>
    </row>
    <row r="4713" spans="16:16">
      <c r="P4713" s="159"/>
    </row>
    <row r="4714" spans="16:16">
      <c r="P4714" s="159"/>
    </row>
    <row r="4715" spans="16:16">
      <c r="P4715" s="159"/>
    </row>
    <row r="4716" spans="16:16">
      <c r="P4716" s="159"/>
    </row>
    <row r="4717" spans="16:16">
      <c r="P4717" s="159"/>
    </row>
    <row r="4718" spans="16:16">
      <c r="P4718" s="159"/>
    </row>
    <row r="4719" spans="16:16">
      <c r="P4719" s="159"/>
    </row>
    <row r="4720" spans="16:16">
      <c r="P4720" s="159"/>
    </row>
    <row r="4721" spans="16:16">
      <c r="P4721" s="159"/>
    </row>
    <row r="4722" spans="16:16">
      <c r="P4722" s="159"/>
    </row>
    <row r="4723" spans="16:16">
      <c r="P4723" s="159"/>
    </row>
    <row r="4724" spans="16:16">
      <c r="P4724" s="159"/>
    </row>
    <row r="4725" spans="16:16">
      <c r="P4725" s="159"/>
    </row>
    <row r="4726" spans="16:16">
      <c r="P4726" s="159"/>
    </row>
    <row r="4727" spans="16:16">
      <c r="P4727" s="159"/>
    </row>
    <row r="4728" spans="16:16">
      <c r="P4728" s="159"/>
    </row>
    <row r="4729" spans="16:16">
      <c r="P4729" s="159"/>
    </row>
    <row r="4730" spans="16:16">
      <c r="P4730" s="159"/>
    </row>
    <row r="4731" spans="16:16">
      <c r="P4731" s="159"/>
    </row>
    <row r="4732" spans="16:16">
      <c r="P4732" s="159"/>
    </row>
    <row r="4733" spans="16:16">
      <c r="P4733" s="159"/>
    </row>
    <row r="4734" spans="16:16">
      <c r="P4734" s="159"/>
    </row>
    <row r="4735" spans="16:16">
      <c r="P4735" s="159"/>
    </row>
    <row r="4736" spans="16:16">
      <c r="P4736" s="159"/>
    </row>
    <row r="4737" spans="16:16">
      <c r="P4737" s="159"/>
    </row>
    <row r="4738" spans="16:16">
      <c r="P4738" s="159"/>
    </row>
    <row r="4739" spans="16:16">
      <c r="P4739" s="159"/>
    </row>
    <row r="4740" spans="16:16">
      <c r="P4740" s="159"/>
    </row>
    <row r="4741" spans="16:16">
      <c r="P4741" s="159"/>
    </row>
    <row r="4742" spans="16:16">
      <c r="P4742" s="159"/>
    </row>
    <row r="4743" spans="16:16">
      <c r="P4743" s="159"/>
    </row>
    <row r="4744" spans="16:16">
      <c r="P4744" s="159"/>
    </row>
    <row r="4745" spans="16:16">
      <c r="P4745" s="159"/>
    </row>
    <row r="4746" spans="16:16">
      <c r="P4746" s="159"/>
    </row>
    <row r="4747" spans="16:16">
      <c r="P4747" s="159"/>
    </row>
    <row r="4748" spans="16:16">
      <c r="P4748" s="159"/>
    </row>
    <row r="4749" spans="16:16">
      <c r="P4749" s="159"/>
    </row>
    <row r="4750" spans="16:16">
      <c r="P4750" s="159"/>
    </row>
    <row r="4751" spans="16:16">
      <c r="P4751" s="159"/>
    </row>
    <row r="4752" spans="16:16">
      <c r="P4752" s="159"/>
    </row>
    <row r="4753" spans="16:16">
      <c r="P4753" s="159"/>
    </row>
    <row r="4754" spans="16:16">
      <c r="P4754" s="159"/>
    </row>
    <row r="4755" spans="16:16">
      <c r="P4755" s="159"/>
    </row>
    <row r="4756" spans="16:16">
      <c r="P4756" s="159"/>
    </row>
    <row r="4757" spans="16:16">
      <c r="P4757" s="159"/>
    </row>
    <row r="4758" spans="16:16">
      <c r="P4758" s="159"/>
    </row>
    <row r="4759" spans="16:16">
      <c r="P4759" s="159"/>
    </row>
    <row r="4760" spans="16:16">
      <c r="P4760" s="159"/>
    </row>
    <row r="4761" spans="16:16">
      <c r="P4761" s="159"/>
    </row>
    <row r="4762" spans="16:16">
      <c r="P4762" s="159"/>
    </row>
    <row r="4763" spans="16:16">
      <c r="P4763" s="159"/>
    </row>
    <row r="4764" spans="16:16">
      <c r="P4764" s="159"/>
    </row>
    <row r="4765" spans="16:16">
      <c r="P4765" s="159"/>
    </row>
    <row r="4766" spans="16:16">
      <c r="P4766" s="159"/>
    </row>
    <row r="4767" spans="16:16">
      <c r="P4767" s="159"/>
    </row>
    <row r="4768" spans="16:16">
      <c r="P4768" s="159"/>
    </row>
    <row r="4769" spans="16:16">
      <c r="P4769" s="159"/>
    </row>
    <row r="4770" spans="16:16">
      <c r="P4770" s="159"/>
    </row>
    <row r="4771" spans="16:16">
      <c r="P4771" s="159"/>
    </row>
    <row r="4772" spans="16:16">
      <c r="P4772" s="159"/>
    </row>
    <row r="4773" spans="16:16">
      <c r="P4773" s="159"/>
    </row>
    <row r="4774" spans="16:16">
      <c r="P4774" s="159"/>
    </row>
    <row r="4775" spans="16:16">
      <c r="P4775" s="159"/>
    </row>
    <row r="4776" spans="16:16">
      <c r="P4776" s="159"/>
    </row>
    <row r="4777" spans="16:16">
      <c r="P4777" s="159"/>
    </row>
    <row r="4778" spans="16:16">
      <c r="P4778" s="159"/>
    </row>
    <row r="4779" spans="16:16">
      <c r="P4779" s="159"/>
    </row>
    <row r="4780" spans="16:16">
      <c r="P4780" s="159"/>
    </row>
    <row r="4781" spans="16:16">
      <c r="P4781" s="159"/>
    </row>
    <row r="4782" spans="16:16">
      <c r="P4782" s="159"/>
    </row>
    <row r="4783" spans="16:16">
      <c r="P4783" s="159"/>
    </row>
    <row r="4784" spans="16:16">
      <c r="P4784" s="159"/>
    </row>
    <row r="4785" spans="16:16">
      <c r="P4785" s="159"/>
    </row>
    <row r="4786" spans="16:16">
      <c r="P4786" s="159"/>
    </row>
    <row r="4787" spans="16:16">
      <c r="P4787" s="159"/>
    </row>
    <row r="4788" spans="16:16">
      <c r="P4788" s="159"/>
    </row>
    <row r="4789" spans="16:16">
      <c r="P4789" s="159"/>
    </row>
    <row r="4790" spans="16:16">
      <c r="P4790" s="159"/>
    </row>
    <row r="4791" spans="16:16">
      <c r="P4791" s="159"/>
    </row>
    <row r="4792" spans="16:16">
      <c r="P4792" s="159"/>
    </row>
    <row r="4793" spans="16:16">
      <c r="P4793" s="159"/>
    </row>
    <row r="4794" spans="16:16">
      <c r="P4794" s="159"/>
    </row>
    <row r="4795" spans="16:16">
      <c r="P4795" s="159"/>
    </row>
    <row r="4796" spans="16:16">
      <c r="P4796" s="159"/>
    </row>
    <row r="4797" spans="16:16">
      <c r="P4797" s="159"/>
    </row>
    <row r="4798" spans="16:16">
      <c r="P4798" s="159"/>
    </row>
    <row r="4799" spans="16:16">
      <c r="P4799" s="159"/>
    </row>
    <row r="4800" spans="16:16">
      <c r="P4800" s="159"/>
    </row>
    <row r="4801" spans="16:16">
      <c r="P4801" s="159"/>
    </row>
    <row r="4802" spans="16:16">
      <c r="P4802" s="159"/>
    </row>
    <row r="4803" spans="16:16">
      <c r="P4803" s="159"/>
    </row>
    <row r="4804" spans="16:16">
      <c r="P4804" s="159"/>
    </row>
    <row r="4805" spans="16:16">
      <c r="P4805" s="159"/>
    </row>
    <row r="4806" spans="16:16">
      <c r="P4806" s="159"/>
    </row>
    <row r="4807" spans="16:16">
      <c r="P4807" s="159"/>
    </row>
    <row r="4808" spans="16:16">
      <c r="P4808" s="159"/>
    </row>
    <row r="4809" spans="16:16">
      <c r="P4809" s="159"/>
    </row>
    <row r="4810" spans="16:16">
      <c r="P4810" s="159"/>
    </row>
    <row r="4811" spans="16:16">
      <c r="P4811" s="159"/>
    </row>
    <row r="4812" spans="16:16">
      <c r="P4812" s="159"/>
    </row>
    <row r="4813" spans="16:16">
      <c r="P4813" s="159"/>
    </row>
    <row r="4814" spans="16:16">
      <c r="P4814" s="159"/>
    </row>
    <row r="4815" spans="16:16">
      <c r="P4815" s="159"/>
    </row>
    <row r="4816" spans="16:16">
      <c r="P4816" s="159"/>
    </row>
    <row r="4817" spans="16:16">
      <c r="P4817" s="159"/>
    </row>
    <row r="4818" spans="16:16">
      <c r="P4818" s="159"/>
    </row>
    <row r="4819" spans="16:16">
      <c r="P4819" s="159"/>
    </row>
    <row r="4820" spans="16:16">
      <c r="P4820" s="159"/>
    </row>
    <row r="4821" spans="16:16">
      <c r="P4821" s="159"/>
    </row>
    <row r="4822" spans="16:16">
      <c r="P4822" s="159"/>
    </row>
    <row r="4823" spans="16:16">
      <c r="P4823" s="159"/>
    </row>
    <row r="4824" spans="16:16">
      <c r="P4824" s="159"/>
    </row>
    <row r="4825" spans="16:16">
      <c r="P4825" s="159"/>
    </row>
    <row r="4826" spans="16:16">
      <c r="P4826" s="159"/>
    </row>
    <row r="4827" spans="16:16">
      <c r="P4827" s="159"/>
    </row>
    <row r="4828" spans="16:16">
      <c r="P4828" s="159"/>
    </row>
    <row r="4829" spans="16:16">
      <c r="P4829" s="159"/>
    </row>
    <row r="4830" spans="16:16">
      <c r="P4830" s="159"/>
    </row>
    <row r="4831" spans="16:16">
      <c r="P4831" s="159"/>
    </row>
    <row r="4832" spans="16:16">
      <c r="P4832" s="159"/>
    </row>
    <row r="4833" spans="16:16">
      <c r="P4833" s="159"/>
    </row>
    <row r="4834" spans="16:16">
      <c r="P4834" s="159"/>
    </row>
    <row r="4835" spans="16:16">
      <c r="P4835" s="159"/>
    </row>
    <row r="4836" spans="16:16">
      <c r="P4836" s="159"/>
    </row>
    <row r="4837" spans="16:16">
      <c r="P4837" s="159"/>
    </row>
    <row r="4838" spans="16:16">
      <c r="P4838" s="159"/>
    </row>
    <row r="4839" spans="16:16">
      <c r="P4839" s="159"/>
    </row>
    <row r="4840" spans="16:16">
      <c r="P4840" s="159"/>
    </row>
    <row r="4841" spans="16:16">
      <c r="P4841" s="159"/>
    </row>
    <row r="4842" spans="16:16">
      <c r="P4842" s="159"/>
    </row>
    <row r="4843" spans="16:16">
      <c r="P4843" s="159"/>
    </row>
    <row r="4844" spans="16:16">
      <c r="P4844" s="159"/>
    </row>
    <row r="4845" spans="16:16">
      <c r="P4845" s="159"/>
    </row>
    <row r="4846" spans="16:16">
      <c r="P4846" s="159"/>
    </row>
    <row r="4847" spans="16:16">
      <c r="P4847" s="159"/>
    </row>
    <row r="4848" spans="16:16">
      <c r="P4848" s="159"/>
    </row>
    <row r="4849" spans="16:16">
      <c r="P4849" s="159"/>
    </row>
    <row r="4850" spans="16:16">
      <c r="P4850" s="159"/>
    </row>
    <row r="4851" spans="16:16">
      <c r="P4851" s="159"/>
    </row>
    <row r="4852" spans="16:16">
      <c r="P4852" s="159"/>
    </row>
    <row r="4853" spans="16:16">
      <c r="P4853" s="159"/>
    </row>
    <row r="4854" spans="16:16">
      <c r="P4854" s="159"/>
    </row>
    <row r="4855" spans="16:16">
      <c r="P4855" s="159"/>
    </row>
    <row r="4856" spans="16:16">
      <c r="P4856" s="159"/>
    </row>
    <row r="4857" spans="16:16">
      <c r="P4857" s="159"/>
    </row>
    <row r="4858" spans="16:16">
      <c r="P4858" s="159"/>
    </row>
    <row r="4859" spans="16:16">
      <c r="P4859" s="159"/>
    </row>
    <row r="4860" spans="16:16">
      <c r="P4860" s="159"/>
    </row>
    <row r="4861" spans="16:16">
      <c r="P4861" s="159"/>
    </row>
    <row r="4862" spans="16:16">
      <c r="P4862" s="159"/>
    </row>
    <row r="4863" spans="16:16">
      <c r="P4863" s="159"/>
    </row>
    <row r="4864" spans="16:16">
      <c r="P4864" s="159"/>
    </row>
    <row r="4865" spans="16:16">
      <c r="P4865" s="159"/>
    </row>
    <row r="4866" spans="16:16">
      <c r="P4866" s="159"/>
    </row>
    <row r="4867" spans="16:16">
      <c r="P4867" s="159"/>
    </row>
    <row r="4868" spans="16:16">
      <c r="P4868" s="159"/>
    </row>
    <row r="4869" spans="16:16">
      <c r="P4869" s="159"/>
    </row>
    <row r="4870" spans="16:16">
      <c r="P4870" s="159"/>
    </row>
    <row r="4871" spans="16:16">
      <c r="P4871" s="159"/>
    </row>
    <row r="4872" spans="16:16">
      <c r="P4872" s="159"/>
    </row>
    <row r="4873" spans="16:16">
      <c r="P4873" s="159"/>
    </row>
    <row r="4874" spans="16:16">
      <c r="P4874" s="159"/>
    </row>
    <row r="4875" spans="16:16">
      <c r="P4875" s="159"/>
    </row>
    <row r="4876" spans="16:16">
      <c r="P4876" s="159"/>
    </row>
    <row r="4877" spans="16:16">
      <c r="P4877" s="159"/>
    </row>
    <row r="4878" spans="16:16">
      <c r="P4878" s="159"/>
    </row>
    <row r="4879" spans="16:16">
      <c r="P4879" s="159"/>
    </row>
    <row r="4880" spans="16:16">
      <c r="P4880" s="159"/>
    </row>
    <row r="4881" spans="16:16">
      <c r="P4881" s="159"/>
    </row>
    <row r="4882" spans="16:16">
      <c r="P4882" s="159"/>
    </row>
    <row r="4883" spans="16:16">
      <c r="P4883" s="159"/>
    </row>
    <row r="4884" spans="16:16">
      <c r="P4884" s="159"/>
    </row>
    <row r="4885" spans="16:16">
      <c r="P4885" s="159"/>
    </row>
    <row r="4886" spans="16:16">
      <c r="P4886" s="159"/>
    </row>
    <row r="4887" spans="16:16">
      <c r="P4887" s="159"/>
    </row>
    <row r="4888" spans="16:16">
      <c r="P4888" s="159"/>
    </row>
    <row r="4889" spans="16:16">
      <c r="P4889" s="159"/>
    </row>
    <row r="4890" spans="16:16">
      <c r="P4890" s="159"/>
    </row>
    <row r="4891" spans="16:16">
      <c r="P4891" s="159"/>
    </row>
    <row r="4892" spans="16:16">
      <c r="P4892" s="159"/>
    </row>
    <row r="4893" spans="16:16">
      <c r="P4893" s="159"/>
    </row>
    <row r="4894" spans="16:16">
      <c r="P4894" s="159"/>
    </row>
    <row r="4895" spans="16:16">
      <c r="P4895" s="159"/>
    </row>
    <row r="4896" spans="16:16">
      <c r="P4896" s="159"/>
    </row>
    <row r="4897" spans="16:16">
      <c r="P4897" s="159"/>
    </row>
    <row r="4898" spans="16:16">
      <c r="P4898" s="159"/>
    </row>
    <row r="4899" spans="16:16">
      <c r="P4899" s="159"/>
    </row>
    <row r="4900" spans="16:16">
      <c r="P4900" s="159"/>
    </row>
    <row r="4901" spans="16:16">
      <c r="P4901" s="159"/>
    </row>
    <row r="4902" spans="16:16">
      <c r="P4902" s="159"/>
    </row>
    <row r="4903" spans="16:16">
      <c r="P4903" s="159"/>
    </row>
    <row r="4904" spans="16:16">
      <c r="P4904" s="159"/>
    </row>
    <row r="4905" spans="16:16">
      <c r="P4905" s="159"/>
    </row>
    <row r="4906" spans="16:16">
      <c r="P4906" s="159"/>
    </row>
    <row r="4907" spans="16:16">
      <c r="P4907" s="159"/>
    </row>
    <row r="4908" spans="16:16">
      <c r="P4908" s="159"/>
    </row>
    <row r="4909" spans="16:16">
      <c r="P4909" s="159"/>
    </row>
    <row r="4910" spans="16:16">
      <c r="P4910" s="159"/>
    </row>
    <row r="4911" spans="16:16">
      <c r="P4911" s="159"/>
    </row>
    <row r="4912" spans="16:16">
      <c r="P4912" s="159"/>
    </row>
    <row r="4913" spans="16:16">
      <c r="P4913" s="159"/>
    </row>
    <row r="4914" spans="16:16">
      <c r="P4914" s="159"/>
    </row>
    <row r="4915" spans="16:16">
      <c r="P4915" s="159"/>
    </row>
    <row r="4916" spans="16:16">
      <c r="P4916" s="159"/>
    </row>
    <row r="4917" spans="16:16">
      <c r="P4917" s="159"/>
    </row>
    <row r="4918" spans="16:16">
      <c r="P4918" s="159"/>
    </row>
    <row r="4919" spans="16:16">
      <c r="P4919" s="159"/>
    </row>
    <row r="4920" spans="16:16">
      <c r="P4920" s="159"/>
    </row>
    <row r="4921" spans="16:16">
      <c r="P4921" s="159"/>
    </row>
    <row r="4922" spans="16:16">
      <c r="P4922" s="159"/>
    </row>
    <row r="4923" spans="16:16">
      <c r="P4923" s="159"/>
    </row>
    <row r="4924" spans="16:16">
      <c r="P4924" s="159"/>
    </row>
    <row r="4925" spans="16:16">
      <c r="P4925" s="159"/>
    </row>
    <row r="4926" spans="16:16">
      <c r="P4926" s="159"/>
    </row>
    <row r="4927" spans="16:16">
      <c r="P4927" s="159"/>
    </row>
    <row r="4928" spans="16:16">
      <c r="P4928" s="159"/>
    </row>
    <row r="4929" spans="16:16">
      <c r="P4929" s="159"/>
    </row>
    <row r="4930" spans="16:16">
      <c r="P4930" s="159"/>
    </row>
    <row r="4931" spans="16:16">
      <c r="P4931" s="159"/>
    </row>
    <row r="4932" spans="16:16">
      <c r="P4932" s="159"/>
    </row>
    <row r="4933" spans="16:16">
      <c r="P4933" s="159"/>
    </row>
    <row r="4934" spans="16:16">
      <c r="P4934" s="159"/>
    </row>
    <row r="4935" spans="16:16">
      <c r="P4935" s="159"/>
    </row>
    <row r="4936" spans="16:16">
      <c r="P4936" s="159"/>
    </row>
    <row r="4937" spans="16:16">
      <c r="P4937" s="159"/>
    </row>
    <row r="4938" spans="16:16">
      <c r="P4938" s="159"/>
    </row>
    <row r="4939" spans="16:16">
      <c r="P4939" s="159"/>
    </row>
    <row r="4940" spans="16:16">
      <c r="P4940" s="159"/>
    </row>
    <row r="4941" spans="16:16">
      <c r="P4941" s="159"/>
    </row>
    <row r="4942" spans="16:16">
      <c r="P4942" s="159"/>
    </row>
    <row r="4943" spans="16:16">
      <c r="P4943" s="159"/>
    </row>
    <row r="4944" spans="16:16">
      <c r="P4944" s="159"/>
    </row>
    <row r="4945" spans="16:16">
      <c r="P4945" s="159"/>
    </row>
    <row r="4946" spans="16:16">
      <c r="P4946" s="159"/>
    </row>
    <row r="4947" spans="16:16">
      <c r="P4947" s="159"/>
    </row>
    <row r="4948" spans="16:16">
      <c r="P4948" s="159"/>
    </row>
    <row r="4949" spans="16:16">
      <c r="P4949" s="159"/>
    </row>
    <row r="4950" spans="16:16">
      <c r="P4950" s="159"/>
    </row>
    <row r="4951" spans="16:16">
      <c r="P4951" s="159"/>
    </row>
    <row r="4952" spans="16:16">
      <c r="P4952" s="159"/>
    </row>
    <row r="4953" spans="16:16">
      <c r="P4953" s="159"/>
    </row>
    <row r="4954" spans="16:16">
      <c r="P4954" s="159"/>
    </row>
    <row r="4955" spans="16:16">
      <c r="P4955" s="159"/>
    </row>
    <row r="4956" spans="16:16">
      <c r="P4956" s="159"/>
    </row>
    <row r="4957" spans="16:16">
      <c r="P4957" s="159"/>
    </row>
    <row r="4958" spans="16:16">
      <c r="P4958" s="159"/>
    </row>
    <row r="4959" spans="16:16">
      <c r="P4959" s="159"/>
    </row>
    <row r="4960" spans="16:16">
      <c r="P4960" s="159"/>
    </row>
    <row r="4961" spans="16:16">
      <c r="P4961" s="159"/>
    </row>
    <row r="4962" spans="16:16">
      <c r="P4962" s="159"/>
    </row>
    <row r="4963" spans="16:16">
      <c r="P4963" s="159"/>
    </row>
    <row r="4964" spans="16:16">
      <c r="P4964" s="159"/>
    </row>
    <row r="4965" spans="16:16">
      <c r="P4965" s="159"/>
    </row>
    <row r="4966" spans="16:16">
      <c r="P4966" s="159"/>
    </row>
    <row r="4967" spans="16:16">
      <c r="P4967" s="159"/>
    </row>
    <row r="4968" spans="16:16">
      <c r="P4968" s="159"/>
    </row>
    <row r="4969" spans="16:16">
      <c r="P4969" s="159"/>
    </row>
    <row r="4970" spans="16:16">
      <c r="P4970" s="159"/>
    </row>
    <row r="4971" spans="16:16">
      <c r="P4971" s="159"/>
    </row>
    <row r="4972" spans="16:16">
      <c r="P4972" s="159"/>
    </row>
    <row r="4973" spans="16:16">
      <c r="P4973" s="159"/>
    </row>
    <row r="4974" spans="16:16">
      <c r="P4974" s="159"/>
    </row>
    <row r="4975" spans="16:16">
      <c r="P4975" s="159"/>
    </row>
    <row r="4976" spans="16:16">
      <c r="P4976" s="159"/>
    </row>
    <row r="4977" spans="16:16">
      <c r="P4977" s="159"/>
    </row>
    <row r="4978" spans="16:16">
      <c r="P4978" s="159"/>
    </row>
    <row r="4979" spans="16:16">
      <c r="P4979" s="159"/>
    </row>
    <row r="4980" spans="16:16">
      <c r="P4980" s="159"/>
    </row>
    <row r="4981" spans="16:16">
      <c r="P4981" s="159"/>
    </row>
    <row r="4982" spans="16:16">
      <c r="P4982" s="159"/>
    </row>
    <row r="4983" spans="16:16">
      <c r="P4983" s="159"/>
    </row>
    <row r="4984" spans="16:16">
      <c r="P4984" s="159"/>
    </row>
    <row r="4985" spans="16:16">
      <c r="P4985" s="159"/>
    </row>
    <row r="4986" spans="16:16">
      <c r="P4986" s="159"/>
    </row>
    <row r="4987" spans="16:16">
      <c r="P4987" s="159"/>
    </row>
    <row r="4988" spans="16:16">
      <c r="P4988" s="159"/>
    </row>
    <row r="4989" spans="16:16">
      <c r="P4989" s="159"/>
    </row>
    <row r="4990" spans="16:16">
      <c r="P4990" s="159"/>
    </row>
    <row r="4991" spans="16:16">
      <c r="P4991" s="159"/>
    </row>
    <row r="4992" spans="16:16">
      <c r="P4992" s="159"/>
    </row>
    <row r="4993" spans="16:16">
      <c r="P4993" s="159"/>
    </row>
    <row r="4994" spans="16:16">
      <c r="P4994" s="159"/>
    </row>
    <row r="4995" spans="16:16">
      <c r="P4995" s="159"/>
    </row>
    <row r="4996" spans="16:16">
      <c r="P4996" s="159"/>
    </row>
    <row r="4997" spans="16:16">
      <c r="P4997" s="159"/>
    </row>
    <row r="4998" spans="16:16">
      <c r="P4998" s="159"/>
    </row>
    <row r="4999" spans="16:16">
      <c r="P4999" s="159"/>
    </row>
    <row r="5000" spans="16:16">
      <c r="P5000" s="159"/>
    </row>
    <row r="5001" spans="16:16">
      <c r="P5001" s="159"/>
    </row>
    <row r="5002" spans="16:16">
      <c r="P5002" s="159"/>
    </row>
    <row r="5003" spans="16:16">
      <c r="P5003" s="159"/>
    </row>
    <row r="5004" spans="16:16">
      <c r="P5004" s="159"/>
    </row>
    <row r="5005" spans="16:16">
      <c r="P5005" s="159"/>
    </row>
    <row r="5006" spans="16:16">
      <c r="P5006" s="159"/>
    </row>
    <row r="5007" spans="16:16">
      <c r="P5007" s="159"/>
    </row>
    <row r="5008" spans="16:16">
      <c r="P5008" s="159"/>
    </row>
    <row r="5009" spans="16:16">
      <c r="P5009" s="159"/>
    </row>
    <row r="5010" spans="16:16">
      <c r="P5010" s="159"/>
    </row>
    <row r="5011" spans="16:16">
      <c r="P5011" s="159"/>
    </row>
    <row r="5012" spans="16:16">
      <c r="P5012" s="159"/>
    </row>
    <row r="5013" spans="16:16">
      <c r="P5013" s="159"/>
    </row>
    <row r="5014" spans="16:16">
      <c r="P5014" s="159"/>
    </row>
    <row r="5015" spans="16:16">
      <c r="P5015" s="159"/>
    </row>
    <row r="5016" spans="16:16">
      <c r="P5016" s="159"/>
    </row>
    <row r="5017" spans="16:16">
      <c r="P5017" s="159"/>
    </row>
    <row r="5018" spans="16:16">
      <c r="P5018" s="159"/>
    </row>
    <row r="5019" spans="16:16">
      <c r="P5019" s="159"/>
    </row>
    <row r="5020" spans="16:16">
      <c r="P5020" s="159"/>
    </row>
    <row r="5021" spans="16:16">
      <c r="P5021" s="159"/>
    </row>
    <row r="5022" spans="16:16">
      <c r="P5022" s="159"/>
    </row>
    <row r="5023" spans="16:16">
      <c r="P5023" s="159"/>
    </row>
    <row r="5024" spans="16:16">
      <c r="P5024" s="159"/>
    </row>
    <row r="5025" spans="16:16">
      <c r="P5025" s="159"/>
    </row>
    <row r="5026" spans="16:16">
      <c r="P5026" s="159"/>
    </row>
    <row r="5027" spans="16:16">
      <c r="P5027" s="159"/>
    </row>
    <row r="5028" spans="16:16">
      <c r="P5028" s="159"/>
    </row>
    <row r="5029" spans="16:16">
      <c r="P5029" s="159"/>
    </row>
    <row r="5030" spans="16:16">
      <c r="P5030" s="159"/>
    </row>
    <row r="5031" spans="16:16">
      <c r="P5031" s="159"/>
    </row>
    <row r="5032" spans="16:16">
      <c r="P5032" s="159"/>
    </row>
    <row r="5033" spans="16:16">
      <c r="P5033" s="159"/>
    </row>
    <row r="5034" spans="16:16">
      <c r="P5034" s="159"/>
    </row>
    <row r="5035" spans="16:16">
      <c r="P5035" s="159"/>
    </row>
    <row r="5036" spans="16:16">
      <c r="P5036" s="159"/>
    </row>
    <row r="5037" spans="16:16">
      <c r="P5037" s="159"/>
    </row>
    <row r="5038" spans="16:16">
      <c r="P5038" s="159"/>
    </row>
    <row r="5039" spans="16:16">
      <c r="P5039" s="159"/>
    </row>
    <row r="5040" spans="16:16">
      <c r="P5040" s="159"/>
    </row>
    <row r="5041" spans="16:16">
      <c r="P5041" s="159"/>
    </row>
    <row r="5042" spans="16:16">
      <c r="P5042" s="159"/>
    </row>
    <row r="5043" spans="16:16">
      <c r="P5043" s="159"/>
    </row>
    <row r="5044" spans="16:16">
      <c r="P5044" s="159"/>
    </row>
    <row r="5045" spans="16:16">
      <c r="P5045" s="159"/>
    </row>
    <row r="5046" spans="16:16">
      <c r="P5046" s="159"/>
    </row>
    <row r="5047" spans="16:16">
      <c r="P5047" s="159"/>
    </row>
    <row r="5048" spans="16:16">
      <c r="P5048" s="159"/>
    </row>
    <row r="5049" spans="16:16">
      <c r="P5049" s="159"/>
    </row>
    <row r="5050" spans="16:16">
      <c r="P5050" s="159"/>
    </row>
    <row r="5051" spans="16:16">
      <c r="P5051" s="159"/>
    </row>
    <row r="5052" spans="16:16">
      <c r="P5052" s="159"/>
    </row>
    <row r="5053" spans="16:16">
      <c r="P5053" s="159"/>
    </row>
    <row r="5054" spans="16:16">
      <c r="P5054" s="159"/>
    </row>
    <row r="5055" spans="16:16">
      <c r="P5055" s="159"/>
    </row>
    <row r="5056" spans="16:16">
      <c r="P5056" s="159"/>
    </row>
    <row r="5057" spans="16:16">
      <c r="P5057" s="159"/>
    </row>
    <row r="5058" spans="16:16">
      <c r="P5058" s="159"/>
    </row>
    <row r="5059" spans="16:16">
      <c r="P5059" s="159"/>
    </row>
    <row r="5060" spans="16:16">
      <c r="P5060" s="159"/>
    </row>
    <row r="5061" spans="16:16">
      <c r="P5061" s="159"/>
    </row>
    <row r="5062" spans="16:16">
      <c r="P5062" s="159"/>
    </row>
    <row r="5063" spans="16:16">
      <c r="P5063" s="159"/>
    </row>
    <row r="5064" spans="16:16">
      <c r="P5064" s="159"/>
    </row>
    <row r="5065" spans="16:16">
      <c r="P5065" s="159"/>
    </row>
    <row r="5066" spans="16:16">
      <c r="P5066" s="159"/>
    </row>
    <row r="5067" spans="16:16">
      <c r="P5067" s="159"/>
    </row>
    <row r="5068" spans="16:16">
      <c r="P5068" s="159"/>
    </row>
    <row r="5069" spans="16:16">
      <c r="P5069" s="159"/>
    </row>
    <row r="5070" spans="16:16">
      <c r="P5070" s="159"/>
    </row>
    <row r="5071" spans="16:16">
      <c r="P5071" s="159"/>
    </row>
    <row r="5072" spans="16:16">
      <c r="P5072" s="159"/>
    </row>
    <row r="5073" spans="16:16">
      <c r="P5073" s="159"/>
    </row>
    <row r="5074" spans="16:16">
      <c r="P5074" s="159"/>
    </row>
    <row r="5075" spans="16:16">
      <c r="P5075" s="159"/>
    </row>
    <row r="5076" spans="16:16">
      <c r="P5076" s="159"/>
    </row>
    <row r="5077" spans="16:16">
      <c r="P5077" s="159"/>
    </row>
    <row r="5078" spans="16:16">
      <c r="P5078" s="159"/>
    </row>
    <row r="5079" spans="16:16">
      <c r="P5079" s="159"/>
    </row>
    <row r="5080" spans="16:16">
      <c r="P5080" s="159"/>
    </row>
    <row r="5081" spans="16:16">
      <c r="P5081" s="159"/>
    </row>
    <row r="5082" spans="16:16">
      <c r="P5082" s="159"/>
    </row>
    <row r="5083" spans="16:16">
      <c r="P5083" s="159"/>
    </row>
    <row r="5084" spans="16:16">
      <c r="P5084" s="159"/>
    </row>
    <row r="5085" spans="16:16">
      <c r="P5085" s="159"/>
    </row>
    <row r="5086" spans="16:16">
      <c r="P5086" s="159"/>
    </row>
    <row r="5087" spans="16:16">
      <c r="P5087" s="159"/>
    </row>
    <row r="5088" spans="16:16">
      <c r="P5088" s="159"/>
    </row>
    <row r="5089" spans="16:16">
      <c r="P5089" s="159"/>
    </row>
    <row r="5090" spans="16:16">
      <c r="P5090" s="159"/>
    </row>
    <row r="5091" spans="16:16">
      <c r="P5091" s="159"/>
    </row>
    <row r="5092" spans="16:16">
      <c r="P5092" s="159"/>
    </row>
    <row r="5093" spans="16:16">
      <c r="P5093" s="159"/>
    </row>
    <row r="5094" spans="16:16">
      <c r="P5094" s="159"/>
    </row>
    <row r="5095" spans="16:16">
      <c r="P5095" s="159"/>
    </row>
    <row r="5096" spans="16:16">
      <c r="P5096" s="159"/>
    </row>
    <row r="5097" spans="16:16">
      <c r="P5097" s="159"/>
    </row>
    <row r="5098" spans="16:16">
      <c r="P5098" s="159"/>
    </row>
    <row r="5099" spans="16:16">
      <c r="P5099" s="159"/>
    </row>
    <row r="5100" spans="16:16">
      <c r="P5100" s="159"/>
    </row>
    <row r="5101" spans="16:16">
      <c r="P5101" s="159"/>
    </row>
    <row r="5102" spans="16:16">
      <c r="P5102" s="159"/>
    </row>
    <row r="5103" spans="16:16">
      <c r="P5103" s="159"/>
    </row>
    <row r="5104" spans="16:16">
      <c r="P5104" s="159"/>
    </row>
    <row r="5105" spans="16:16">
      <c r="P5105" s="159"/>
    </row>
    <row r="5106" spans="16:16">
      <c r="P5106" s="159"/>
    </row>
    <row r="5107" spans="16:16">
      <c r="P5107" s="159"/>
    </row>
    <row r="5108" spans="16:16">
      <c r="P5108" s="159"/>
    </row>
    <row r="5109" spans="16:16">
      <c r="P5109" s="159"/>
    </row>
    <row r="5110" spans="16:16">
      <c r="P5110" s="159"/>
    </row>
    <row r="5111" spans="16:16">
      <c r="P5111" s="159"/>
    </row>
    <row r="5112" spans="16:16">
      <c r="P5112" s="159"/>
    </row>
    <row r="5113" spans="16:16">
      <c r="P5113" s="159"/>
    </row>
    <row r="5114" spans="16:16">
      <c r="P5114" s="159"/>
    </row>
    <row r="5115" spans="16:16">
      <c r="P5115" s="159"/>
    </row>
    <row r="5116" spans="16:16">
      <c r="P5116" s="159"/>
    </row>
    <row r="5117" spans="16:16">
      <c r="P5117" s="159"/>
    </row>
    <row r="5118" spans="16:16">
      <c r="P5118" s="159"/>
    </row>
    <row r="5119" spans="16:16">
      <c r="P5119" s="159"/>
    </row>
    <row r="5120" spans="16:16">
      <c r="P5120" s="159"/>
    </row>
    <row r="5121" spans="16:16">
      <c r="P5121" s="159"/>
    </row>
    <row r="5122" spans="16:16">
      <c r="P5122" s="159"/>
    </row>
    <row r="5123" spans="16:16">
      <c r="P5123" s="159"/>
    </row>
    <row r="5124" spans="16:16">
      <c r="P5124" s="159"/>
    </row>
    <row r="5125" spans="16:16">
      <c r="P5125" s="159"/>
    </row>
    <row r="5126" spans="16:16">
      <c r="P5126" s="159"/>
    </row>
    <row r="5127" spans="16:16">
      <c r="P5127" s="159"/>
    </row>
    <row r="5128" spans="16:16">
      <c r="P5128" s="159"/>
    </row>
    <row r="5129" spans="16:16">
      <c r="P5129" s="159"/>
    </row>
    <row r="5130" spans="16:16">
      <c r="P5130" s="159"/>
    </row>
    <row r="5131" spans="16:16">
      <c r="P5131" s="159"/>
    </row>
    <row r="5132" spans="16:16">
      <c r="P5132" s="159"/>
    </row>
    <row r="5133" spans="16:16">
      <c r="P5133" s="159"/>
    </row>
    <row r="5134" spans="16:16">
      <c r="P5134" s="159"/>
    </row>
    <row r="5135" spans="16:16">
      <c r="P5135" s="159"/>
    </row>
    <row r="5136" spans="16:16">
      <c r="P5136" s="159"/>
    </row>
    <row r="5137" spans="16:16">
      <c r="P5137" s="159"/>
    </row>
    <row r="5138" spans="16:16">
      <c r="P5138" s="159"/>
    </row>
    <row r="5139" spans="16:16">
      <c r="P5139" s="159"/>
    </row>
    <row r="5140" spans="16:16">
      <c r="P5140" s="159"/>
    </row>
    <row r="5141" spans="16:16">
      <c r="P5141" s="159"/>
    </row>
    <row r="5142" spans="16:16">
      <c r="P5142" s="159"/>
    </row>
    <row r="5143" spans="16:16">
      <c r="P5143" s="159"/>
    </row>
    <row r="5144" spans="16:16">
      <c r="P5144" s="159"/>
    </row>
    <row r="5145" spans="16:16">
      <c r="P5145" s="159"/>
    </row>
    <row r="5146" spans="16:16">
      <c r="P5146" s="159"/>
    </row>
    <row r="5147" spans="16:16">
      <c r="P5147" s="159"/>
    </row>
    <row r="5148" spans="16:16">
      <c r="P5148" s="159"/>
    </row>
    <row r="5149" spans="16:16">
      <c r="P5149" s="159"/>
    </row>
    <row r="5150" spans="16:16">
      <c r="P5150" s="159"/>
    </row>
    <row r="5151" spans="16:16">
      <c r="P5151" s="159"/>
    </row>
    <row r="5152" spans="16:16">
      <c r="P5152" s="159"/>
    </row>
    <row r="5153" spans="16:16">
      <c r="P5153" s="159"/>
    </row>
    <row r="5154" spans="16:16">
      <c r="P5154" s="159"/>
    </row>
    <row r="5155" spans="16:16">
      <c r="P5155" s="159"/>
    </row>
    <row r="5156" spans="16:16">
      <c r="P5156" s="159"/>
    </row>
    <row r="5157" spans="16:16">
      <c r="P5157" s="159"/>
    </row>
    <row r="5158" spans="16:16">
      <c r="P5158" s="159"/>
    </row>
    <row r="5159" spans="16:16">
      <c r="P5159" s="159"/>
    </row>
    <row r="5160" spans="16:16">
      <c r="P5160" s="159"/>
    </row>
    <row r="5161" spans="16:16">
      <c r="P5161" s="159"/>
    </row>
    <row r="5162" spans="16:16">
      <c r="P5162" s="159"/>
    </row>
    <row r="5163" spans="16:16">
      <c r="P5163" s="159"/>
    </row>
    <row r="5164" spans="16:16">
      <c r="P5164" s="159"/>
    </row>
    <row r="5165" spans="16:16">
      <c r="P5165" s="159"/>
    </row>
    <row r="5166" spans="16:16">
      <c r="P5166" s="159"/>
    </row>
    <row r="5167" spans="16:16">
      <c r="P5167" s="159"/>
    </row>
    <row r="5168" spans="16:16">
      <c r="P5168" s="159"/>
    </row>
    <row r="5169" spans="16:16">
      <c r="P5169" s="159"/>
    </row>
    <row r="5170" spans="16:16">
      <c r="P5170" s="159"/>
    </row>
    <row r="5171" spans="16:16">
      <c r="P5171" s="159"/>
    </row>
    <row r="5172" spans="16:16">
      <c r="P5172" s="159"/>
    </row>
    <row r="5173" spans="16:16">
      <c r="P5173" s="159"/>
    </row>
    <row r="5174" spans="16:16">
      <c r="P5174" s="159"/>
    </row>
    <row r="5175" spans="16:16">
      <c r="P5175" s="159"/>
    </row>
    <row r="5176" spans="16:16">
      <c r="P5176" s="159"/>
    </row>
    <row r="5177" spans="16:16">
      <c r="P5177" s="159"/>
    </row>
    <row r="5178" spans="16:16">
      <c r="P5178" s="159"/>
    </row>
    <row r="5179" spans="16:16">
      <c r="P5179" s="159"/>
    </row>
    <row r="5180" spans="16:16">
      <c r="P5180" s="159"/>
    </row>
    <row r="5181" spans="16:16">
      <c r="P5181" s="159"/>
    </row>
    <row r="5182" spans="16:16">
      <c r="P5182" s="159"/>
    </row>
    <row r="5183" spans="16:16">
      <c r="P5183" s="159"/>
    </row>
    <row r="5184" spans="16:16">
      <c r="P5184" s="159"/>
    </row>
    <row r="5185" spans="16:16">
      <c r="P5185" s="159"/>
    </row>
    <row r="5186" spans="16:16">
      <c r="P5186" s="159"/>
    </row>
    <row r="5187" spans="16:16">
      <c r="P5187" s="159"/>
    </row>
    <row r="5188" spans="16:16">
      <c r="P5188" s="159"/>
    </row>
    <row r="5189" spans="16:16">
      <c r="P5189" s="159"/>
    </row>
    <row r="5190" spans="16:16">
      <c r="P5190" s="159"/>
    </row>
    <row r="5191" spans="16:16">
      <c r="P5191" s="159"/>
    </row>
    <row r="5192" spans="16:16">
      <c r="P5192" s="159"/>
    </row>
    <row r="5193" spans="16:16">
      <c r="P5193" s="159"/>
    </row>
    <row r="5194" spans="16:16">
      <c r="P5194" s="159"/>
    </row>
    <row r="5195" spans="16:16">
      <c r="P5195" s="159"/>
    </row>
    <row r="5196" spans="16:16">
      <c r="P5196" s="159"/>
    </row>
    <row r="5197" spans="16:16">
      <c r="P5197" s="159"/>
    </row>
    <row r="5198" spans="16:16">
      <c r="P5198" s="159"/>
    </row>
    <row r="5199" spans="16:16">
      <c r="P5199" s="159"/>
    </row>
    <row r="5200" spans="16:16">
      <c r="P5200" s="159"/>
    </row>
    <row r="5201" spans="16:16">
      <c r="P5201" s="159"/>
    </row>
    <row r="5202" spans="16:16">
      <c r="P5202" s="159"/>
    </row>
    <row r="5203" spans="16:16">
      <c r="P5203" s="159"/>
    </row>
    <row r="5204" spans="16:16">
      <c r="P5204" s="159"/>
    </row>
    <row r="5205" spans="16:16">
      <c r="P5205" s="159"/>
    </row>
    <row r="5206" spans="16:16">
      <c r="P5206" s="159"/>
    </row>
    <row r="5207" spans="16:16">
      <c r="P5207" s="159"/>
    </row>
    <row r="5208" spans="16:16">
      <c r="P5208" s="159"/>
    </row>
    <row r="5209" spans="16:16">
      <c r="P5209" s="159"/>
    </row>
    <row r="5210" spans="16:16">
      <c r="P5210" s="159"/>
    </row>
    <row r="5211" spans="16:16">
      <c r="P5211" s="159"/>
    </row>
    <row r="5212" spans="16:16">
      <c r="P5212" s="159"/>
    </row>
    <row r="5213" spans="16:16">
      <c r="P5213" s="159"/>
    </row>
    <row r="5214" spans="16:16">
      <c r="P5214" s="159"/>
    </row>
    <row r="5215" spans="16:16">
      <c r="P5215" s="159"/>
    </row>
    <row r="5216" spans="16:16">
      <c r="P5216" s="159"/>
    </row>
    <row r="5217" spans="16:16">
      <c r="P5217" s="159"/>
    </row>
    <row r="5218" spans="16:16">
      <c r="P5218" s="159"/>
    </row>
    <row r="5219" spans="16:16">
      <c r="P5219" s="159"/>
    </row>
    <row r="5220" spans="16:16">
      <c r="P5220" s="159"/>
    </row>
    <row r="5221" spans="16:16">
      <c r="P5221" s="159"/>
    </row>
    <row r="5222" spans="16:16">
      <c r="P5222" s="159"/>
    </row>
    <row r="5223" spans="16:16">
      <c r="P5223" s="159"/>
    </row>
    <row r="5224" spans="16:16">
      <c r="P5224" s="159"/>
    </row>
    <row r="5225" spans="16:16">
      <c r="P5225" s="159"/>
    </row>
    <row r="5226" spans="16:16">
      <c r="P5226" s="159"/>
    </row>
    <row r="5227" spans="16:16">
      <c r="P5227" s="159"/>
    </row>
    <row r="5228" spans="16:16">
      <c r="P5228" s="159"/>
    </row>
    <row r="5229" spans="16:16">
      <c r="P5229" s="159"/>
    </row>
    <row r="5230" spans="16:16">
      <c r="P5230" s="159"/>
    </row>
    <row r="5231" spans="16:16">
      <c r="P5231" s="159"/>
    </row>
    <row r="5232" spans="16:16">
      <c r="P5232" s="159"/>
    </row>
    <row r="5233" spans="16:16">
      <c r="P5233" s="159"/>
    </row>
    <row r="5234" spans="16:16">
      <c r="P5234" s="159"/>
    </row>
    <row r="5235" spans="16:16">
      <c r="P5235" s="159"/>
    </row>
    <row r="5236" spans="16:16">
      <c r="P5236" s="159"/>
    </row>
    <row r="5237" spans="16:16">
      <c r="P5237" s="159"/>
    </row>
    <row r="5238" spans="16:16">
      <c r="P5238" s="159"/>
    </row>
    <row r="5239" spans="16:16">
      <c r="P5239" s="159"/>
    </row>
    <row r="5240" spans="16:16">
      <c r="P5240" s="159"/>
    </row>
    <row r="5241" spans="16:16">
      <c r="P5241" s="159"/>
    </row>
    <row r="5242" spans="16:16">
      <c r="P5242" s="159"/>
    </row>
    <row r="5243" spans="16:16">
      <c r="P5243" s="159"/>
    </row>
    <row r="5244" spans="16:16">
      <c r="P5244" s="159"/>
    </row>
    <row r="5245" spans="16:16">
      <c r="P5245" s="159"/>
    </row>
    <row r="5246" spans="16:16">
      <c r="P5246" s="159"/>
    </row>
    <row r="5247" spans="16:16">
      <c r="P5247" s="159"/>
    </row>
    <row r="5248" spans="16:16">
      <c r="P5248" s="159"/>
    </row>
    <row r="5249" spans="16:16">
      <c r="P5249" s="159"/>
    </row>
    <row r="5250" spans="16:16">
      <c r="P5250" s="159"/>
    </row>
    <row r="5251" spans="16:16">
      <c r="P5251" s="159"/>
    </row>
    <row r="5252" spans="16:16">
      <c r="P5252" s="159"/>
    </row>
    <row r="5253" spans="16:16">
      <c r="P5253" s="159"/>
    </row>
    <row r="5254" spans="16:16">
      <c r="P5254" s="159"/>
    </row>
    <row r="5255" spans="16:16">
      <c r="P5255" s="159"/>
    </row>
    <row r="5256" spans="16:16">
      <c r="P5256" s="159"/>
    </row>
    <row r="5257" spans="16:16">
      <c r="P5257" s="159"/>
    </row>
    <row r="5258" spans="16:16">
      <c r="P5258" s="159"/>
    </row>
    <row r="5259" spans="16:16">
      <c r="P5259" s="159"/>
    </row>
    <row r="5260" spans="16:16">
      <c r="P5260" s="159"/>
    </row>
    <row r="5261" spans="16:16">
      <c r="P5261" s="159"/>
    </row>
    <row r="5262" spans="16:16">
      <c r="P5262" s="159"/>
    </row>
    <row r="5263" spans="16:16">
      <c r="P5263" s="159"/>
    </row>
    <row r="5264" spans="16:16">
      <c r="P5264" s="159"/>
    </row>
    <row r="5265" spans="16:16">
      <c r="P5265" s="159"/>
    </row>
    <row r="5266" spans="16:16">
      <c r="P5266" s="159"/>
    </row>
    <row r="5267" spans="16:16">
      <c r="P5267" s="159"/>
    </row>
    <row r="5268" spans="16:16">
      <c r="P5268" s="159"/>
    </row>
    <row r="5269" spans="16:16">
      <c r="P5269" s="159"/>
    </row>
    <row r="5270" spans="16:16">
      <c r="P5270" s="159"/>
    </row>
    <row r="5271" spans="16:16">
      <c r="P5271" s="159"/>
    </row>
    <row r="5272" spans="16:16">
      <c r="P5272" s="159"/>
    </row>
    <row r="5273" spans="16:16">
      <c r="P5273" s="159"/>
    </row>
    <row r="5274" spans="16:16">
      <c r="P5274" s="159"/>
    </row>
    <row r="5275" spans="16:16">
      <c r="P5275" s="159"/>
    </row>
    <row r="5276" spans="16:16">
      <c r="P5276" s="159"/>
    </row>
    <row r="5277" spans="16:16">
      <c r="P5277" s="159"/>
    </row>
    <row r="5278" spans="16:16">
      <c r="P5278" s="159"/>
    </row>
    <row r="5279" spans="16:16">
      <c r="P5279" s="159"/>
    </row>
    <row r="5280" spans="16:16">
      <c r="P5280" s="159"/>
    </row>
    <row r="5281" spans="16:16">
      <c r="P5281" s="159"/>
    </row>
    <row r="5282" spans="16:16">
      <c r="P5282" s="159"/>
    </row>
    <row r="5283" spans="16:16">
      <c r="P5283" s="159"/>
    </row>
    <row r="5284" spans="16:16">
      <c r="P5284" s="159"/>
    </row>
    <row r="5285" spans="16:16">
      <c r="P5285" s="159"/>
    </row>
    <row r="5286" spans="16:16">
      <c r="P5286" s="159"/>
    </row>
    <row r="5287" spans="16:16">
      <c r="P5287" s="159"/>
    </row>
    <row r="5288" spans="16:16">
      <c r="P5288" s="159"/>
    </row>
    <row r="5289" spans="16:16">
      <c r="P5289" s="159"/>
    </row>
    <row r="5290" spans="16:16">
      <c r="P5290" s="159"/>
    </row>
    <row r="5291" spans="16:16">
      <c r="P5291" s="159"/>
    </row>
    <row r="5292" spans="16:16">
      <c r="P5292" s="159"/>
    </row>
    <row r="5293" spans="16:16">
      <c r="P5293" s="159"/>
    </row>
    <row r="5294" spans="16:16">
      <c r="P5294" s="159"/>
    </row>
    <row r="5295" spans="16:16">
      <c r="P5295" s="159"/>
    </row>
    <row r="5296" spans="16:16">
      <c r="P5296" s="159"/>
    </row>
    <row r="5297" spans="16:16">
      <c r="P5297" s="159"/>
    </row>
    <row r="5298" spans="16:16">
      <c r="P5298" s="159"/>
    </row>
    <row r="5299" spans="16:16">
      <c r="P5299" s="159"/>
    </row>
    <row r="5300" spans="16:16">
      <c r="P5300" s="159"/>
    </row>
    <row r="5301" spans="16:16">
      <c r="P5301" s="159"/>
    </row>
    <row r="5302" spans="16:16">
      <c r="P5302" s="159"/>
    </row>
    <row r="5303" spans="16:16">
      <c r="P5303" s="159"/>
    </row>
    <row r="5304" spans="16:16">
      <c r="P5304" s="159"/>
    </row>
    <row r="5305" spans="16:16">
      <c r="P5305" s="159"/>
    </row>
    <row r="5306" spans="16:16">
      <c r="P5306" s="159"/>
    </row>
    <row r="5307" spans="16:16">
      <c r="P5307" s="159"/>
    </row>
    <row r="5308" spans="16:16">
      <c r="P5308" s="159"/>
    </row>
    <row r="5309" spans="16:16">
      <c r="P5309" s="159"/>
    </row>
    <row r="5310" spans="16:16">
      <c r="P5310" s="159"/>
    </row>
    <row r="5311" spans="16:16">
      <c r="P5311" s="159"/>
    </row>
    <row r="5312" spans="16:16">
      <c r="P5312" s="159"/>
    </row>
    <row r="5313" spans="16:16">
      <c r="P5313" s="159"/>
    </row>
    <row r="5314" spans="16:16">
      <c r="P5314" s="159"/>
    </row>
    <row r="5315" spans="16:16">
      <c r="P5315" s="159"/>
    </row>
    <row r="5316" spans="16:16">
      <c r="P5316" s="159"/>
    </row>
    <row r="5317" spans="16:16">
      <c r="P5317" s="159"/>
    </row>
    <row r="5318" spans="16:16">
      <c r="P5318" s="159"/>
    </row>
    <row r="5319" spans="16:16">
      <c r="P5319" s="159"/>
    </row>
    <row r="5320" spans="16:16">
      <c r="P5320" s="159"/>
    </row>
    <row r="5321" spans="16:16">
      <c r="P5321" s="159"/>
    </row>
    <row r="5322" spans="16:16">
      <c r="P5322" s="159"/>
    </row>
    <row r="5323" spans="16:16">
      <c r="P5323" s="159"/>
    </row>
    <row r="5324" spans="16:16">
      <c r="P5324" s="159"/>
    </row>
    <row r="5325" spans="16:16">
      <c r="P5325" s="159"/>
    </row>
    <row r="5326" spans="16:16">
      <c r="P5326" s="159"/>
    </row>
    <row r="5327" spans="16:16">
      <c r="P5327" s="159"/>
    </row>
    <row r="5328" spans="16:16">
      <c r="P5328" s="159"/>
    </row>
    <row r="5329" spans="16:16">
      <c r="P5329" s="159"/>
    </row>
    <row r="5330" spans="16:16">
      <c r="P5330" s="159"/>
    </row>
    <row r="5331" spans="16:16">
      <c r="P5331" s="159"/>
    </row>
    <row r="5332" spans="16:16">
      <c r="P5332" s="159"/>
    </row>
    <row r="5333" spans="16:16">
      <c r="P5333" s="159"/>
    </row>
    <row r="5334" spans="16:16">
      <c r="P5334" s="159"/>
    </row>
  </sheetData>
  <sortState xmlns:xlrd2="http://schemas.microsoft.com/office/spreadsheetml/2017/richdata2" ref="A3:P393">
    <sortCondition ref="A3:A393"/>
    <sortCondition ref="B3:B393"/>
    <sortCondition ref="E3:E393"/>
  </sortState>
  <mergeCells count="4">
    <mergeCell ref="C1:I1"/>
    <mergeCell ref="M1:P1"/>
    <mergeCell ref="L2:M2"/>
    <mergeCell ref="N397:Q397"/>
  </mergeCells>
  <pageMargins left="0.25" right="0.25" top="0.75" bottom="0.75" header="0.3" footer="0.3"/>
  <pageSetup orientation="landscape" horizontalDpi="0" verticalDpi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E28A3-C4BF-DE45-BF36-6992C52D9D1D}">
  <dimension ref="A1:Y5334"/>
  <sheetViews>
    <sheetView zoomScale="150" zoomScaleNormal="150" workbookViewId="0">
      <pane ySplit="2" topLeftCell="A194" activePane="bottomLeft" state="frozen"/>
      <selection pane="bottomLeft" activeCell="D203" sqref="D203"/>
    </sheetView>
  </sheetViews>
  <sheetFormatPr defaultColWidth="8.28515625" defaultRowHeight="12"/>
  <cols>
    <col min="1" max="1" width="4.140625" style="93" customWidth="1"/>
    <col min="2" max="2" width="4.140625" style="155" customWidth="1"/>
    <col min="3" max="3" width="5.140625" style="93" customWidth="1"/>
    <col min="4" max="4" width="31.28515625" style="93" customWidth="1"/>
    <col min="5" max="5" width="8.85546875" style="93" customWidth="1"/>
    <col min="6" max="6" width="5" style="156" customWidth="1"/>
    <col min="7" max="7" width="8.42578125" style="157" customWidth="1"/>
    <col min="8" max="8" width="8.42578125" style="93" customWidth="1"/>
    <col min="9" max="9" width="9.28515625" style="93" customWidth="1"/>
    <col min="10" max="10" width="7.85546875" style="93" customWidth="1"/>
    <col min="11" max="11" width="8.42578125" style="93" customWidth="1"/>
    <col min="12" max="12" width="7.140625" style="158" customWidth="1"/>
    <col min="13" max="13" width="8.42578125" style="158" customWidth="1"/>
    <col min="14" max="14" width="9.7109375" style="93" customWidth="1"/>
    <col min="15" max="15" width="1.140625" style="93" customWidth="1"/>
    <col min="16" max="16" width="8.85546875" style="163" customWidth="1"/>
    <col min="17" max="18" width="19.42578125" style="93" customWidth="1"/>
    <col min="19" max="19" width="18" style="93" customWidth="1"/>
    <col min="20" max="16384" width="8.28515625" style="93"/>
  </cols>
  <sheetData>
    <row r="1" spans="1:18" ht="27.75" customHeight="1" thickTop="1">
      <c r="B1" s="94"/>
      <c r="C1" s="279" t="s">
        <v>697</v>
      </c>
      <c r="D1" s="280"/>
      <c r="E1" s="280"/>
      <c r="F1" s="280"/>
      <c r="G1" s="280"/>
      <c r="H1" s="280"/>
      <c r="I1" s="281"/>
      <c r="J1" s="95" t="s">
        <v>636</v>
      </c>
      <c r="K1" s="96">
        <f>DATEVALUE(J1)</f>
        <v>45838</v>
      </c>
      <c r="L1" s="97" t="s">
        <v>574</v>
      </c>
      <c r="M1" s="274"/>
      <c r="N1" s="275"/>
      <c r="O1" s="275"/>
      <c r="P1" s="276"/>
    </row>
    <row r="2" spans="1:18" s="106" customFormat="1" ht="50.1" customHeight="1">
      <c r="A2" s="98" t="s">
        <v>577</v>
      </c>
      <c r="B2" s="98" t="s">
        <v>576</v>
      </c>
      <c r="C2" s="99" t="s">
        <v>567</v>
      </c>
      <c r="D2" s="100" t="s">
        <v>566</v>
      </c>
      <c r="E2" s="100" t="s">
        <v>565</v>
      </c>
      <c r="F2" s="101" t="s">
        <v>568</v>
      </c>
      <c r="G2" s="102" t="s">
        <v>564</v>
      </c>
      <c r="H2" s="100" t="s">
        <v>0</v>
      </c>
      <c r="I2" s="101" t="s">
        <v>569</v>
      </c>
      <c r="J2" s="100" t="s">
        <v>570</v>
      </c>
      <c r="K2" s="103" t="s">
        <v>571</v>
      </c>
      <c r="L2" s="277" t="s">
        <v>573</v>
      </c>
      <c r="M2" s="277"/>
      <c r="N2" s="103" t="s">
        <v>572</v>
      </c>
      <c r="O2" s="104"/>
      <c r="P2" s="105" t="s">
        <v>575</v>
      </c>
      <c r="Q2" s="106" t="s">
        <v>598</v>
      </c>
      <c r="R2" s="106" t="s">
        <v>599</v>
      </c>
    </row>
    <row r="3" spans="1:18" ht="20.25" customHeight="1">
      <c r="A3" s="107" t="s">
        <v>582</v>
      </c>
      <c r="B3" s="108" t="s">
        <v>587</v>
      </c>
      <c r="C3" s="109">
        <v>287</v>
      </c>
      <c r="D3" s="110" t="s">
        <v>108</v>
      </c>
      <c r="E3" s="110" t="s">
        <v>109</v>
      </c>
      <c r="F3" s="111">
        <v>15</v>
      </c>
      <c r="G3" s="112">
        <v>3990</v>
      </c>
      <c r="H3" s="113">
        <f t="shared" ref="H3:H66" si="0">DATEVALUE(E3)</f>
        <v>36333</v>
      </c>
      <c r="I3" s="113">
        <f t="shared" ref="I3:I66" si="1">F3*365</f>
        <v>5475</v>
      </c>
      <c r="J3" s="111" t="str">
        <f t="shared" ref="J3:J66" si="2">IF((H3+I3)&lt;$K$1,"dep out","active")</f>
        <v>dep out</v>
      </c>
      <c r="K3" s="114">
        <f t="shared" ref="K3:K66" si="3">IF(J3="dep out",0,(G3/F3))</f>
        <v>0</v>
      </c>
      <c r="L3" s="115">
        <f t="shared" ref="L3:L66" si="4">IF(J3="dep out",G3,(($K$1-H3)/365)*K3)</f>
        <v>3990</v>
      </c>
      <c r="M3" s="115">
        <f t="shared" ref="M3:M66" si="5">IF(F3=0,(-1*G3),0)</f>
        <v>0</v>
      </c>
      <c r="N3" s="114">
        <f t="shared" ref="N3:N66" si="6">L3+M3</f>
        <v>3990</v>
      </c>
      <c r="O3" s="116"/>
      <c r="P3" s="117"/>
    </row>
    <row r="4" spans="1:18" ht="20.100000000000001" customHeight="1">
      <c r="A4" s="107" t="s">
        <v>582</v>
      </c>
      <c r="B4" s="108" t="s">
        <v>587</v>
      </c>
      <c r="C4" s="109">
        <v>278</v>
      </c>
      <c r="D4" s="110" t="s">
        <v>73</v>
      </c>
      <c r="E4" s="110" t="s">
        <v>74</v>
      </c>
      <c r="F4" s="111">
        <v>20</v>
      </c>
      <c r="G4" s="112">
        <v>64166.69</v>
      </c>
      <c r="H4" s="113">
        <f t="shared" si="0"/>
        <v>36826</v>
      </c>
      <c r="I4" s="113">
        <f t="shared" si="1"/>
        <v>7300</v>
      </c>
      <c r="J4" s="111" t="str">
        <f t="shared" si="2"/>
        <v>dep out</v>
      </c>
      <c r="K4" s="114">
        <f t="shared" si="3"/>
        <v>0</v>
      </c>
      <c r="L4" s="115">
        <f t="shared" si="4"/>
        <v>64166.69</v>
      </c>
      <c r="M4" s="115">
        <f t="shared" si="5"/>
        <v>0</v>
      </c>
      <c r="N4" s="114">
        <f t="shared" si="6"/>
        <v>64166.69</v>
      </c>
      <c r="O4" s="116"/>
      <c r="P4" s="117"/>
    </row>
    <row r="5" spans="1:18" ht="20.100000000000001" customHeight="1">
      <c r="A5" s="107" t="s">
        <v>582</v>
      </c>
      <c r="B5" s="108" t="s">
        <v>587</v>
      </c>
      <c r="C5" s="109">
        <v>291</v>
      </c>
      <c r="D5" s="110" t="s">
        <v>75</v>
      </c>
      <c r="E5" s="110" t="s">
        <v>76</v>
      </c>
      <c r="F5" s="111">
        <v>20</v>
      </c>
      <c r="G5" s="112">
        <v>2988.7</v>
      </c>
      <c r="H5" s="113">
        <f t="shared" si="0"/>
        <v>36847</v>
      </c>
      <c r="I5" s="113">
        <f t="shared" si="1"/>
        <v>7300</v>
      </c>
      <c r="J5" s="111" t="str">
        <f t="shared" si="2"/>
        <v>dep out</v>
      </c>
      <c r="K5" s="114">
        <f t="shared" si="3"/>
        <v>0</v>
      </c>
      <c r="L5" s="115">
        <f t="shared" si="4"/>
        <v>2988.7</v>
      </c>
      <c r="M5" s="115">
        <f t="shared" si="5"/>
        <v>0</v>
      </c>
      <c r="N5" s="114">
        <f t="shared" si="6"/>
        <v>2988.7</v>
      </c>
      <c r="O5" s="116"/>
      <c r="P5" s="117"/>
    </row>
    <row r="6" spans="1:18" ht="20.100000000000001" customHeight="1">
      <c r="A6" s="107" t="s">
        <v>582</v>
      </c>
      <c r="B6" s="108" t="s">
        <v>587</v>
      </c>
      <c r="C6" s="109">
        <v>709</v>
      </c>
      <c r="D6" s="110" t="s">
        <v>75</v>
      </c>
      <c r="E6" s="110" t="s">
        <v>76</v>
      </c>
      <c r="F6" s="111">
        <v>20</v>
      </c>
      <c r="G6" s="112">
        <v>2988.7</v>
      </c>
      <c r="H6" s="113">
        <f t="shared" si="0"/>
        <v>36847</v>
      </c>
      <c r="I6" s="113">
        <f t="shared" si="1"/>
        <v>7300</v>
      </c>
      <c r="J6" s="111" t="str">
        <f t="shared" si="2"/>
        <v>dep out</v>
      </c>
      <c r="K6" s="114">
        <f t="shared" si="3"/>
        <v>0</v>
      </c>
      <c r="L6" s="115">
        <f t="shared" si="4"/>
        <v>2988.7</v>
      </c>
      <c r="M6" s="115">
        <f t="shared" si="5"/>
        <v>0</v>
      </c>
      <c r="N6" s="114">
        <f t="shared" si="6"/>
        <v>2988.7</v>
      </c>
      <c r="O6" s="116"/>
      <c r="P6" s="117"/>
    </row>
    <row r="7" spans="1:18" ht="20.100000000000001" customHeight="1">
      <c r="A7" s="107" t="s">
        <v>582</v>
      </c>
      <c r="B7" s="108" t="s">
        <v>587</v>
      </c>
      <c r="C7" s="109">
        <v>953</v>
      </c>
      <c r="D7" s="110" t="s">
        <v>83</v>
      </c>
      <c r="E7" s="110" t="s">
        <v>84</v>
      </c>
      <c r="F7" s="111">
        <v>5</v>
      </c>
      <c r="G7" s="112">
        <v>7512</v>
      </c>
      <c r="H7" s="113">
        <f t="shared" si="0"/>
        <v>37288</v>
      </c>
      <c r="I7" s="113">
        <f t="shared" si="1"/>
        <v>1825</v>
      </c>
      <c r="J7" s="111" t="str">
        <f t="shared" si="2"/>
        <v>dep out</v>
      </c>
      <c r="K7" s="114">
        <f t="shared" si="3"/>
        <v>0</v>
      </c>
      <c r="L7" s="115">
        <f t="shared" si="4"/>
        <v>7512</v>
      </c>
      <c r="M7" s="115">
        <f t="shared" si="5"/>
        <v>0</v>
      </c>
      <c r="N7" s="114">
        <f t="shared" si="6"/>
        <v>7512</v>
      </c>
      <c r="O7" s="116"/>
      <c r="P7" s="117">
        <v>0</v>
      </c>
      <c r="Q7" s="118">
        <f>SUM(K3:K7)</f>
        <v>0</v>
      </c>
      <c r="R7" s="118">
        <f>SUM(N3:N7)</f>
        <v>81646.09</v>
      </c>
    </row>
    <row r="8" spans="1:18" ht="20.100000000000001" customHeight="1">
      <c r="A8" s="107" t="s">
        <v>582</v>
      </c>
      <c r="B8" s="107" t="s">
        <v>595</v>
      </c>
      <c r="C8" s="119">
        <v>309</v>
      </c>
      <c r="D8" s="120" t="s">
        <v>260</v>
      </c>
      <c r="E8" s="120" t="s">
        <v>261</v>
      </c>
      <c r="F8" s="121">
        <v>62.5</v>
      </c>
      <c r="G8" s="122">
        <v>36043.26</v>
      </c>
      <c r="H8" s="123">
        <f t="shared" si="0"/>
        <v>17868</v>
      </c>
      <c r="I8" s="123">
        <f t="shared" si="1"/>
        <v>22812.5</v>
      </c>
      <c r="J8" s="124" t="str">
        <f t="shared" si="2"/>
        <v>dep out</v>
      </c>
      <c r="K8" s="125">
        <f t="shared" si="3"/>
        <v>0</v>
      </c>
      <c r="L8" s="126">
        <f t="shared" si="4"/>
        <v>36043.26</v>
      </c>
      <c r="M8" s="127">
        <f t="shared" si="5"/>
        <v>0</v>
      </c>
      <c r="N8" s="128">
        <f t="shared" si="6"/>
        <v>36043.26</v>
      </c>
      <c r="O8" s="129"/>
      <c r="P8" s="130">
        <v>0</v>
      </c>
    </row>
    <row r="9" spans="1:18" ht="20.100000000000001" customHeight="1">
      <c r="A9" s="107" t="s">
        <v>582</v>
      </c>
      <c r="B9" s="107" t="s">
        <v>595</v>
      </c>
      <c r="C9" s="119">
        <v>311</v>
      </c>
      <c r="D9" s="120" t="s">
        <v>263</v>
      </c>
      <c r="E9" s="120" t="s">
        <v>261</v>
      </c>
      <c r="F9" s="121">
        <v>62.5</v>
      </c>
      <c r="G9" s="122">
        <v>33294.46</v>
      </c>
      <c r="H9" s="123">
        <f t="shared" si="0"/>
        <v>17868</v>
      </c>
      <c r="I9" s="123">
        <f t="shared" si="1"/>
        <v>22812.5</v>
      </c>
      <c r="J9" s="124" t="str">
        <f t="shared" si="2"/>
        <v>dep out</v>
      </c>
      <c r="K9" s="125">
        <f t="shared" si="3"/>
        <v>0</v>
      </c>
      <c r="L9" s="126">
        <f t="shared" si="4"/>
        <v>33294.46</v>
      </c>
      <c r="M9" s="127">
        <f t="shared" si="5"/>
        <v>0</v>
      </c>
      <c r="N9" s="128">
        <f t="shared" si="6"/>
        <v>33294.46</v>
      </c>
      <c r="O9" s="129"/>
      <c r="P9" s="130"/>
    </row>
    <row r="10" spans="1:18" ht="20.100000000000001" customHeight="1">
      <c r="A10" s="107" t="s">
        <v>582</v>
      </c>
      <c r="B10" s="107" t="s">
        <v>595</v>
      </c>
      <c r="C10" s="119">
        <v>312</v>
      </c>
      <c r="D10" s="120" t="s">
        <v>264</v>
      </c>
      <c r="E10" s="120" t="s">
        <v>265</v>
      </c>
      <c r="F10" s="121">
        <v>62.5</v>
      </c>
      <c r="G10" s="122">
        <v>12538.59</v>
      </c>
      <c r="H10" s="123">
        <f t="shared" si="0"/>
        <v>17930</v>
      </c>
      <c r="I10" s="123">
        <f t="shared" si="1"/>
        <v>22812.5</v>
      </c>
      <c r="J10" s="124" t="str">
        <f t="shared" si="2"/>
        <v>dep out</v>
      </c>
      <c r="K10" s="125">
        <f t="shared" si="3"/>
        <v>0</v>
      </c>
      <c r="L10" s="126">
        <f t="shared" si="4"/>
        <v>12538.59</v>
      </c>
      <c r="M10" s="127">
        <f t="shared" si="5"/>
        <v>0</v>
      </c>
      <c r="N10" s="128">
        <f t="shared" si="6"/>
        <v>12538.59</v>
      </c>
      <c r="O10" s="129"/>
      <c r="P10" s="130"/>
    </row>
    <row r="11" spans="1:18" ht="20.100000000000001" customHeight="1">
      <c r="A11" s="107" t="s">
        <v>582</v>
      </c>
      <c r="B11" s="107" t="s">
        <v>595</v>
      </c>
      <c r="C11" s="119">
        <v>313</v>
      </c>
      <c r="D11" s="120" t="s">
        <v>264</v>
      </c>
      <c r="E11" s="120" t="s">
        <v>265</v>
      </c>
      <c r="F11" s="121">
        <v>62.5</v>
      </c>
      <c r="G11" s="122">
        <v>12538.59</v>
      </c>
      <c r="H11" s="123">
        <f t="shared" si="0"/>
        <v>17930</v>
      </c>
      <c r="I11" s="123">
        <f t="shared" si="1"/>
        <v>22812.5</v>
      </c>
      <c r="J11" s="124" t="str">
        <f t="shared" si="2"/>
        <v>dep out</v>
      </c>
      <c r="K11" s="125">
        <f t="shared" si="3"/>
        <v>0</v>
      </c>
      <c r="L11" s="126">
        <f t="shared" si="4"/>
        <v>12538.59</v>
      </c>
      <c r="M11" s="127">
        <f t="shared" si="5"/>
        <v>0</v>
      </c>
      <c r="N11" s="128">
        <f t="shared" si="6"/>
        <v>12538.59</v>
      </c>
      <c r="O11" s="129"/>
      <c r="P11" s="130"/>
    </row>
    <row r="12" spans="1:18" ht="20.100000000000001" customHeight="1">
      <c r="A12" s="107" t="s">
        <v>582</v>
      </c>
      <c r="B12" s="107" t="s">
        <v>595</v>
      </c>
      <c r="C12" s="119">
        <v>314</v>
      </c>
      <c r="D12" s="120" t="s">
        <v>264</v>
      </c>
      <c r="E12" s="120" t="s">
        <v>266</v>
      </c>
      <c r="F12" s="121">
        <v>62.5</v>
      </c>
      <c r="G12" s="122">
        <v>6974.61</v>
      </c>
      <c r="H12" s="123">
        <f t="shared" si="0"/>
        <v>18598</v>
      </c>
      <c r="I12" s="123">
        <f t="shared" si="1"/>
        <v>22812.5</v>
      </c>
      <c r="J12" s="124" t="str">
        <f t="shared" si="2"/>
        <v>dep out</v>
      </c>
      <c r="K12" s="125">
        <f t="shared" si="3"/>
        <v>0</v>
      </c>
      <c r="L12" s="126">
        <f t="shared" si="4"/>
        <v>6974.61</v>
      </c>
      <c r="M12" s="127">
        <f t="shared" si="5"/>
        <v>0</v>
      </c>
      <c r="N12" s="128">
        <f t="shared" si="6"/>
        <v>6974.61</v>
      </c>
      <c r="O12" s="129"/>
      <c r="P12" s="130"/>
    </row>
    <row r="13" spans="1:18" ht="20.100000000000001" customHeight="1">
      <c r="A13" s="107" t="s">
        <v>582</v>
      </c>
      <c r="B13" s="107" t="s">
        <v>595</v>
      </c>
      <c r="C13" s="119">
        <v>315</v>
      </c>
      <c r="D13" s="120" t="s">
        <v>264</v>
      </c>
      <c r="E13" s="120" t="s">
        <v>267</v>
      </c>
      <c r="F13" s="121">
        <v>62.5</v>
      </c>
      <c r="G13" s="122">
        <v>3156.89</v>
      </c>
      <c r="H13" s="123">
        <f t="shared" si="0"/>
        <v>20790</v>
      </c>
      <c r="I13" s="123">
        <f t="shared" si="1"/>
        <v>22812.5</v>
      </c>
      <c r="J13" s="124" t="str">
        <f t="shared" si="2"/>
        <v>dep out</v>
      </c>
      <c r="K13" s="125">
        <f t="shared" si="3"/>
        <v>0</v>
      </c>
      <c r="L13" s="126">
        <f t="shared" si="4"/>
        <v>3156.89</v>
      </c>
      <c r="M13" s="127">
        <f t="shared" si="5"/>
        <v>0</v>
      </c>
      <c r="N13" s="128">
        <f t="shared" si="6"/>
        <v>3156.89</v>
      </c>
      <c r="O13" s="129"/>
      <c r="P13" s="130"/>
    </row>
    <row r="14" spans="1:18" ht="20.100000000000001" customHeight="1">
      <c r="A14" s="107" t="s">
        <v>582</v>
      </c>
      <c r="B14" s="107" t="s">
        <v>595</v>
      </c>
      <c r="C14" s="119">
        <v>316</v>
      </c>
      <c r="D14" s="120" t="s">
        <v>264</v>
      </c>
      <c r="E14" s="120" t="s">
        <v>268</v>
      </c>
      <c r="F14" s="121">
        <v>62.5</v>
      </c>
      <c r="G14" s="122">
        <v>6413.18</v>
      </c>
      <c r="H14" s="123">
        <f t="shared" si="0"/>
        <v>21155</v>
      </c>
      <c r="I14" s="123">
        <f t="shared" si="1"/>
        <v>22812.5</v>
      </c>
      <c r="J14" s="124" t="str">
        <f t="shared" si="2"/>
        <v>dep out</v>
      </c>
      <c r="K14" s="125">
        <f t="shared" si="3"/>
        <v>0</v>
      </c>
      <c r="L14" s="126">
        <f t="shared" si="4"/>
        <v>6413.18</v>
      </c>
      <c r="M14" s="127">
        <f t="shared" si="5"/>
        <v>0</v>
      </c>
      <c r="N14" s="128">
        <f t="shared" si="6"/>
        <v>6413.18</v>
      </c>
      <c r="O14" s="129"/>
      <c r="P14" s="130"/>
    </row>
    <row r="15" spans="1:18" ht="20.100000000000001" customHeight="1">
      <c r="A15" s="107" t="s">
        <v>582</v>
      </c>
      <c r="B15" s="107" t="s">
        <v>595</v>
      </c>
      <c r="C15" s="119">
        <v>317</v>
      </c>
      <c r="D15" s="120" t="s">
        <v>264</v>
      </c>
      <c r="E15" s="120" t="s">
        <v>269</v>
      </c>
      <c r="F15" s="121">
        <v>62.5</v>
      </c>
      <c r="G15" s="122">
        <v>1487.32</v>
      </c>
      <c r="H15" s="123">
        <f t="shared" si="0"/>
        <v>21520</v>
      </c>
      <c r="I15" s="123">
        <f t="shared" si="1"/>
        <v>22812.5</v>
      </c>
      <c r="J15" s="124" t="str">
        <f t="shared" si="2"/>
        <v>dep out</v>
      </c>
      <c r="K15" s="125">
        <f t="shared" si="3"/>
        <v>0</v>
      </c>
      <c r="L15" s="126">
        <f t="shared" si="4"/>
        <v>1487.32</v>
      </c>
      <c r="M15" s="127">
        <f t="shared" si="5"/>
        <v>0</v>
      </c>
      <c r="N15" s="128">
        <f t="shared" si="6"/>
        <v>1487.32</v>
      </c>
      <c r="O15" s="129"/>
      <c r="P15" s="130"/>
    </row>
    <row r="16" spans="1:18" ht="20.100000000000001" customHeight="1">
      <c r="A16" s="107" t="s">
        <v>582</v>
      </c>
      <c r="B16" s="107" t="s">
        <v>595</v>
      </c>
      <c r="C16" s="119">
        <v>318</v>
      </c>
      <c r="D16" s="120" t="s">
        <v>264</v>
      </c>
      <c r="E16" s="120" t="s">
        <v>6</v>
      </c>
      <c r="F16" s="121">
        <v>62.5</v>
      </c>
      <c r="G16" s="122">
        <v>14088.86</v>
      </c>
      <c r="H16" s="123">
        <f t="shared" si="0"/>
        <v>22251</v>
      </c>
      <c r="I16" s="123">
        <f t="shared" si="1"/>
        <v>22812.5</v>
      </c>
      <c r="J16" s="124" t="str">
        <f t="shared" si="2"/>
        <v>dep out</v>
      </c>
      <c r="K16" s="125">
        <f t="shared" si="3"/>
        <v>0</v>
      </c>
      <c r="L16" s="126">
        <f t="shared" si="4"/>
        <v>14088.86</v>
      </c>
      <c r="M16" s="127">
        <f t="shared" si="5"/>
        <v>0</v>
      </c>
      <c r="N16" s="128">
        <f t="shared" si="6"/>
        <v>14088.86</v>
      </c>
      <c r="O16" s="129"/>
      <c r="P16" s="130"/>
    </row>
    <row r="17" spans="1:16" ht="20.100000000000001" customHeight="1">
      <c r="A17" s="107" t="s">
        <v>582</v>
      </c>
      <c r="B17" s="107" t="s">
        <v>595</v>
      </c>
      <c r="C17" s="119">
        <v>319</v>
      </c>
      <c r="D17" s="120" t="s">
        <v>264</v>
      </c>
      <c r="E17" s="120" t="s">
        <v>10</v>
      </c>
      <c r="F17" s="121">
        <v>62.5</v>
      </c>
      <c r="G17" s="122">
        <v>19488.63</v>
      </c>
      <c r="H17" s="123">
        <f t="shared" si="0"/>
        <v>22616</v>
      </c>
      <c r="I17" s="123">
        <f t="shared" si="1"/>
        <v>22812.5</v>
      </c>
      <c r="J17" s="124" t="str">
        <f t="shared" si="2"/>
        <v>dep out</v>
      </c>
      <c r="K17" s="125">
        <f t="shared" si="3"/>
        <v>0</v>
      </c>
      <c r="L17" s="126">
        <f t="shared" si="4"/>
        <v>19488.63</v>
      </c>
      <c r="M17" s="127">
        <f t="shared" si="5"/>
        <v>0</v>
      </c>
      <c r="N17" s="128">
        <f t="shared" si="6"/>
        <v>19488.63</v>
      </c>
      <c r="O17" s="129"/>
      <c r="P17" s="130"/>
    </row>
    <row r="18" spans="1:16" ht="20.100000000000001" customHeight="1">
      <c r="A18" s="107" t="s">
        <v>582</v>
      </c>
      <c r="B18" s="107" t="s">
        <v>595</v>
      </c>
      <c r="C18" s="119">
        <v>320</v>
      </c>
      <c r="D18" s="120" t="s">
        <v>264</v>
      </c>
      <c r="E18" s="120" t="s">
        <v>12</v>
      </c>
      <c r="F18" s="121">
        <v>62.5</v>
      </c>
      <c r="G18" s="122">
        <v>5897.11</v>
      </c>
      <c r="H18" s="123">
        <f t="shared" si="0"/>
        <v>22981</v>
      </c>
      <c r="I18" s="123">
        <f t="shared" si="1"/>
        <v>22812.5</v>
      </c>
      <c r="J18" s="124" t="str">
        <f t="shared" si="2"/>
        <v>dep out</v>
      </c>
      <c r="K18" s="125">
        <f t="shared" si="3"/>
        <v>0</v>
      </c>
      <c r="L18" s="126">
        <f t="shared" si="4"/>
        <v>5897.11</v>
      </c>
      <c r="M18" s="127">
        <f t="shared" si="5"/>
        <v>0</v>
      </c>
      <c r="N18" s="128">
        <f t="shared" si="6"/>
        <v>5897.11</v>
      </c>
      <c r="O18" s="129"/>
      <c r="P18" s="130"/>
    </row>
    <row r="19" spans="1:16" ht="20.100000000000001" customHeight="1">
      <c r="A19" s="107" t="s">
        <v>582</v>
      </c>
      <c r="B19" s="107" t="s">
        <v>595</v>
      </c>
      <c r="C19" s="119">
        <v>321</v>
      </c>
      <c r="D19" s="120" t="s">
        <v>264</v>
      </c>
      <c r="E19" s="120" t="s">
        <v>13</v>
      </c>
      <c r="F19" s="121">
        <v>62.5</v>
      </c>
      <c r="G19" s="122">
        <v>7253.86</v>
      </c>
      <c r="H19" s="123">
        <f t="shared" si="0"/>
        <v>23346</v>
      </c>
      <c r="I19" s="123">
        <f t="shared" si="1"/>
        <v>22812.5</v>
      </c>
      <c r="J19" s="124" t="str">
        <f t="shared" si="2"/>
        <v>active</v>
      </c>
      <c r="K19" s="125">
        <f t="shared" si="3"/>
        <v>116.06175999999999</v>
      </c>
      <c r="L19" s="126">
        <f t="shared" si="4"/>
        <v>7151.9482353972599</v>
      </c>
      <c r="M19" s="127">
        <f t="shared" si="5"/>
        <v>0</v>
      </c>
      <c r="N19" s="128">
        <f t="shared" si="6"/>
        <v>7151.9482353972599</v>
      </c>
      <c r="O19" s="129"/>
      <c r="P19" s="130"/>
    </row>
    <row r="20" spans="1:16" ht="20.100000000000001" customHeight="1">
      <c r="A20" s="107" t="s">
        <v>582</v>
      </c>
      <c r="B20" s="107" t="s">
        <v>595</v>
      </c>
      <c r="C20" s="119">
        <v>322</v>
      </c>
      <c r="D20" s="120" t="s">
        <v>264</v>
      </c>
      <c r="E20" s="120" t="s">
        <v>56</v>
      </c>
      <c r="F20" s="121">
        <v>62.5</v>
      </c>
      <c r="G20" s="122">
        <v>11722.4</v>
      </c>
      <c r="H20" s="123">
        <f t="shared" si="0"/>
        <v>23712</v>
      </c>
      <c r="I20" s="123">
        <f t="shared" si="1"/>
        <v>22812.5</v>
      </c>
      <c r="J20" s="124" t="str">
        <f t="shared" si="2"/>
        <v>active</v>
      </c>
      <c r="K20" s="125">
        <f t="shared" si="3"/>
        <v>187.55840000000001</v>
      </c>
      <c r="L20" s="126">
        <f t="shared" si="4"/>
        <v>11369.63605041096</v>
      </c>
      <c r="M20" s="127">
        <f t="shared" si="5"/>
        <v>0</v>
      </c>
      <c r="N20" s="128">
        <f t="shared" si="6"/>
        <v>11369.63605041096</v>
      </c>
      <c r="O20" s="129"/>
      <c r="P20" s="130"/>
    </row>
    <row r="21" spans="1:16" ht="20.100000000000001" customHeight="1">
      <c r="A21" s="107" t="s">
        <v>582</v>
      </c>
      <c r="B21" s="107" t="s">
        <v>595</v>
      </c>
      <c r="C21" s="119">
        <v>323</v>
      </c>
      <c r="D21" s="120" t="s">
        <v>264</v>
      </c>
      <c r="E21" s="120" t="s">
        <v>58</v>
      </c>
      <c r="F21" s="121">
        <v>62.5</v>
      </c>
      <c r="G21" s="122">
        <v>30187.74</v>
      </c>
      <c r="H21" s="123">
        <f t="shared" si="0"/>
        <v>24077</v>
      </c>
      <c r="I21" s="123">
        <f t="shared" si="1"/>
        <v>22812.5</v>
      </c>
      <c r="J21" s="124" t="str">
        <f t="shared" si="2"/>
        <v>active</v>
      </c>
      <c r="K21" s="125">
        <f t="shared" si="3"/>
        <v>483.00384000000003</v>
      </c>
      <c r="L21" s="126">
        <f t="shared" si="4"/>
        <v>28796.291951342468</v>
      </c>
      <c r="M21" s="127">
        <f t="shared" si="5"/>
        <v>0</v>
      </c>
      <c r="N21" s="128">
        <f t="shared" si="6"/>
        <v>28796.291951342468</v>
      </c>
      <c r="O21" s="129"/>
      <c r="P21" s="130"/>
    </row>
    <row r="22" spans="1:16" ht="20.100000000000001" customHeight="1">
      <c r="A22" s="107" t="s">
        <v>582</v>
      </c>
      <c r="B22" s="107" t="s">
        <v>595</v>
      </c>
      <c r="C22" s="119">
        <v>324</v>
      </c>
      <c r="D22" s="120" t="s">
        <v>264</v>
      </c>
      <c r="E22" s="120" t="s">
        <v>270</v>
      </c>
      <c r="F22" s="121">
        <v>62.5</v>
      </c>
      <c r="G22" s="122">
        <v>28987.64</v>
      </c>
      <c r="H22" s="123">
        <f t="shared" si="0"/>
        <v>24442</v>
      </c>
      <c r="I22" s="123">
        <f t="shared" si="1"/>
        <v>22812.5</v>
      </c>
      <c r="J22" s="124" t="str">
        <f t="shared" si="2"/>
        <v>active</v>
      </c>
      <c r="K22" s="125">
        <f t="shared" si="3"/>
        <v>463.80223999999998</v>
      </c>
      <c r="L22" s="126">
        <f t="shared" si="4"/>
        <v>27187.706101479453</v>
      </c>
      <c r="M22" s="127">
        <f t="shared" si="5"/>
        <v>0</v>
      </c>
      <c r="N22" s="128">
        <f t="shared" si="6"/>
        <v>27187.706101479453</v>
      </c>
      <c r="O22" s="129"/>
      <c r="P22" s="130"/>
    </row>
    <row r="23" spans="1:16" ht="20.100000000000001" customHeight="1">
      <c r="A23" s="107" t="s">
        <v>582</v>
      </c>
      <c r="B23" s="107" t="s">
        <v>595</v>
      </c>
      <c r="C23" s="119">
        <v>325</v>
      </c>
      <c r="D23" s="120" t="s">
        <v>264</v>
      </c>
      <c r="E23" s="120" t="s">
        <v>271</v>
      </c>
      <c r="F23" s="121">
        <v>62.5</v>
      </c>
      <c r="G23" s="122">
        <v>10853.61</v>
      </c>
      <c r="H23" s="123">
        <f t="shared" si="0"/>
        <v>24807</v>
      </c>
      <c r="I23" s="123">
        <f t="shared" si="1"/>
        <v>22812.5</v>
      </c>
      <c r="J23" s="124" t="str">
        <f t="shared" si="2"/>
        <v>active</v>
      </c>
      <c r="K23" s="125">
        <f t="shared" si="3"/>
        <v>173.65776</v>
      </c>
      <c r="L23" s="126">
        <f t="shared" si="4"/>
        <v>10006.01739879452</v>
      </c>
      <c r="M23" s="127">
        <f t="shared" si="5"/>
        <v>0</v>
      </c>
      <c r="N23" s="128">
        <f t="shared" si="6"/>
        <v>10006.01739879452</v>
      </c>
      <c r="O23" s="129"/>
      <c r="P23" s="130"/>
    </row>
    <row r="24" spans="1:16" ht="20.100000000000001" customHeight="1">
      <c r="A24" s="107" t="s">
        <v>582</v>
      </c>
      <c r="B24" s="107" t="s">
        <v>595</v>
      </c>
      <c r="C24" s="119">
        <v>326</v>
      </c>
      <c r="D24" s="120" t="s">
        <v>264</v>
      </c>
      <c r="E24" s="120" t="s">
        <v>272</v>
      </c>
      <c r="F24" s="121">
        <v>62.5</v>
      </c>
      <c r="G24" s="122">
        <v>46302.67</v>
      </c>
      <c r="H24" s="123">
        <f t="shared" si="0"/>
        <v>25173</v>
      </c>
      <c r="I24" s="123">
        <f t="shared" si="1"/>
        <v>22812.5</v>
      </c>
      <c r="J24" s="124" t="str">
        <f t="shared" si="2"/>
        <v>active</v>
      </c>
      <c r="K24" s="125">
        <f t="shared" si="3"/>
        <v>740.84271999999999</v>
      </c>
      <c r="L24" s="126">
        <f t="shared" si="4"/>
        <v>41943.876188493145</v>
      </c>
      <c r="M24" s="127">
        <f t="shared" si="5"/>
        <v>0</v>
      </c>
      <c r="N24" s="128">
        <f t="shared" si="6"/>
        <v>41943.876188493145</v>
      </c>
      <c r="O24" s="129"/>
      <c r="P24" s="130"/>
    </row>
    <row r="25" spans="1:16" ht="20.100000000000001" customHeight="1">
      <c r="A25" s="107" t="s">
        <v>582</v>
      </c>
      <c r="B25" s="107" t="s">
        <v>595</v>
      </c>
      <c r="C25" s="119">
        <v>327</v>
      </c>
      <c r="D25" s="120" t="s">
        <v>264</v>
      </c>
      <c r="E25" s="120" t="s">
        <v>52</v>
      </c>
      <c r="F25" s="121">
        <v>62.5</v>
      </c>
      <c r="G25" s="122">
        <v>32366.16</v>
      </c>
      <c r="H25" s="123">
        <f t="shared" si="0"/>
        <v>25538</v>
      </c>
      <c r="I25" s="123">
        <f t="shared" si="1"/>
        <v>22812.5</v>
      </c>
      <c r="J25" s="124" t="str">
        <f t="shared" si="2"/>
        <v>active</v>
      </c>
      <c r="K25" s="125">
        <f t="shared" si="3"/>
        <v>517.85856000000001</v>
      </c>
      <c r="L25" s="126">
        <f t="shared" si="4"/>
        <v>28801.448679452053</v>
      </c>
      <c r="M25" s="127">
        <f t="shared" si="5"/>
        <v>0</v>
      </c>
      <c r="N25" s="128">
        <f t="shared" si="6"/>
        <v>28801.448679452053</v>
      </c>
      <c r="O25" s="129"/>
      <c r="P25" s="130"/>
    </row>
    <row r="26" spans="1:16" ht="20.100000000000001" customHeight="1">
      <c r="A26" s="107" t="s">
        <v>582</v>
      </c>
      <c r="B26" s="107" t="s">
        <v>595</v>
      </c>
      <c r="C26" s="119">
        <v>328</v>
      </c>
      <c r="D26" s="120" t="s">
        <v>264</v>
      </c>
      <c r="E26" s="120" t="s">
        <v>273</v>
      </c>
      <c r="F26" s="121">
        <v>62.5</v>
      </c>
      <c r="G26" s="122">
        <v>24355.41</v>
      </c>
      <c r="H26" s="123">
        <f t="shared" si="0"/>
        <v>25903</v>
      </c>
      <c r="I26" s="123">
        <f t="shared" si="1"/>
        <v>22812.5</v>
      </c>
      <c r="J26" s="124" t="str">
        <f t="shared" si="2"/>
        <v>active</v>
      </c>
      <c r="K26" s="125">
        <f t="shared" si="3"/>
        <v>389.68655999999999</v>
      </c>
      <c r="L26" s="126">
        <f t="shared" si="4"/>
        <v>21283.291982465751</v>
      </c>
      <c r="M26" s="127">
        <f t="shared" si="5"/>
        <v>0</v>
      </c>
      <c r="N26" s="128">
        <f t="shared" si="6"/>
        <v>21283.291982465751</v>
      </c>
      <c r="O26" s="129"/>
      <c r="P26" s="130"/>
    </row>
    <row r="27" spans="1:16" ht="20.100000000000001" customHeight="1">
      <c r="A27" s="107" t="s">
        <v>582</v>
      </c>
      <c r="B27" s="107" t="s">
        <v>595</v>
      </c>
      <c r="C27" s="119">
        <v>329</v>
      </c>
      <c r="D27" s="120" t="s">
        <v>264</v>
      </c>
      <c r="E27" s="120" t="s">
        <v>59</v>
      </c>
      <c r="F27" s="121">
        <v>62.5</v>
      </c>
      <c r="G27" s="122">
        <v>25695.47</v>
      </c>
      <c r="H27" s="123">
        <f t="shared" si="0"/>
        <v>26268</v>
      </c>
      <c r="I27" s="123">
        <f t="shared" si="1"/>
        <v>22812.5</v>
      </c>
      <c r="J27" s="124" t="str">
        <f t="shared" si="2"/>
        <v>active</v>
      </c>
      <c r="K27" s="125">
        <f t="shared" si="3"/>
        <v>411.12752</v>
      </c>
      <c r="L27" s="126">
        <f t="shared" si="4"/>
        <v>22043.193332602739</v>
      </c>
      <c r="M27" s="127">
        <f t="shared" si="5"/>
        <v>0</v>
      </c>
      <c r="N27" s="128">
        <f t="shared" si="6"/>
        <v>22043.193332602739</v>
      </c>
      <c r="O27" s="129"/>
      <c r="P27" s="130"/>
    </row>
    <row r="28" spans="1:16" ht="20.100000000000001" customHeight="1">
      <c r="A28" s="107" t="s">
        <v>582</v>
      </c>
      <c r="B28" s="107" t="s">
        <v>595</v>
      </c>
      <c r="C28" s="119">
        <v>330</v>
      </c>
      <c r="D28" s="120" t="s">
        <v>264</v>
      </c>
      <c r="E28" s="120" t="s">
        <v>60</v>
      </c>
      <c r="F28" s="121">
        <v>62.5</v>
      </c>
      <c r="G28" s="122">
        <v>30296.400000000001</v>
      </c>
      <c r="H28" s="123">
        <f t="shared" si="0"/>
        <v>26634</v>
      </c>
      <c r="I28" s="123">
        <f t="shared" si="1"/>
        <v>22812.5</v>
      </c>
      <c r="J28" s="124" t="str">
        <f t="shared" si="2"/>
        <v>active</v>
      </c>
      <c r="K28" s="125">
        <f t="shared" si="3"/>
        <v>484.74240000000003</v>
      </c>
      <c r="L28" s="126">
        <f t="shared" si="4"/>
        <v>25504.090546849318</v>
      </c>
      <c r="M28" s="127">
        <f t="shared" si="5"/>
        <v>0</v>
      </c>
      <c r="N28" s="128">
        <f t="shared" si="6"/>
        <v>25504.090546849318</v>
      </c>
      <c r="O28" s="129"/>
      <c r="P28" s="130"/>
    </row>
    <row r="29" spans="1:16" ht="20.100000000000001" customHeight="1">
      <c r="A29" s="107" t="s">
        <v>582</v>
      </c>
      <c r="B29" s="107" t="s">
        <v>595</v>
      </c>
      <c r="C29" s="119">
        <v>331</v>
      </c>
      <c r="D29" s="120" t="s">
        <v>264</v>
      </c>
      <c r="E29" s="120" t="s">
        <v>61</v>
      </c>
      <c r="F29" s="121">
        <v>62.5</v>
      </c>
      <c r="G29" s="122">
        <v>93504.3</v>
      </c>
      <c r="H29" s="123">
        <f t="shared" si="0"/>
        <v>26999</v>
      </c>
      <c r="I29" s="123">
        <f t="shared" si="1"/>
        <v>22812.5</v>
      </c>
      <c r="J29" s="124" t="str">
        <f t="shared" si="2"/>
        <v>active</v>
      </c>
      <c r="K29" s="125">
        <f t="shared" si="3"/>
        <v>1496.0688</v>
      </c>
      <c r="L29" s="126">
        <f t="shared" si="4"/>
        <v>77217.644173150693</v>
      </c>
      <c r="M29" s="127">
        <f t="shared" si="5"/>
        <v>0</v>
      </c>
      <c r="N29" s="128">
        <f t="shared" si="6"/>
        <v>77217.644173150693</v>
      </c>
      <c r="O29" s="129"/>
      <c r="P29" s="130">
        <v>1670</v>
      </c>
    </row>
    <row r="30" spans="1:16" ht="20.100000000000001" customHeight="1">
      <c r="A30" s="107" t="s">
        <v>582</v>
      </c>
      <c r="B30" s="107" t="s">
        <v>595</v>
      </c>
      <c r="C30" s="119">
        <v>310</v>
      </c>
      <c r="D30" s="120" t="s">
        <v>262</v>
      </c>
      <c r="E30" s="120" t="s">
        <v>62</v>
      </c>
      <c r="F30" s="121">
        <v>62.5</v>
      </c>
      <c r="G30" s="122">
        <v>36867.199999999997</v>
      </c>
      <c r="H30" s="123">
        <f t="shared" si="0"/>
        <v>27364</v>
      </c>
      <c r="I30" s="123">
        <f t="shared" si="1"/>
        <v>22812.5</v>
      </c>
      <c r="J30" s="124" t="str">
        <f t="shared" si="2"/>
        <v>active</v>
      </c>
      <c r="K30" s="125">
        <f t="shared" si="3"/>
        <v>589.87519999999995</v>
      </c>
      <c r="L30" s="126">
        <f t="shared" si="4"/>
        <v>29855.765602191779</v>
      </c>
      <c r="M30" s="127">
        <f t="shared" si="5"/>
        <v>0</v>
      </c>
      <c r="N30" s="128">
        <f t="shared" si="6"/>
        <v>29855.765602191779</v>
      </c>
      <c r="O30" s="129"/>
      <c r="P30" s="130">
        <v>737.34399999999994</v>
      </c>
    </row>
    <row r="31" spans="1:16" ht="20.100000000000001" customHeight="1">
      <c r="A31" s="107" t="s">
        <v>582</v>
      </c>
      <c r="B31" s="107" t="s">
        <v>595</v>
      </c>
      <c r="C31" s="119">
        <v>332</v>
      </c>
      <c r="D31" s="120" t="s">
        <v>264</v>
      </c>
      <c r="E31" s="120" t="s">
        <v>62</v>
      </c>
      <c r="F31" s="121">
        <v>62.5</v>
      </c>
      <c r="G31" s="122">
        <v>25355.83</v>
      </c>
      <c r="H31" s="123">
        <f t="shared" si="0"/>
        <v>27364</v>
      </c>
      <c r="I31" s="123">
        <f t="shared" si="1"/>
        <v>22812.5</v>
      </c>
      <c r="J31" s="124" t="str">
        <f t="shared" si="2"/>
        <v>active</v>
      </c>
      <c r="K31" s="125">
        <f t="shared" si="3"/>
        <v>405.69328000000002</v>
      </c>
      <c r="L31" s="126">
        <f t="shared" si="4"/>
        <v>20533.637410191783</v>
      </c>
      <c r="M31" s="127">
        <f t="shared" si="5"/>
        <v>0</v>
      </c>
      <c r="N31" s="128">
        <f t="shared" si="6"/>
        <v>20533.637410191783</v>
      </c>
      <c r="O31" s="129"/>
      <c r="P31" s="130">
        <v>507.11660000000006</v>
      </c>
    </row>
    <row r="32" spans="1:16" ht="20.100000000000001" customHeight="1">
      <c r="A32" s="107" t="s">
        <v>582</v>
      </c>
      <c r="B32" s="107" t="s">
        <v>595</v>
      </c>
      <c r="C32" s="119">
        <v>333</v>
      </c>
      <c r="D32" s="120" t="s">
        <v>264</v>
      </c>
      <c r="E32" s="120" t="s">
        <v>63</v>
      </c>
      <c r="F32" s="121">
        <v>62.5</v>
      </c>
      <c r="G32" s="122">
        <v>137042.4</v>
      </c>
      <c r="H32" s="123">
        <f t="shared" si="0"/>
        <v>27729</v>
      </c>
      <c r="I32" s="123">
        <f t="shared" si="1"/>
        <v>22812.5</v>
      </c>
      <c r="J32" s="124" t="str">
        <f t="shared" si="2"/>
        <v>active</v>
      </c>
      <c r="K32" s="125">
        <f t="shared" si="3"/>
        <v>2192.6783999999998</v>
      </c>
      <c r="L32" s="126">
        <f t="shared" si="4"/>
        <v>108786.88533041095</v>
      </c>
      <c r="M32" s="127">
        <f t="shared" si="5"/>
        <v>0</v>
      </c>
      <c r="N32" s="128">
        <f t="shared" si="6"/>
        <v>108786.88533041095</v>
      </c>
      <c r="O32" s="129"/>
      <c r="P32" s="130">
        <v>2740.848</v>
      </c>
    </row>
    <row r="33" spans="1:16" ht="20.100000000000001" customHeight="1">
      <c r="A33" s="107" t="s">
        <v>582</v>
      </c>
      <c r="B33" s="107" t="s">
        <v>595</v>
      </c>
      <c r="C33" s="119">
        <v>334</v>
      </c>
      <c r="D33" s="120" t="s">
        <v>264</v>
      </c>
      <c r="E33" s="120" t="s">
        <v>274</v>
      </c>
      <c r="F33" s="121">
        <v>62.5</v>
      </c>
      <c r="G33" s="122">
        <v>82995.55</v>
      </c>
      <c r="H33" s="123">
        <f t="shared" si="0"/>
        <v>28095</v>
      </c>
      <c r="I33" s="123">
        <f t="shared" si="1"/>
        <v>22812.5</v>
      </c>
      <c r="J33" s="124" t="str">
        <f t="shared" si="2"/>
        <v>active</v>
      </c>
      <c r="K33" s="125">
        <f t="shared" si="3"/>
        <v>1327.9288000000001</v>
      </c>
      <c r="L33" s="126">
        <f t="shared" si="4"/>
        <v>64551.892324383567</v>
      </c>
      <c r="M33" s="127">
        <f t="shared" si="5"/>
        <v>0</v>
      </c>
      <c r="N33" s="128">
        <f t="shared" si="6"/>
        <v>64551.892324383567</v>
      </c>
      <c r="O33" s="129"/>
      <c r="P33" s="130">
        <v>1660</v>
      </c>
    </row>
    <row r="34" spans="1:16" ht="20.100000000000001" customHeight="1">
      <c r="A34" s="107" t="s">
        <v>582</v>
      </c>
      <c r="B34" s="107" t="s">
        <v>595</v>
      </c>
      <c r="C34" s="119">
        <v>335</v>
      </c>
      <c r="D34" s="120" t="s">
        <v>264</v>
      </c>
      <c r="E34" s="120" t="s">
        <v>275</v>
      </c>
      <c r="F34" s="121">
        <v>62.5</v>
      </c>
      <c r="G34" s="122">
        <v>57304.67</v>
      </c>
      <c r="H34" s="123">
        <f t="shared" si="0"/>
        <v>28460</v>
      </c>
      <c r="I34" s="123">
        <f t="shared" si="1"/>
        <v>22812.5</v>
      </c>
      <c r="J34" s="124" t="str">
        <f t="shared" si="2"/>
        <v>active</v>
      </c>
      <c r="K34" s="125">
        <f t="shared" si="3"/>
        <v>916.87472000000002</v>
      </c>
      <c r="L34" s="126">
        <f t="shared" si="4"/>
        <v>43653.284614136988</v>
      </c>
      <c r="M34" s="127">
        <f t="shared" si="5"/>
        <v>0</v>
      </c>
      <c r="N34" s="128">
        <f t="shared" si="6"/>
        <v>43653.284614136988</v>
      </c>
      <c r="O34" s="129"/>
      <c r="P34" s="130">
        <v>1146.0934</v>
      </c>
    </row>
    <row r="35" spans="1:16" ht="20.100000000000001" customHeight="1">
      <c r="A35" s="107" t="s">
        <v>582</v>
      </c>
      <c r="B35" s="107" t="s">
        <v>595</v>
      </c>
      <c r="C35" s="119">
        <v>336</v>
      </c>
      <c r="D35" s="120" t="s">
        <v>264</v>
      </c>
      <c r="E35" s="120" t="s">
        <v>276</v>
      </c>
      <c r="F35" s="121">
        <v>62.5</v>
      </c>
      <c r="G35" s="122">
        <v>25360.69</v>
      </c>
      <c r="H35" s="123">
        <f t="shared" si="0"/>
        <v>28825</v>
      </c>
      <c r="I35" s="123">
        <f t="shared" si="1"/>
        <v>22812.5</v>
      </c>
      <c r="J35" s="124" t="str">
        <f t="shared" si="2"/>
        <v>active</v>
      </c>
      <c r="K35" s="125">
        <f t="shared" si="3"/>
        <v>405.77103999999997</v>
      </c>
      <c r="L35" s="126">
        <f t="shared" si="4"/>
        <v>18913.377269917804</v>
      </c>
      <c r="M35" s="127">
        <f t="shared" si="5"/>
        <v>0</v>
      </c>
      <c r="N35" s="128">
        <f t="shared" si="6"/>
        <v>18913.377269917804</v>
      </c>
      <c r="O35" s="129"/>
      <c r="P35" s="130">
        <v>507.21379999999999</v>
      </c>
    </row>
    <row r="36" spans="1:16" ht="20.100000000000001" customHeight="1">
      <c r="A36" s="107" t="s">
        <v>582</v>
      </c>
      <c r="B36" s="107" t="s">
        <v>595</v>
      </c>
      <c r="C36" s="119">
        <v>337</v>
      </c>
      <c r="D36" s="120" t="s">
        <v>264</v>
      </c>
      <c r="E36" s="120" t="s">
        <v>19</v>
      </c>
      <c r="F36" s="121">
        <v>62.5</v>
      </c>
      <c r="G36" s="122">
        <v>87653.86</v>
      </c>
      <c r="H36" s="123">
        <f t="shared" si="0"/>
        <v>29190</v>
      </c>
      <c r="I36" s="123">
        <f t="shared" si="1"/>
        <v>22812.5</v>
      </c>
      <c r="J36" s="124" t="str">
        <f t="shared" si="2"/>
        <v>active</v>
      </c>
      <c r="K36" s="125">
        <f t="shared" si="3"/>
        <v>1402.4617599999999</v>
      </c>
      <c r="L36" s="126">
        <f t="shared" si="4"/>
        <v>63967.625699945202</v>
      </c>
      <c r="M36" s="127">
        <f t="shared" si="5"/>
        <v>0</v>
      </c>
      <c r="N36" s="128">
        <f t="shared" si="6"/>
        <v>63967.625699945202</v>
      </c>
      <c r="O36" s="129"/>
      <c r="P36" s="130">
        <v>1753.0771999999999</v>
      </c>
    </row>
    <row r="37" spans="1:16" ht="20.100000000000001" customHeight="1">
      <c r="A37" s="107" t="s">
        <v>582</v>
      </c>
      <c r="B37" s="107" t="s">
        <v>595</v>
      </c>
      <c r="C37" s="119">
        <v>338</v>
      </c>
      <c r="D37" s="120" t="s">
        <v>264</v>
      </c>
      <c r="E37" s="120" t="s">
        <v>277</v>
      </c>
      <c r="F37" s="121">
        <v>62.5</v>
      </c>
      <c r="G37" s="122">
        <v>1335.12</v>
      </c>
      <c r="H37" s="123">
        <f t="shared" si="0"/>
        <v>29252</v>
      </c>
      <c r="I37" s="123">
        <f t="shared" si="1"/>
        <v>22812.5</v>
      </c>
      <c r="J37" s="124" t="str">
        <f t="shared" si="2"/>
        <v>active</v>
      </c>
      <c r="K37" s="125">
        <f t="shared" si="3"/>
        <v>21.361919999999998</v>
      </c>
      <c r="L37" s="126">
        <f t="shared" si="4"/>
        <v>970.7090551232875</v>
      </c>
      <c r="M37" s="127">
        <f t="shared" si="5"/>
        <v>0</v>
      </c>
      <c r="N37" s="128">
        <f t="shared" si="6"/>
        <v>970.7090551232875</v>
      </c>
      <c r="O37" s="129"/>
      <c r="P37" s="130">
        <v>26.702399999999997</v>
      </c>
    </row>
    <row r="38" spans="1:16" ht="20.100000000000001" customHeight="1">
      <c r="A38" s="107" t="s">
        <v>582</v>
      </c>
      <c r="B38" s="107" t="s">
        <v>595</v>
      </c>
      <c r="C38" s="119">
        <v>339</v>
      </c>
      <c r="D38" s="120" t="s">
        <v>264</v>
      </c>
      <c r="E38" s="120" t="s">
        <v>50</v>
      </c>
      <c r="F38" s="121">
        <v>62.5</v>
      </c>
      <c r="G38" s="122">
        <v>20446.52</v>
      </c>
      <c r="H38" s="123">
        <f t="shared" si="0"/>
        <v>29556</v>
      </c>
      <c r="I38" s="123">
        <f t="shared" si="1"/>
        <v>22812.5</v>
      </c>
      <c r="J38" s="124" t="str">
        <f t="shared" si="2"/>
        <v>active</v>
      </c>
      <c r="K38" s="125">
        <f t="shared" si="3"/>
        <v>327.14431999999999</v>
      </c>
      <c r="L38" s="126">
        <f t="shared" si="4"/>
        <v>14593.325529424657</v>
      </c>
      <c r="M38" s="127">
        <f t="shared" si="5"/>
        <v>0</v>
      </c>
      <c r="N38" s="128">
        <f t="shared" si="6"/>
        <v>14593.325529424657</v>
      </c>
      <c r="O38" s="129"/>
      <c r="P38" s="130">
        <v>408.93040000000002</v>
      </c>
    </row>
    <row r="39" spans="1:16" ht="20.100000000000001" customHeight="1">
      <c r="A39" s="107" t="s">
        <v>582</v>
      </c>
      <c r="B39" s="107" t="s">
        <v>595</v>
      </c>
      <c r="C39" s="119">
        <v>340</v>
      </c>
      <c r="D39" s="120" t="s">
        <v>264</v>
      </c>
      <c r="E39" s="120" t="s">
        <v>278</v>
      </c>
      <c r="F39" s="121">
        <v>62.5</v>
      </c>
      <c r="G39" s="122">
        <v>13750</v>
      </c>
      <c r="H39" s="123">
        <f t="shared" si="0"/>
        <v>29768</v>
      </c>
      <c r="I39" s="123">
        <f t="shared" si="1"/>
        <v>22812.5</v>
      </c>
      <c r="J39" s="124" t="str">
        <f t="shared" si="2"/>
        <v>active</v>
      </c>
      <c r="K39" s="125">
        <f t="shared" si="3"/>
        <v>220</v>
      </c>
      <c r="L39" s="126">
        <f t="shared" si="4"/>
        <v>9686.0273972602736</v>
      </c>
      <c r="M39" s="127">
        <f t="shared" si="5"/>
        <v>0</v>
      </c>
      <c r="N39" s="128">
        <f t="shared" si="6"/>
        <v>9686.0273972602736</v>
      </c>
      <c r="O39" s="129"/>
      <c r="P39" s="130">
        <v>275</v>
      </c>
    </row>
    <row r="40" spans="1:16" ht="20.100000000000001" customHeight="1">
      <c r="A40" s="107" t="s">
        <v>582</v>
      </c>
      <c r="B40" s="107" t="s">
        <v>595</v>
      </c>
      <c r="C40" s="119">
        <v>341</v>
      </c>
      <c r="D40" s="120" t="s">
        <v>264</v>
      </c>
      <c r="E40" s="120" t="s">
        <v>64</v>
      </c>
      <c r="F40" s="121">
        <v>62.5</v>
      </c>
      <c r="G40" s="122">
        <v>20933.25</v>
      </c>
      <c r="H40" s="123">
        <f t="shared" si="0"/>
        <v>30103</v>
      </c>
      <c r="I40" s="123">
        <f t="shared" si="1"/>
        <v>22812.5</v>
      </c>
      <c r="J40" s="124" t="str">
        <f t="shared" si="2"/>
        <v>active</v>
      </c>
      <c r="K40" s="125">
        <f t="shared" si="3"/>
        <v>334.93200000000002</v>
      </c>
      <c r="L40" s="126">
        <f t="shared" si="4"/>
        <v>14438.780876712328</v>
      </c>
      <c r="M40" s="127">
        <f t="shared" si="5"/>
        <v>0</v>
      </c>
      <c r="N40" s="128">
        <f t="shared" si="6"/>
        <v>14438.780876712328</v>
      </c>
      <c r="O40" s="129"/>
      <c r="P40" s="130">
        <v>418.66500000000002</v>
      </c>
    </row>
    <row r="41" spans="1:16" ht="20.100000000000001" customHeight="1">
      <c r="A41" s="107" t="s">
        <v>582</v>
      </c>
      <c r="B41" s="107" t="s">
        <v>595</v>
      </c>
      <c r="C41" s="119">
        <v>342</v>
      </c>
      <c r="D41" s="120" t="s">
        <v>264</v>
      </c>
      <c r="E41" s="120" t="s">
        <v>279</v>
      </c>
      <c r="F41" s="121">
        <v>62.5</v>
      </c>
      <c r="G41" s="122">
        <v>22765.31</v>
      </c>
      <c r="H41" s="123">
        <f t="shared" si="0"/>
        <v>30317</v>
      </c>
      <c r="I41" s="123">
        <f t="shared" si="1"/>
        <v>22812.5</v>
      </c>
      <c r="J41" s="124" t="str">
        <f t="shared" si="2"/>
        <v>active</v>
      </c>
      <c r="K41" s="125">
        <f t="shared" si="3"/>
        <v>364.24496000000005</v>
      </c>
      <c r="L41" s="126">
        <f t="shared" si="4"/>
        <v>15488.893216876715</v>
      </c>
      <c r="M41" s="127">
        <f t="shared" si="5"/>
        <v>0</v>
      </c>
      <c r="N41" s="128">
        <f t="shared" si="6"/>
        <v>15488.893216876715</v>
      </c>
      <c r="O41" s="129"/>
      <c r="P41" s="130">
        <v>455.30620000000005</v>
      </c>
    </row>
    <row r="42" spans="1:16" ht="20.100000000000001" customHeight="1">
      <c r="A42" s="107" t="s">
        <v>582</v>
      </c>
      <c r="B42" s="107" t="s">
        <v>595</v>
      </c>
      <c r="C42" s="119">
        <v>343</v>
      </c>
      <c r="D42" s="120" t="s">
        <v>264</v>
      </c>
      <c r="E42" s="120" t="s">
        <v>280</v>
      </c>
      <c r="F42" s="121">
        <v>62.5</v>
      </c>
      <c r="G42" s="122">
        <v>12200</v>
      </c>
      <c r="H42" s="123">
        <f t="shared" si="0"/>
        <v>30468</v>
      </c>
      <c r="I42" s="123">
        <f t="shared" si="1"/>
        <v>22812.5</v>
      </c>
      <c r="J42" s="124" t="str">
        <f t="shared" si="2"/>
        <v>active</v>
      </c>
      <c r="K42" s="125">
        <f t="shared" si="3"/>
        <v>195.2</v>
      </c>
      <c r="L42" s="126">
        <f t="shared" si="4"/>
        <v>8219.7917808219172</v>
      </c>
      <c r="M42" s="127">
        <f t="shared" si="5"/>
        <v>0</v>
      </c>
      <c r="N42" s="128">
        <f t="shared" si="6"/>
        <v>8219.7917808219172</v>
      </c>
      <c r="O42" s="129"/>
      <c r="P42" s="130">
        <v>0</v>
      </c>
    </row>
    <row r="43" spans="1:16" ht="20.100000000000001" customHeight="1">
      <c r="A43" s="107" t="s">
        <v>582</v>
      </c>
      <c r="B43" s="107" t="s">
        <v>595</v>
      </c>
      <c r="C43" s="119">
        <v>344</v>
      </c>
      <c r="D43" s="120" t="s">
        <v>264</v>
      </c>
      <c r="E43" s="120" t="s">
        <v>281</v>
      </c>
      <c r="F43" s="121">
        <v>62.5</v>
      </c>
      <c r="G43" s="122">
        <v>17953.55</v>
      </c>
      <c r="H43" s="123">
        <f t="shared" si="0"/>
        <v>30956</v>
      </c>
      <c r="I43" s="123">
        <f t="shared" si="1"/>
        <v>22812.5</v>
      </c>
      <c r="J43" s="124" t="str">
        <f t="shared" si="2"/>
        <v>active</v>
      </c>
      <c r="K43" s="125">
        <f t="shared" si="3"/>
        <v>287.2568</v>
      </c>
      <c r="L43" s="126">
        <f t="shared" si="4"/>
        <v>11712.207390684931</v>
      </c>
      <c r="M43" s="127">
        <f t="shared" si="5"/>
        <v>0</v>
      </c>
      <c r="N43" s="128">
        <f t="shared" si="6"/>
        <v>11712.207390684931</v>
      </c>
      <c r="O43" s="129"/>
      <c r="P43" s="130">
        <v>359.07099999999997</v>
      </c>
    </row>
    <row r="44" spans="1:16" ht="20.100000000000001" customHeight="1">
      <c r="A44" s="107" t="s">
        <v>582</v>
      </c>
      <c r="B44" s="107" t="s">
        <v>595</v>
      </c>
      <c r="C44" s="119">
        <v>345</v>
      </c>
      <c r="D44" s="120" t="s">
        <v>264</v>
      </c>
      <c r="E44" s="120" t="s">
        <v>65</v>
      </c>
      <c r="F44" s="121">
        <v>62.5</v>
      </c>
      <c r="G44" s="122">
        <v>582806.54</v>
      </c>
      <c r="H44" s="123">
        <f t="shared" si="0"/>
        <v>31199</v>
      </c>
      <c r="I44" s="123">
        <f t="shared" si="1"/>
        <v>22812.5</v>
      </c>
      <c r="J44" s="124" t="str">
        <f t="shared" si="2"/>
        <v>active</v>
      </c>
      <c r="K44" s="125">
        <f t="shared" si="3"/>
        <v>9324.9046400000007</v>
      </c>
      <c r="L44" s="126">
        <f t="shared" si="4"/>
        <v>373992.54527386307</v>
      </c>
      <c r="M44" s="127">
        <f t="shared" si="5"/>
        <v>0</v>
      </c>
      <c r="N44" s="128">
        <f t="shared" si="6"/>
        <v>373992.54527386307</v>
      </c>
      <c r="O44" s="129"/>
      <c r="P44" s="130">
        <v>11656.130800000001</v>
      </c>
    </row>
    <row r="45" spans="1:16" ht="20.100000000000001" customHeight="1">
      <c r="A45" s="107" t="s">
        <v>582</v>
      </c>
      <c r="B45" s="107" t="s">
        <v>595</v>
      </c>
      <c r="C45" s="119">
        <v>346</v>
      </c>
      <c r="D45" s="120" t="s">
        <v>264</v>
      </c>
      <c r="E45" s="120" t="s">
        <v>65</v>
      </c>
      <c r="F45" s="121">
        <v>62.5</v>
      </c>
      <c r="G45" s="122">
        <v>7642.85</v>
      </c>
      <c r="H45" s="123">
        <f t="shared" si="0"/>
        <v>31199</v>
      </c>
      <c r="I45" s="123">
        <f t="shared" si="1"/>
        <v>22812.5</v>
      </c>
      <c r="J45" s="124" t="str">
        <f t="shared" si="2"/>
        <v>active</v>
      </c>
      <c r="K45" s="125">
        <f t="shared" si="3"/>
        <v>122.2856</v>
      </c>
      <c r="L45" s="126">
        <f t="shared" si="4"/>
        <v>4904.4901326027402</v>
      </c>
      <c r="M45" s="127">
        <f t="shared" si="5"/>
        <v>0</v>
      </c>
      <c r="N45" s="128">
        <f t="shared" si="6"/>
        <v>4904.4901326027402</v>
      </c>
      <c r="O45" s="129"/>
      <c r="P45" s="130">
        <v>152.857</v>
      </c>
    </row>
    <row r="46" spans="1:16" ht="20.100000000000001" customHeight="1">
      <c r="A46" s="107" t="s">
        <v>582</v>
      </c>
      <c r="B46" s="107" t="s">
        <v>595</v>
      </c>
      <c r="C46" s="119">
        <v>347</v>
      </c>
      <c r="D46" s="131" t="s">
        <v>282</v>
      </c>
      <c r="E46" s="120" t="s">
        <v>65</v>
      </c>
      <c r="F46" s="121">
        <v>62.5</v>
      </c>
      <c r="G46" s="122">
        <v>1288098.74</v>
      </c>
      <c r="H46" s="123">
        <f t="shared" si="0"/>
        <v>31199</v>
      </c>
      <c r="I46" s="123">
        <f t="shared" si="1"/>
        <v>22812.5</v>
      </c>
      <c r="J46" s="124" t="str">
        <f t="shared" si="2"/>
        <v>active</v>
      </c>
      <c r="K46" s="125">
        <f t="shared" si="3"/>
        <v>20609.579839999999</v>
      </c>
      <c r="L46" s="126">
        <f t="shared" si="4"/>
        <v>826585.31308975338</v>
      </c>
      <c r="M46" s="127">
        <f t="shared" si="5"/>
        <v>0</v>
      </c>
      <c r="N46" s="128">
        <f t="shared" si="6"/>
        <v>826585.31308975338</v>
      </c>
      <c r="O46" s="129"/>
      <c r="P46" s="130">
        <v>25761.9748</v>
      </c>
    </row>
    <row r="47" spans="1:16" ht="20.100000000000001" customHeight="1">
      <c r="A47" s="107" t="s">
        <v>582</v>
      </c>
      <c r="B47" s="107" t="s">
        <v>595</v>
      </c>
      <c r="C47" s="119">
        <v>348</v>
      </c>
      <c r="D47" s="120" t="s">
        <v>264</v>
      </c>
      <c r="E47" s="120" t="s">
        <v>283</v>
      </c>
      <c r="F47" s="121">
        <v>62.5</v>
      </c>
      <c r="G47" s="122">
        <v>321604.52</v>
      </c>
      <c r="H47" s="123">
        <f t="shared" si="0"/>
        <v>31229</v>
      </c>
      <c r="I47" s="123">
        <f t="shared" si="1"/>
        <v>22812.5</v>
      </c>
      <c r="J47" s="124" t="str">
        <f t="shared" si="2"/>
        <v>active</v>
      </c>
      <c r="K47" s="125">
        <f t="shared" si="3"/>
        <v>5145.6723200000006</v>
      </c>
      <c r="L47" s="126">
        <f t="shared" si="4"/>
        <v>205953.77239145205</v>
      </c>
      <c r="M47" s="127">
        <f t="shared" si="5"/>
        <v>0</v>
      </c>
      <c r="N47" s="128">
        <f t="shared" si="6"/>
        <v>205953.77239145205</v>
      </c>
      <c r="O47" s="129"/>
      <c r="P47" s="130">
        <v>6432.0904</v>
      </c>
    </row>
    <row r="48" spans="1:16" ht="20.100000000000001" customHeight="1">
      <c r="A48" s="107" t="s">
        <v>582</v>
      </c>
      <c r="B48" s="107" t="s">
        <v>595</v>
      </c>
      <c r="C48" s="119">
        <v>349</v>
      </c>
      <c r="D48" s="120" t="s">
        <v>264</v>
      </c>
      <c r="E48" s="120" t="s">
        <v>284</v>
      </c>
      <c r="F48" s="121">
        <v>62.5</v>
      </c>
      <c r="G48" s="122">
        <v>33674.51</v>
      </c>
      <c r="H48" s="123">
        <f t="shared" si="0"/>
        <v>31413</v>
      </c>
      <c r="I48" s="123">
        <f t="shared" si="1"/>
        <v>22812.5</v>
      </c>
      <c r="J48" s="124" t="str">
        <f t="shared" si="2"/>
        <v>active</v>
      </c>
      <c r="K48" s="125">
        <f t="shared" si="3"/>
        <v>538.79216000000008</v>
      </c>
      <c r="L48" s="126">
        <f t="shared" si="4"/>
        <v>21293.361391780825</v>
      </c>
      <c r="M48" s="127">
        <f t="shared" si="5"/>
        <v>0</v>
      </c>
      <c r="N48" s="128">
        <f t="shared" si="6"/>
        <v>21293.361391780825</v>
      </c>
      <c r="O48" s="129"/>
      <c r="P48" s="130">
        <v>673.49020000000007</v>
      </c>
    </row>
    <row r="49" spans="1:25" ht="20.100000000000001" customHeight="1">
      <c r="A49" s="107" t="s">
        <v>582</v>
      </c>
      <c r="B49" s="107" t="s">
        <v>595</v>
      </c>
      <c r="C49" s="119">
        <v>350</v>
      </c>
      <c r="D49" s="120" t="s">
        <v>264</v>
      </c>
      <c r="E49" s="120" t="s">
        <v>285</v>
      </c>
      <c r="F49" s="121">
        <v>62.5</v>
      </c>
      <c r="G49" s="122">
        <v>32144.46</v>
      </c>
      <c r="H49" s="123">
        <f t="shared" si="0"/>
        <v>31929</v>
      </c>
      <c r="I49" s="123">
        <f t="shared" si="1"/>
        <v>22812.5</v>
      </c>
      <c r="J49" s="124" t="str">
        <f t="shared" si="2"/>
        <v>active</v>
      </c>
      <c r="K49" s="125">
        <f t="shared" si="3"/>
        <v>514.31136000000004</v>
      </c>
      <c r="L49" s="126">
        <f t="shared" si="4"/>
        <v>19598.785496547946</v>
      </c>
      <c r="M49" s="127">
        <f t="shared" si="5"/>
        <v>0</v>
      </c>
      <c r="N49" s="128">
        <f t="shared" si="6"/>
        <v>19598.785496547946</v>
      </c>
      <c r="O49" s="129"/>
      <c r="P49" s="130">
        <v>642.88919999999996</v>
      </c>
    </row>
    <row r="50" spans="1:25" ht="20.100000000000001" customHeight="1">
      <c r="A50" s="107" t="s">
        <v>582</v>
      </c>
      <c r="B50" s="107" t="s">
        <v>595</v>
      </c>
      <c r="C50" s="119">
        <v>351</v>
      </c>
      <c r="D50" s="120" t="s">
        <v>264</v>
      </c>
      <c r="E50" s="120" t="s">
        <v>286</v>
      </c>
      <c r="F50" s="121">
        <v>62.5</v>
      </c>
      <c r="G50" s="122">
        <v>20040.05</v>
      </c>
      <c r="H50" s="123">
        <f t="shared" si="0"/>
        <v>32295</v>
      </c>
      <c r="I50" s="123">
        <f t="shared" si="1"/>
        <v>22812.5</v>
      </c>
      <c r="J50" s="124" t="str">
        <f t="shared" si="2"/>
        <v>active</v>
      </c>
      <c r="K50" s="125">
        <f t="shared" si="3"/>
        <v>320.64080000000001</v>
      </c>
      <c r="L50" s="126">
        <f t="shared" si="4"/>
        <v>11897.091381917808</v>
      </c>
      <c r="M50" s="127">
        <f t="shared" si="5"/>
        <v>0</v>
      </c>
      <c r="N50" s="128">
        <f t="shared" si="6"/>
        <v>11897.091381917808</v>
      </c>
      <c r="O50" s="129"/>
      <c r="P50" s="130">
        <v>400.80099999999999</v>
      </c>
    </row>
    <row r="51" spans="1:25" ht="20.100000000000001" customHeight="1">
      <c r="A51" s="107" t="s">
        <v>582</v>
      </c>
      <c r="B51" s="107" t="s">
        <v>595</v>
      </c>
      <c r="C51" s="119">
        <v>352</v>
      </c>
      <c r="D51" s="120" t="s">
        <v>263</v>
      </c>
      <c r="E51" s="120" t="s">
        <v>287</v>
      </c>
      <c r="F51" s="121">
        <v>62.5</v>
      </c>
      <c r="G51" s="122">
        <v>300528.03000000003</v>
      </c>
      <c r="H51" s="123">
        <f t="shared" si="0"/>
        <v>32660</v>
      </c>
      <c r="I51" s="123">
        <f t="shared" si="1"/>
        <v>22812.5</v>
      </c>
      <c r="J51" s="124" t="str">
        <f t="shared" si="2"/>
        <v>active</v>
      </c>
      <c r="K51" s="125">
        <f t="shared" si="3"/>
        <v>4808.44848</v>
      </c>
      <c r="L51" s="126">
        <f t="shared" si="4"/>
        <v>173604.75087517808</v>
      </c>
      <c r="M51" s="127">
        <f t="shared" si="5"/>
        <v>0</v>
      </c>
      <c r="N51" s="128">
        <f t="shared" si="6"/>
        <v>173604.75087517808</v>
      </c>
      <c r="O51" s="129"/>
      <c r="P51" s="130">
        <v>6010.5606000000007</v>
      </c>
    </row>
    <row r="52" spans="1:25" ht="20.100000000000001" customHeight="1">
      <c r="A52" s="107" t="s">
        <v>582</v>
      </c>
      <c r="B52" s="107" t="s">
        <v>595</v>
      </c>
      <c r="C52" s="119">
        <v>353</v>
      </c>
      <c r="D52" s="120" t="s">
        <v>264</v>
      </c>
      <c r="E52" s="120" t="s">
        <v>288</v>
      </c>
      <c r="F52" s="121">
        <v>62.5</v>
      </c>
      <c r="G52" s="122">
        <v>112511.11</v>
      </c>
      <c r="H52" s="123">
        <f t="shared" si="0"/>
        <v>32874</v>
      </c>
      <c r="I52" s="123">
        <f t="shared" si="1"/>
        <v>22812.5</v>
      </c>
      <c r="J52" s="124" t="str">
        <f t="shared" si="2"/>
        <v>active</v>
      </c>
      <c r="K52" s="125">
        <f t="shared" si="3"/>
        <v>1800.17776</v>
      </c>
      <c r="L52" s="126">
        <f t="shared" si="4"/>
        <v>63938.368440109582</v>
      </c>
      <c r="M52" s="127">
        <f t="shared" si="5"/>
        <v>0</v>
      </c>
      <c r="N52" s="128">
        <f t="shared" si="6"/>
        <v>63938.368440109582</v>
      </c>
      <c r="O52" s="129"/>
      <c r="P52" s="130">
        <v>2250.2222000000002</v>
      </c>
    </row>
    <row r="53" spans="1:25" ht="20.100000000000001" customHeight="1">
      <c r="A53" s="107" t="s">
        <v>582</v>
      </c>
      <c r="B53" s="107" t="s">
        <v>595</v>
      </c>
      <c r="C53" s="119">
        <v>354</v>
      </c>
      <c r="D53" s="120" t="s">
        <v>264</v>
      </c>
      <c r="E53" s="120" t="s">
        <v>289</v>
      </c>
      <c r="F53" s="121">
        <v>62.5</v>
      </c>
      <c r="G53" s="122">
        <v>1006803.9</v>
      </c>
      <c r="H53" s="123">
        <f t="shared" si="0"/>
        <v>33239</v>
      </c>
      <c r="I53" s="123">
        <f t="shared" si="1"/>
        <v>22812.5</v>
      </c>
      <c r="J53" s="124" t="str">
        <f t="shared" si="2"/>
        <v>active</v>
      </c>
      <c r="K53" s="125">
        <f t="shared" si="3"/>
        <v>16108.8624</v>
      </c>
      <c r="L53" s="126">
        <f t="shared" si="4"/>
        <v>556042.62295232876</v>
      </c>
      <c r="M53" s="127">
        <f t="shared" si="5"/>
        <v>0</v>
      </c>
      <c r="N53" s="128">
        <f t="shared" si="6"/>
        <v>556042.62295232876</v>
      </c>
      <c r="O53" s="129"/>
      <c r="P53" s="130">
        <v>20136.078000000001</v>
      </c>
    </row>
    <row r="54" spans="1:25" ht="20.100000000000001" customHeight="1">
      <c r="A54" s="107" t="s">
        <v>582</v>
      </c>
      <c r="B54" s="107" t="s">
        <v>595</v>
      </c>
      <c r="C54" s="119">
        <v>355</v>
      </c>
      <c r="D54" s="120" t="s">
        <v>264</v>
      </c>
      <c r="E54" s="120" t="s">
        <v>290</v>
      </c>
      <c r="F54" s="121">
        <v>62.5</v>
      </c>
      <c r="G54" s="122">
        <v>46528.11</v>
      </c>
      <c r="H54" s="123">
        <f t="shared" si="0"/>
        <v>33604</v>
      </c>
      <c r="I54" s="123">
        <f t="shared" si="1"/>
        <v>22812.5</v>
      </c>
      <c r="J54" s="124" t="str">
        <f t="shared" si="2"/>
        <v>active</v>
      </c>
      <c r="K54" s="125">
        <f t="shared" si="3"/>
        <v>744.44975999999997</v>
      </c>
      <c r="L54" s="126">
        <f t="shared" si="4"/>
        <v>24952.324284493148</v>
      </c>
      <c r="M54" s="127">
        <f t="shared" si="5"/>
        <v>0</v>
      </c>
      <c r="N54" s="128">
        <f t="shared" si="6"/>
        <v>24952.324284493148</v>
      </c>
      <c r="O54" s="129"/>
      <c r="P54" s="130">
        <v>930.56219999999996</v>
      </c>
    </row>
    <row r="55" spans="1:25" ht="20.100000000000001" customHeight="1">
      <c r="A55" s="107" t="s">
        <v>582</v>
      </c>
      <c r="B55" s="107" t="s">
        <v>595</v>
      </c>
      <c r="C55" s="119">
        <v>356</v>
      </c>
      <c r="D55" s="120" t="s">
        <v>264</v>
      </c>
      <c r="E55" s="120" t="s">
        <v>290</v>
      </c>
      <c r="F55" s="121">
        <v>62.5</v>
      </c>
      <c r="G55" s="122">
        <v>159589</v>
      </c>
      <c r="H55" s="123">
        <f t="shared" si="0"/>
        <v>33604</v>
      </c>
      <c r="I55" s="123">
        <f t="shared" si="1"/>
        <v>22812.5</v>
      </c>
      <c r="J55" s="124" t="str">
        <f t="shared" si="2"/>
        <v>active</v>
      </c>
      <c r="K55" s="125">
        <f t="shared" si="3"/>
        <v>2553.424</v>
      </c>
      <c r="L55" s="126">
        <f t="shared" si="4"/>
        <v>85585.175934246567</v>
      </c>
      <c r="M55" s="127">
        <f t="shared" si="5"/>
        <v>0</v>
      </c>
      <c r="N55" s="128">
        <f t="shared" si="6"/>
        <v>85585.175934246567</v>
      </c>
      <c r="O55" s="129"/>
      <c r="P55" s="130">
        <v>3191.78</v>
      </c>
    </row>
    <row r="56" spans="1:25" ht="20.100000000000001" customHeight="1">
      <c r="A56" s="107" t="s">
        <v>582</v>
      </c>
      <c r="B56" s="107" t="s">
        <v>595</v>
      </c>
      <c r="C56" s="119">
        <v>357</v>
      </c>
      <c r="D56" s="120" t="s">
        <v>264</v>
      </c>
      <c r="E56" s="120" t="s">
        <v>291</v>
      </c>
      <c r="F56" s="121">
        <v>62.5</v>
      </c>
      <c r="G56" s="122">
        <v>25582.79</v>
      </c>
      <c r="H56" s="123">
        <f t="shared" si="0"/>
        <v>33970</v>
      </c>
      <c r="I56" s="123">
        <f t="shared" si="1"/>
        <v>22812.5</v>
      </c>
      <c r="J56" s="124" t="str">
        <f t="shared" si="2"/>
        <v>active</v>
      </c>
      <c r="K56" s="125">
        <f t="shared" si="3"/>
        <v>409.32463999999999</v>
      </c>
      <c r="L56" s="126">
        <f t="shared" si="4"/>
        <v>13309.218705534247</v>
      </c>
      <c r="M56" s="127">
        <f t="shared" si="5"/>
        <v>0</v>
      </c>
      <c r="N56" s="128">
        <f t="shared" si="6"/>
        <v>13309.218705534247</v>
      </c>
      <c r="O56" s="129"/>
      <c r="P56" s="130">
        <v>511.6558</v>
      </c>
    </row>
    <row r="57" spans="1:25" ht="20.100000000000001" customHeight="1">
      <c r="A57" s="107" t="s">
        <v>582</v>
      </c>
      <c r="B57" s="107" t="s">
        <v>595</v>
      </c>
      <c r="C57" s="119">
        <v>358</v>
      </c>
      <c r="D57" s="120" t="s">
        <v>264</v>
      </c>
      <c r="E57" s="120" t="s">
        <v>291</v>
      </c>
      <c r="F57" s="121">
        <v>62.5</v>
      </c>
      <c r="G57" s="122">
        <v>127288</v>
      </c>
      <c r="H57" s="123">
        <f t="shared" si="0"/>
        <v>33970</v>
      </c>
      <c r="I57" s="123">
        <f t="shared" si="1"/>
        <v>22812.5</v>
      </c>
      <c r="J57" s="124" t="str">
        <f t="shared" si="2"/>
        <v>active</v>
      </c>
      <c r="K57" s="125">
        <f t="shared" si="3"/>
        <v>2036.6079999999999</v>
      </c>
      <c r="L57" s="126">
        <f t="shared" si="4"/>
        <v>66220.448613698623</v>
      </c>
      <c r="M57" s="127">
        <f t="shared" si="5"/>
        <v>0</v>
      </c>
      <c r="N57" s="128">
        <f t="shared" si="6"/>
        <v>66220.448613698623</v>
      </c>
      <c r="O57" s="129"/>
      <c r="P57" s="130">
        <v>2545.7600000000002</v>
      </c>
    </row>
    <row r="58" spans="1:25" ht="20.100000000000001" customHeight="1">
      <c r="A58" s="107" t="s">
        <v>582</v>
      </c>
      <c r="B58" s="107" t="s">
        <v>595</v>
      </c>
      <c r="C58" s="119">
        <v>359</v>
      </c>
      <c r="D58" s="131" t="s">
        <v>292</v>
      </c>
      <c r="E58" s="120" t="s">
        <v>293</v>
      </c>
      <c r="F58" s="121">
        <v>62.5</v>
      </c>
      <c r="G58" s="122">
        <v>197248.06</v>
      </c>
      <c r="H58" s="123">
        <f t="shared" si="0"/>
        <v>34243</v>
      </c>
      <c r="I58" s="123">
        <f t="shared" si="1"/>
        <v>22812.5</v>
      </c>
      <c r="J58" s="124" t="str">
        <f t="shared" si="2"/>
        <v>active</v>
      </c>
      <c r="K58" s="125">
        <f t="shared" si="3"/>
        <v>3155.9689600000002</v>
      </c>
      <c r="L58" s="126">
        <f t="shared" si="4"/>
        <v>100256.05504438357</v>
      </c>
      <c r="M58" s="127">
        <f t="shared" si="5"/>
        <v>0</v>
      </c>
      <c r="N58" s="128">
        <f t="shared" si="6"/>
        <v>100256.05504438357</v>
      </c>
      <c r="O58" s="129"/>
      <c r="P58" s="130">
        <v>3944.9611999999997</v>
      </c>
    </row>
    <row r="59" spans="1:25" ht="20.100000000000001" customHeight="1">
      <c r="A59" s="107" t="s">
        <v>582</v>
      </c>
      <c r="B59" s="107" t="s">
        <v>595</v>
      </c>
      <c r="C59" s="119">
        <v>360</v>
      </c>
      <c r="D59" s="120" t="s">
        <v>264</v>
      </c>
      <c r="E59" s="120" t="s">
        <v>294</v>
      </c>
      <c r="F59" s="121">
        <v>62.5</v>
      </c>
      <c r="G59" s="122">
        <v>78793.5</v>
      </c>
      <c r="H59" s="123">
        <f t="shared" si="0"/>
        <v>34335</v>
      </c>
      <c r="I59" s="123">
        <f t="shared" si="1"/>
        <v>22812.5</v>
      </c>
      <c r="J59" s="124" t="str">
        <f t="shared" si="2"/>
        <v>active</v>
      </c>
      <c r="K59" s="125">
        <f t="shared" si="3"/>
        <v>1260.6959999999999</v>
      </c>
      <c r="L59" s="126">
        <f t="shared" si="4"/>
        <v>39730.920789041091</v>
      </c>
      <c r="M59" s="127">
        <f t="shared" si="5"/>
        <v>0</v>
      </c>
      <c r="N59" s="128">
        <f t="shared" si="6"/>
        <v>39730.920789041091</v>
      </c>
      <c r="O59" s="129"/>
      <c r="P59" s="130">
        <v>1575.87</v>
      </c>
    </row>
    <row r="60" spans="1:25" ht="20.100000000000001" customHeight="1">
      <c r="A60" s="107" t="s">
        <v>582</v>
      </c>
      <c r="B60" s="107" t="s">
        <v>595</v>
      </c>
      <c r="C60" s="119">
        <v>361</v>
      </c>
      <c r="D60" s="120" t="s">
        <v>295</v>
      </c>
      <c r="E60" s="120" t="s">
        <v>296</v>
      </c>
      <c r="F60" s="121">
        <v>62.5</v>
      </c>
      <c r="G60" s="122">
        <v>195900</v>
      </c>
      <c r="H60" s="123">
        <f t="shared" si="0"/>
        <v>34653</v>
      </c>
      <c r="I60" s="123">
        <f t="shared" si="1"/>
        <v>22812.5</v>
      </c>
      <c r="J60" s="124" t="str">
        <f t="shared" si="2"/>
        <v>active</v>
      </c>
      <c r="K60" s="125">
        <f t="shared" si="3"/>
        <v>3134.4</v>
      </c>
      <c r="L60" s="126">
        <f t="shared" si="4"/>
        <v>96050.038356164383</v>
      </c>
      <c r="M60" s="127">
        <f t="shared" si="5"/>
        <v>0</v>
      </c>
      <c r="N60" s="128">
        <f t="shared" si="6"/>
        <v>96050.038356164383</v>
      </c>
      <c r="O60" s="129"/>
      <c r="P60" s="130">
        <v>3918</v>
      </c>
      <c r="R60" s="93" t="s">
        <v>618</v>
      </c>
    </row>
    <row r="61" spans="1:25" ht="20.100000000000001" customHeight="1">
      <c r="A61" s="107" t="s">
        <v>582</v>
      </c>
      <c r="B61" s="107" t="s">
        <v>595</v>
      </c>
      <c r="C61" s="119">
        <v>365</v>
      </c>
      <c r="D61" s="131" t="s">
        <v>292</v>
      </c>
      <c r="E61" s="120" t="s">
        <v>297</v>
      </c>
      <c r="F61" s="121">
        <v>62.5</v>
      </c>
      <c r="G61" s="122">
        <v>20195.11</v>
      </c>
      <c r="H61" s="123">
        <f t="shared" si="0"/>
        <v>34700</v>
      </c>
      <c r="I61" s="123">
        <f t="shared" si="1"/>
        <v>22812.5</v>
      </c>
      <c r="J61" s="124" t="str">
        <f t="shared" si="2"/>
        <v>active</v>
      </c>
      <c r="K61" s="125">
        <f t="shared" si="3"/>
        <v>323.12175999999999</v>
      </c>
      <c r="L61" s="126">
        <f t="shared" si="4"/>
        <v>9860.0826380273975</v>
      </c>
      <c r="M61" s="127">
        <f t="shared" si="5"/>
        <v>0</v>
      </c>
      <c r="N61" s="128">
        <f t="shared" si="6"/>
        <v>9860.0826380273975</v>
      </c>
      <c r="O61" s="129"/>
      <c r="P61" s="130">
        <v>403.90219999999999</v>
      </c>
      <c r="R61" s="157">
        <f>G63+G65+G66+G70+G71+G80+G81+G83+G84+G85+G86+G87+G88+G89+G90+G91+G92+G93+G94+G96+G97+G98+G99+G100+G101+G102+G104+G105+G106+G107+G108+G109+G110+G111+G112+G113+G114+G115+G116+G117+G119+G120+G121+G122+G123+G124+G125+G127+G128+G129+G134+G135+G136+G137+G138+G139+G140+G141+G142+G143+G144+G146+G147+G148+G149+G152+G155+G156+G157+G159+G160+G161+G162+G163+G164+G166+G168+G169+G171+G172+G173+G174+G176+G177+G178+G179+G180+G181+G183+G184+G185+G186+G188+G189+G191+G193+G194+G195+G196+G197+G199+G201+G202</f>
        <v>5463789.29</v>
      </c>
      <c r="S61" s="157">
        <f t="shared" ref="S61:Y61" si="7">H63+H65+H66+H70+H71+H80+H81+H83+H84+H85+H86+H87+H88+H89+H90+H91+H92+H93+H94+H96+H97+H98+H99+H100+H101+H102+H104+H105+H106+H107+H108+H109+H110+H111+H112+H113+H114+H115+H116+H117+H119+H120+H121+H122+H123+H124+H125+H127+H128+H129+H134+H135+H136+H137+H138+H139+H140+H141+H142+H143+H144+H146+H147+H148+H149+H152+H155+H156+H157+H159+H160+H161+H162+H163+H164+H166+H168+H169+H171+H172+H173+H174+H176+H177+H178+H179+H180+H181+H183+H184+H185+H186+H188+H189+H191+H193+H194+H195+H196+H197+H199+H201+H202</f>
        <v>4149243</v>
      </c>
      <c r="T61" s="157">
        <f t="shared" si="7"/>
        <v>2349687.5</v>
      </c>
      <c r="U61" s="157" t="e">
        <f t="shared" si="7"/>
        <v>#VALUE!</v>
      </c>
      <c r="V61" s="157">
        <f t="shared" si="7"/>
        <v>87420.628639999966</v>
      </c>
      <c r="W61" s="157">
        <f t="shared" si="7"/>
        <v>1689615.9698051501</v>
      </c>
      <c r="X61" s="157">
        <f t="shared" si="7"/>
        <v>0</v>
      </c>
      <c r="Y61" s="157">
        <f t="shared" si="7"/>
        <v>1689615.9698051501</v>
      </c>
    </row>
    <row r="62" spans="1:25" ht="20.100000000000001" customHeight="1">
      <c r="A62" s="107" t="s">
        <v>582</v>
      </c>
      <c r="B62" s="107" t="s">
        <v>595</v>
      </c>
      <c r="C62" s="119">
        <v>366</v>
      </c>
      <c r="D62" s="120" t="s">
        <v>298</v>
      </c>
      <c r="E62" s="120" t="s">
        <v>297</v>
      </c>
      <c r="F62" s="121">
        <v>62.5</v>
      </c>
      <c r="G62" s="122">
        <v>19448.52</v>
      </c>
      <c r="H62" s="123">
        <f t="shared" si="0"/>
        <v>34700</v>
      </c>
      <c r="I62" s="123">
        <f t="shared" si="1"/>
        <v>22812.5</v>
      </c>
      <c r="J62" s="124" t="str">
        <f t="shared" si="2"/>
        <v>active</v>
      </c>
      <c r="K62" s="125">
        <f t="shared" si="3"/>
        <v>311.17632000000003</v>
      </c>
      <c r="L62" s="126">
        <f t="shared" si="4"/>
        <v>9495.5667182465768</v>
      </c>
      <c r="M62" s="127">
        <f t="shared" si="5"/>
        <v>0</v>
      </c>
      <c r="N62" s="128">
        <f t="shared" si="6"/>
        <v>9495.5667182465768</v>
      </c>
      <c r="O62" s="129"/>
      <c r="P62" s="130">
        <v>388.97039999999998</v>
      </c>
      <c r="R62" s="93" t="s">
        <v>619</v>
      </c>
    </row>
    <row r="63" spans="1:25" ht="20.100000000000001" customHeight="1">
      <c r="A63" s="107" t="s">
        <v>582</v>
      </c>
      <c r="B63" s="107" t="s">
        <v>595</v>
      </c>
      <c r="C63" s="119">
        <v>367</v>
      </c>
      <c r="D63" s="120" t="s">
        <v>256</v>
      </c>
      <c r="E63" s="120" t="s">
        <v>297</v>
      </c>
      <c r="F63" s="121">
        <v>62.5</v>
      </c>
      <c r="G63" s="132">
        <v>318382.5</v>
      </c>
      <c r="H63" s="123">
        <f t="shared" si="0"/>
        <v>34700</v>
      </c>
      <c r="I63" s="123">
        <f t="shared" si="1"/>
        <v>22812.5</v>
      </c>
      <c r="J63" s="124" t="str">
        <f t="shared" si="2"/>
        <v>active</v>
      </c>
      <c r="K63" s="133">
        <f t="shared" si="3"/>
        <v>5094.12</v>
      </c>
      <c r="L63" s="134">
        <f t="shared" si="4"/>
        <v>155447.42071232878</v>
      </c>
      <c r="M63" s="134">
        <f t="shared" si="5"/>
        <v>0</v>
      </c>
      <c r="N63" s="133">
        <f t="shared" si="6"/>
        <v>155447.42071232878</v>
      </c>
      <c r="O63" s="129"/>
      <c r="P63" s="130">
        <v>6367.65</v>
      </c>
    </row>
    <row r="64" spans="1:25" ht="20.100000000000001" customHeight="1">
      <c r="A64" s="107" t="s">
        <v>582</v>
      </c>
      <c r="B64" s="107" t="s">
        <v>595</v>
      </c>
      <c r="C64" s="119">
        <v>368</v>
      </c>
      <c r="D64" s="120" t="s">
        <v>264</v>
      </c>
      <c r="E64" s="120" t="s">
        <v>71</v>
      </c>
      <c r="F64" s="121">
        <v>62.5</v>
      </c>
      <c r="G64" s="122">
        <v>68040.3</v>
      </c>
      <c r="H64" s="123">
        <f t="shared" si="0"/>
        <v>35065</v>
      </c>
      <c r="I64" s="123">
        <f t="shared" si="1"/>
        <v>22812.5</v>
      </c>
      <c r="J64" s="124" t="str">
        <f t="shared" si="2"/>
        <v>active</v>
      </c>
      <c r="K64" s="125">
        <f t="shared" si="3"/>
        <v>1088.6448</v>
      </c>
      <c r="L64" s="126">
        <f t="shared" si="4"/>
        <v>32131.425836712329</v>
      </c>
      <c r="M64" s="127">
        <f t="shared" si="5"/>
        <v>0</v>
      </c>
      <c r="N64" s="128">
        <f t="shared" si="6"/>
        <v>32131.425836712329</v>
      </c>
      <c r="O64" s="129"/>
      <c r="P64" s="130">
        <v>1360.806</v>
      </c>
    </row>
    <row r="65" spans="1:16" ht="20.100000000000001" customHeight="1">
      <c r="A65" s="107" t="s">
        <v>582</v>
      </c>
      <c r="B65" s="107" t="s">
        <v>595</v>
      </c>
      <c r="C65" s="119">
        <v>369</v>
      </c>
      <c r="D65" s="120" t="s">
        <v>256</v>
      </c>
      <c r="E65" s="120" t="s">
        <v>71</v>
      </c>
      <c r="F65" s="121">
        <v>62.5</v>
      </c>
      <c r="G65" s="132">
        <v>190530</v>
      </c>
      <c r="H65" s="123">
        <f t="shared" si="0"/>
        <v>35065</v>
      </c>
      <c r="I65" s="123">
        <f t="shared" si="1"/>
        <v>22812.5</v>
      </c>
      <c r="J65" s="124" t="str">
        <f t="shared" si="2"/>
        <v>active</v>
      </c>
      <c r="K65" s="133">
        <f t="shared" si="3"/>
        <v>3048.48</v>
      </c>
      <c r="L65" s="134">
        <f t="shared" si="4"/>
        <v>89976.096000000005</v>
      </c>
      <c r="M65" s="134">
        <f t="shared" si="5"/>
        <v>0</v>
      </c>
      <c r="N65" s="133">
        <f t="shared" si="6"/>
        <v>89976.096000000005</v>
      </c>
      <c r="O65" s="129"/>
      <c r="P65" s="130">
        <v>3810.6</v>
      </c>
    </row>
    <row r="66" spans="1:16" ht="20.100000000000001" customHeight="1">
      <c r="A66" s="107" t="s">
        <v>582</v>
      </c>
      <c r="B66" s="107" t="s">
        <v>595</v>
      </c>
      <c r="C66" s="119">
        <v>180</v>
      </c>
      <c r="D66" s="120" t="s">
        <v>254</v>
      </c>
      <c r="E66" s="120" t="s">
        <v>255</v>
      </c>
      <c r="F66" s="121">
        <v>62.5</v>
      </c>
      <c r="G66" s="132">
        <v>151227</v>
      </c>
      <c r="H66" s="123">
        <f t="shared" si="0"/>
        <v>35431</v>
      </c>
      <c r="I66" s="123">
        <f t="shared" si="1"/>
        <v>22812.5</v>
      </c>
      <c r="J66" s="124" t="str">
        <f t="shared" si="2"/>
        <v>active</v>
      </c>
      <c r="K66" s="133">
        <f t="shared" si="3"/>
        <v>2419.6320000000001</v>
      </c>
      <c r="L66" s="134">
        <f t="shared" si="4"/>
        <v>68989.343079452054</v>
      </c>
      <c r="M66" s="134">
        <f t="shared" si="5"/>
        <v>0</v>
      </c>
      <c r="N66" s="133">
        <f t="shared" si="6"/>
        <v>68989.343079452054</v>
      </c>
      <c r="O66" s="129"/>
      <c r="P66" s="130">
        <v>3024.54</v>
      </c>
    </row>
    <row r="67" spans="1:16" ht="20.100000000000001" customHeight="1">
      <c r="A67" s="107" t="s">
        <v>582</v>
      </c>
      <c r="B67" s="107" t="s">
        <v>595</v>
      </c>
      <c r="C67" s="119">
        <v>375</v>
      </c>
      <c r="D67" s="120" t="s">
        <v>264</v>
      </c>
      <c r="E67" s="120" t="s">
        <v>303</v>
      </c>
      <c r="F67" s="121">
        <v>62.5</v>
      </c>
      <c r="G67" s="122">
        <v>94980.76</v>
      </c>
      <c r="H67" s="123">
        <f t="shared" ref="H67:H130" si="8">DATEVALUE(E67)</f>
        <v>35626</v>
      </c>
      <c r="I67" s="123">
        <f t="shared" ref="I67:I130" si="9">F67*365</f>
        <v>22812.5</v>
      </c>
      <c r="J67" s="124" t="str">
        <f t="shared" ref="J67:J130" si="10">IF((H67+I67)&lt;$K$1,"dep out","active")</f>
        <v>active</v>
      </c>
      <c r="K67" s="125">
        <f t="shared" ref="K67:K130" si="11">IF(J67="dep out",0,(G67/F67))</f>
        <v>1519.6921599999998</v>
      </c>
      <c r="L67" s="126">
        <f t="shared" ref="L67:L130" si="12">IF(J67="dep out",G67,(($K$1-H67)/365)*K67)</f>
        <v>42518.072158684925</v>
      </c>
      <c r="M67" s="127">
        <f t="shared" ref="M67:M130" si="13">IF(F67=0,(-1*G67),0)</f>
        <v>0</v>
      </c>
      <c r="N67" s="128">
        <f t="shared" ref="N67:N130" si="14">L67+M67</f>
        <v>42518.072158684925</v>
      </c>
      <c r="O67" s="129"/>
      <c r="P67" s="130">
        <v>1899.6152</v>
      </c>
    </row>
    <row r="68" spans="1:16" ht="20.100000000000001" customHeight="1">
      <c r="A68" s="107" t="s">
        <v>582</v>
      </c>
      <c r="B68" s="107" t="s">
        <v>595</v>
      </c>
      <c r="C68" s="119">
        <v>376</v>
      </c>
      <c r="D68" s="120" t="s">
        <v>264</v>
      </c>
      <c r="E68" s="120" t="s">
        <v>304</v>
      </c>
      <c r="F68" s="121">
        <v>62.5</v>
      </c>
      <c r="G68" s="122">
        <v>28551.78</v>
      </c>
      <c r="H68" s="123">
        <f t="shared" si="8"/>
        <v>35684</v>
      </c>
      <c r="I68" s="123">
        <f t="shared" si="9"/>
        <v>22812.5</v>
      </c>
      <c r="J68" s="124" t="str">
        <f t="shared" si="10"/>
        <v>active</v>
      </c>
      <c r="K68" s="125">
        <f t="shared" si="11"/>
        <v>456.82847999999996</v>
      </c>
      <c r="L68" s="126">
        <f t="shared" si="12"/>
        <v>12708.592838136985</v>
      </c>
      <c r="M68" s="127">
        <f t="shared" si="13"/>
        <v>0</v>
      </c>
      <c r="N68" s="128">
        <f t="shared" si="14"/>
        <v>12708.592838136985</v>
      </c>
      <c r="O68" s="129"/>
      <c r="P68" s="130">
        <v>571.03559999999993</v>
      </c>
    </row>
    <row r="69" spans="1:16" ht="20.100000000000001" customHeight="1">
      <c r="A69" s="107" t="s">
        <v>582</v>
      </c>
      <c r="B69" s="107" t="s">
        <v>595</v>
      </c>
      <c r="C69" s="119">
        <v>377</v>
      </c>
      <c r="D69" s="120" t="s">
        <v>264</v>
      </c>
      <c r="E69" s="120" t="s">
        <v>305</v>
      </c>
      <c r="F69" s="121">
        <v>62.5</v>
      </c>
      <c r="G69" s="122">
        <v>16735.48</v>
      </c>
      <c r="H69" s="123">
        <f t="shared" si="8"/>
        <v>35741</v>
      </c>
      <c r="I69" s="123">
        <f t="shared" si="9"/>
        <v>22812.5</v>
      </c>
      <c r="J69" s="124" t="str">
        <f t="shared" si="10"/>
        <v>active</v>
      </c>
      <c r="K69" s="125">
        <f t="shared" si="11"/>
        <v>267.76767999999998</v>
      </c>
      <c r="L69" s="126">
        <f t="shared" si="12"/>
        <v>7407.2609998904109</v>
      </c>
      <c r="M69" s="127">
        <f t="shared" si="13"/>
        <v>0</v>
      </c>
      <c r="N69" s="128">
        <f t="shared" si="14"/>
        <v>7407.2609998904109</v>
      </c>
      <c r="O69" s="129"/>
      <c r="P69" s="130">
        <v>334.70959999999997</v>
      </c>
    </row>
    <row r="70" spans="1:16" ht="20.100000000000001" customHeight="1">
      <c r="A70" s="107" t="s">
        <v>582</v>
      </c>
      <c r="B70" s="107" t="s">
        <v>595</v>
      </c>
      <c r="C70" s="119">
        <v>181</v>
      </c>
      <c r="D70" s="120" t="s">
        <v>256</v>
      </c>
      <c r="E70" s="120" t="s">
        <v>257</v>
      </c>
      <c r="F70" s="121">
        <v>62.5</v>
      </c>
      <c r="G70" s="132">
        <v>110100</v>
      </c>
      <c r="H70" s="123">
        <f t="shared" si="8"/>
        <v>35796</v>
      </c>
      <c r="I70" s="123">
        <f t="shared" si="9"/>
        <v>22812.5</v>
      </c>
      <c r="J70" s="124" t="str">
        <f t="shared" si="10"/>
        <v>active</v>
      </c>
      <c r="K70" s="133">
        <f t="shared" si="11"/>
        <v>1761.6</v>
      </c>
      <c r="L70" s="134">
        <f t="shared" si="12"/>
        <v>48465.718356164376</v>
      </c>
      <c r="M70" s="134">
        <f t="shared" si="13"/>
        <v>0</v>
      </c>
      <c r="N70" s="133">
        <f t="shared" si="14"/>
        <v>48465.718356164376</v>
      </c>
      <c r="O70" s="129"/>
      <c r="P70" s="130">
        <v>2202</v>
      </c>
    </row>
    <row r="71" spans="1:16" ht="20.100000000000001" customHeight="1">
      <c r="A71" s="107" t="s">
        <v>582</v>
      </c>
      <c r="B71" s="107" t="s">
        <v>595</v>
      </c>
      <c r="C71" s="119">
        <v>182</v>
      </c>
      <c r="D71" s="120" t="s">
        <v>256</v>
      </c>
      <c r="E71" s="120" t="s">
        <v>257</v>
      </c>
      <c r="F71" s="121">
        <v>62.5</v>
      </c>
      <c r="G71" s="132">
        <v>1467622.79</v>
      </c>
      <c r="H71" s="123">
        <f t="shared" si="8"/>
        <v>35796</v>
      </c>
      <c r="I71" s="123">
        <f t="shared" si="9"/>
        <v>22812.5</v>
      </c>
      <c r="J71" s="124" t="str">
        <f t="shared" si="10"/>
        <v>active</v>
      </c>
      <c r="K71" s="133">
        <f t="shared" si="11"/>
        <v>23481.964640000002</v>
      </c>
      <c r="L71" s="134">
        <f t="shared" si="12"/>
        <v>646043.53127364384</v>
      </c>
      <c r="M71" s="134">
        <f t="shared" si="13"/>
        <v>0</v>
      </c>
      <c r="N71" s="133">
        <f t="shared" si="14"/>
        <v>646043.53127364384</v>
      </c>
      <c r="O71" s="129"/>
      <c r="P71" s="130">
        <v>29352.4558</v>
      </c>
    </row>
    <row r="72" spans="1:16" ht="20.100000000000001" customHeight="1">
      <c r="A72" s="107" t="s">
        <v>582</v>
      </c>
      <c r="B72" s="107" t="s">
        <v>595</v>
      </c>
      <c r="C72" s="119">
        <v>370</v>
      </c>
      <c r="D72" s="120" t="s">
        <v>264</v>
      </c>
      <c r="E72" s="120" t="s">
        <v>299</v>
      </c>
      <c r="F72" s="121">
        <v>62.5</v>
      </c>
      <c r="G72" s="122">
        <v>25219.32</v>
      </c>
      <c r="H72" s="123">
        <f t="shared" si="8"/>
        <v>36096</v>
      </c>
      <c r="I72" s="123">
        <f t="shared" si="9"/>
        <v>22812.5</v>
      </c>
      <c r="J72" s="124" t="str">
        <f t="shared" si="10"/>
        <v>active</v>
      </c>
      <c r="K72" s="125">
        <f t="shared" si="11"/>
        <v>403.50912</v>
      </c>
      <c r="L72" s="126">
        <f t="shared" si="12"/>
        <v>10769.824238465753</v>
      </c>
      <c r="M72" s="127">
        <f t="shared" si="13"/>
        <v>0</v>
      </c>
      <c r="N72" s="128">
        <f t="shared" si="14"/>
        <v>10769.824238465753</v>
      </c>
      <c r="O72" s="129"/>
      <c r="P72" s="130">
        <v>504.38639999999998</v>
      </c>
    </row>
    <row r="73" spans="1:16" ht="20.100000000000001" customHeight="1">
      <c r="A73" s="107" t="s">
        <v>582</v>
      </c>
      <c r="B73" s="107" t="s">
        <v>595</v>
      </c>
      <c r="C73" s="119">
        <v>371</v>
      </c>
      <c r="D73" s="120" t="s">
        <v>264</v>
      </c>
      <c r="E73" s="120" t="s">
        <v>300</v>
      </c>
      <c r="F73" s="121">
        <v>62.5</v>
      </c>
      <c r="G73" s="122">
        <v>68524.320000000007</v>
      </c>
      <c r="H73" s="123">
        <f t="shared" si="8"/>
        <v>36105</v>
      </c>
      <c r="I73" s="123">
        <f t="shared" si="9"/>
        <v>22812.5</v>
      </c>
      <c r="J73" s="124" t="str">
        <f t="shared" si="10"/>
        <v>active</v>
      </c>
      <c r="K73" s="125">
        <f t="shared" si="11"/>
        <v>1096.38912</v>
      </c>
      <c r="L73" s="126">
        <f t="shared" si="12"/>
        <v>29236.041931397263</v>
      </c>
      <c r="M73" s="127">
        <f t="shared" si="13"/>
        <v>0</v>
      </c>
      <c r="N73" s="128">
        <f t="shared" si="14"/>
        <v>29236.041931397263</v>
      </c>
      <c r="O73" s="129"/>
      <c r="P73" s="130">
        <v>1370.4864000000002</v>
      </c>
    </row>
    <row r="74" spans="1:16" ht="20.100000000000001" customHeight="1">
      <c r="A74" s="107" t="s">
        <v>582</v>
      </c>
      <c r="B74" s="107" t="s">
        <v>595</v>
      </c>
      <c r="C74" s="119">
        <v>372</v>
      </c>
      <c r="D74" s="120" t="s">
        <v>264</v>
      </c>
      <c r="E74" s="120" t="s">
        <v>301</v>
      </c>
      <c r="F74" s="121">
        <v>62.5</v>
      </c>
      <c r="G74" s="122">
        <v>2277.21</v>
      </c>
      <c r="H74" s="123">
        <f t="shared" si="8"/>
        <v>36146</v>
      </c>
      <c r="I74" s="123">
        <f t="shared" si="9"/>
        <v>22812.5</v>
      </c>
      <c r="J74" s="124" t="str">
        <f t="shared" si="10"/>
        <v>active</v>
      </c>
      <c r="K74" s="125">
        <f t="shared" si="11"/>
        <v>36.435360000000003</v>
      </c>
      <c r="L74" s="126">
        <f t="shared" si="12"/>
        <v>967.4835866301371</v>
      </c>
      <c r="M74" s="127">
        <f t="shared" si="13"/>
        <v>0</v>
      </c>
      <c r="N74" s="128">
        <f t="shared" si="14"/>
        <v>967.4835866301371</v>
      </c>
      <c r="O74" s="129"/>
      <c r="P74" s="130">
        <v>45.544200000000004</v>
      </c>
    </row>
    <row r="75" spans="1:16" ht="20.100000000000001" customHeight="1">
      <c r="A75" s="107" t="s">
        <v>582</v>
      </c>
      <c r="B75" s="107" t="s">
        <v>595</v>
      </c>
      <c r="C75" s="119">
        <v>373</v>
      </c>
      <c r="D75" s="120" t="s">
        <v>264</v>
      </c>
      <c r="E75" s="120" t="s">
        <v>302</v>
      </c>
      <c r="F75" s="121">
        <v>62.5</v>
      </c>
      <c r="G75" s="122">
        <v>1621.81</v>
      </c>
      <c r="H75" s="123">
        <f t="shared" si="8"/>
        <v>36203</v>
      </c>
      <c r="I75" s="123">
        <f t="shared" si="9"/>
        <v>22812.5</v>
      </c>
      <c r="J75" s="124" t="str">
        <f t="shared" si="10"/>
        <v>active</v>
      </c>
      <c r="K75" s="125">
        <f t="shared" si="11"/>
        <v>25.94896</v>
      </c>
      <c r="L75" s="126">
        <f t="shared" si="12"/>
        <v>684.98145095890413</v>
      </c>
      <c r="M75" s="127">
        <f t="shared" si="13"/>
        <v>0</v>
      </c>
      <c r="N75" s="128">
        <f t="shared" si="14"/>
        <v>684.98145095890413</v>
      </c>
      <c r="O75" s="129"/>
      <c r="P75" s="130">
        <v>32.436199999999999</v>
      </c>
    </row>
    <row r="76" spans="1:16" ht="20.100000000000001" customHeight="1">
      <c r="A76" s="107" t="s">
        <v>582</v>
      </c>
      <c r="B76" s="107" t="s">
        <v>595</v>
      </c>
      <c r="C76" s="119">
        <v>380</v>
      </c>
      <c r="D76" s="120" t="s">
        <v>264</v>
      </c>
      <c r="E76" s="120" t="s">
        <v>306</v>
      </c>
      <c r="F76" s="121">
        <v>62.5</v>
      </c>
      <c r="G76" s="122">
        <v>975114.81</v>
      </c>
      <c r="H76" s="123">
        <f t="shared" si="8"/>
        <v>36517</v>
      </c>
      <c r="I76" s="123">
        <f t="shared" si="9"/>
        <v>22812.5</v>
      </c>
      <c r="J76" s="124" t="str">
        <f t="shared" si="10"/>
        <v>active</v>
      </c>
      <c r="K76" s="125">
        <f t="shared" si="11"/>
        <v>15601.836960000001</v>
      </c>
      <c r="L76" s="126">
        <f t="shared" si="12"/>
        <v>398423.89672372601</v>
      </c>
      <c r="M76" s="127">
        <f t="shared" si="13"/>
        <v>0</v>
      </c>
      <c r="N76" s="128">
        <f t="shared" si="14"/>
        <v>398423.89672372601</v>
      </c>
      <c r="O76" s="129"/>
      <c r="P76" s="130">
        <v>19502.296200000001</v>
      </c>
    </row>
    <row r="77" spans="1:16" ht="20.100000000000001" customHeight="1">
      <c r="A77" s="107" t="s">
        <v>582</v>
      </c>
      <c r="B77" s="107" t="s">
        <v>595</v>
      </c>
      <c r="C77" s="119">
        <v>492</v>
      </c>
      <c r="D77" s="131" t="s">
        <v>307</v>
      </c>
      <c r="E77" s="120" t="s">
        <v>308</v>
      </c>
      <c r="F77" s="121">
        <v>62.5</v>
      </c>
      <c r="G77" s="122">
        <v>2268678.7999999998</v>
      </c>
      <c r="H77" s="123">
        <f t="shared" si="8"/>
        <v>36922</v>
      </c>
      <c r="I77" s="123">
        <f t="shared" si="9"/>
        <v>22812.5</v>
      </c>
      <c r="J77" s="124" t="str">
        <f t="shared" si="10"/>
        <v>active</v>
      </c>
      <c r="K77" s="125">
        <f t="shared" si="11"/>
        <v>36298.860799999995</v>
      </c>
      <c r="L77" s="126">
        <f t="shared" si="12"/>
        <v>886686.69285698619</v>
      </c>
      <c r="M77" s="127">
        <f t="shared" si="13"/>
        <v>0</v>
      </c>
      <c r="N77" s="128">
        <f t="shared" si="14"/>
        <v>886686.69285698619</v>
      </c>
      <c r="O77" s="129"/>
      <c r="P77" s="130">
        <v>45373.575999999994</v>
      </c>
    </row>
    <row r="78" spans="1:16" ht="20.100000000000001" customHeight="1">
      <c r="A78" s="107" t="s">
        <v>582</v>
      </c>
      <c r="B78" s="107" t="s">
        <v>595</v>
      </c>
      <c r="C78" s="119">
        <v>1177</v>
      </c>
      <c r="D78" s="120" t="s">
        <v>309</v>
      </c>
      <c r="E78" s="120" t="s">
        <v>86</v>
      </c>
      <c r="F78" s="121">
        <v>62.5</v>
      </c>
      <c r="G78" s="122">
        <v>79179.48</v>
      </c>
      <c r="H78" s="123">
        <f t="shared" si="8"/>
        <v>37257</v>
      </c>
      <c r="I78" s="123">
        <f t="shared" si="9"/>
        <v>22812.5</v>
      </c>
      <c r="J78" s="124" t="str">
        <f t="shared" si="10"/>
        <v>active</v>
      </c>
      <c r="K78" s="125">
        <f t="shared" si="11"/>
        <v>1266.87168</v>
      </c>
      <c r="L78" s="126">
        <f t="shared" si="12"/>
        <v>29783.632564602736</v>
      </c>
      <c r="M78" s="127">
        <f t="shared" si="13"/>
        <v>0</v>
      </c>
      <c r="N78" s="128">
        <f t="shared" si="14"/>
        <v>29783.632564602736</v>
      </c>
      <c r="O78" s="129"/>
      <c r="P78" s="130">
        <v>3167.1792</v>
      </c>
    </row>
    <row r="79" spans="1:16" ht="20.100000000000001" customHeight="1">
      <c r="A79" s="107" t="s">
        <v>582</v>
      </c>
      <c r="B79" s="107" t="s">
        <v>595</v>
      </c>
      <c r="C79" s="119">
        <v>1306</v>
      </c>
      <c r="D79" s="131" t="s">
        <v>314</v>
      </c>
      <c r="E79" s="120" t="s">
        <v>311</v>
      </c>
      <c r="F79" s="121">
        <v>62.5</v>
      </c>
      <c r="G79" s="122">
        <v>10680</v>
      </c>
      <c r="H79" s="123">
        <f t="shared" si="8"/>
        <v>37622</v>
      </c>
      <c r="I79" s="123">
        <f t="shared" si="9"/>
        <v>22812.5</v>
      </c>
      <c r="J79" s="124" t="str">
        <f t="shared" si="10"/>
        <v>active</v>
      </c>
      <c r="K79" s="125">
        <f t="shared" si="11"/>
        <v>170.88</v>
      </c>
      <c r="L79" s="126">
        <f t="shared" si="12"/>
        <v>3846.4385753424654</v>
      </c>
      <c r="M79" s="127">
        <f t="shared" si="13"/>
        <v>0</v>
      </c>
      <c r="N79" s="128">
        <f t="shared" si="14"/>
        <v>3846.4385753424654</v>
      </c>
      <c r="O79" s="129"/>
      <c r="P79" s="130">
        <v>213.6</v>
      </c>
    </row>
    <row r="80" spans="1:16" ht="20.100000000000001" customHeight="1">
      <c r="A80" s="107" t="s">
        <v>582</v>
      </c>
      <c r="B80" s="107" t="s">
        <v>595</v>
      </c>
      <c r="C80" s="119">
        <v>1493</v>
      </c>
      <c r="D80" s="131" t="s">
        <v>341</v>
      </c>
      <c r="E80" s="120" t="s">
        <v>342</v>
      </c>
      <c r="F80" s="121">
        <v>62.5</v>
      </c>
      <c r="G80" s="132">
        <v>9840</v>
      </c>
      <c r="H80" s="123">
        <f t="shared" si="8"/>
        <v>37802</v>
      </c>
      <c r="I80" s="123">
        <f t="shared" si="9"/>
        <v>22812.5</v>
      </c>
      <c r="J80" s="124" t="str">
        <f t="shared" si="10"/>
        <v>active</v>
      </c>
      <c r="K80" s="133">
        <f t="shared" si="11"/>
        <v>157.44</v>
      </c>
      <c r="L80" s="134">
        <f t="shared" si="12"/>
        <v>3466.2680547945201</v>
      </c>
      <c r="M80" s="134">
        <f t="shared" si="13"/>
        <v>0</v>
      </c>
      <c r="N80" s="133">
        <f t="shared" si="14"/>
        <v>3466.2680547945201</v>
      </c>
      <c r="O80" s="129"/>
      <c r="P80" s="130">
        <v>393.6</v>
      </c>
    </row>
    <row r="81" spans="1:16" ht="20.100000000000001" customHeight="1">
      <c r="A81" s="107" t="s">
        <v>582</v>
      </c>
      <c r="B81" s="107" t="s">
        <v>595</v>
      </c>
      <c r="C81" s="119">
        <v>1494</v>
      </c>
      <c r="D81" s="120" t="s">
        <v>343</v>
      </c>
      <c r="E81" s="120" t="s">
        <v>342</v>
      </c>
      <c r="F81" s="121">
        <v>62.5</v>
      </c>
      <c r="G81" s="132">
        <v>1680</v>
      </c>
      <c r="H81" s="123">
        <f t="shared" si="8"/>
        <v>37802</v>
      </c>
      <c r="I81" s="123">
        <f t="shared" si="9"/>
        <v>22812.5</v>
      </c>
      <c r="J81" s="124" t="str">
        <f t="shared" si="10"/>
        <v>active</v>
      </c>
      <c r="K81" s="133">
        <f t="shared" si="11"/>
        <v>26.88</v>
      </c>
      <c r="L81" s="134">
        <f t="shared" si="12"/>
        <v>591.80186301369861</v>
      </c>
      <c r="M81" s="134">
        <f t="shared" si="13"/>
        <v>0</v>
      </c>
      <c r="N81" s="133">
        <f t="shared" si="14"/>
        <v>591.80186301369861</v>
      </c>
      <c r="O81" s="129"/>
      <c r="P81" s="130">
        <v>84</v>
      </c>
    </row>
    <row r="82" spans="1:16" ht="20.100000000000001" customHeight="1">
      <c r="A82" s="107" t="s">
        <v>582</v>
      </c>
      <c r="B82" s="107" t="s">
        <v>595</v>
      </c>
      <c r="C82" s="119">
        <v>1340</v>
      </c>
      <c r="D82" s="120" t="s">
        <v>264</v>
      </c>
      <c r="E82" s="120" t="s">
        <v>250</v>
      </c>
      <c r="F82" s="121">
        <v>62.5</v>
      </c>
      <c r="G82" s="122">
        <v>26599.07</v>
      </c>
      <c r="H82" s="123">
        <f t="shared" si="8"/>
        <v>37987</v>
      </c>
      <c r="I82" s="123">
        <f t="shared" si="9"/>
        <v>22812.5</v>
      </c>
      <c r="J82" s="124" t="str">
        <f t="shared" si="10"/>
        <v>active</v>
      </c>
      <c r="K82" s="125">
        <f t="shared" si="11"/>
        <v>425.58512000000002</v>
      </c>
      <c r="L82" s="126">
        <f t="shared" si="12"/>
        <v>9154.1610332054788</v>
      </c>
      <c r="M82" s="127">
        <f t="shared" si="13"/>
        <v>0</v>
      </c>
      <c r="N82" s="128">
        <f t="shared" si="14"/>
        <v>9154.1610332054788</v>
      </c>
      <c r="O82" s="129"/>
      <c r="P82" s="130">
        <v>531.98140000000001</v>
      </c>
    </row>
    <row r="83" spans="1:16" ht="20.100000000000001" customHeight="1">
      <c r="A83" s="107" t="s">
        <v>582</v>
      </c>
      <c r="B83" s="107" t="s">
        <v>595</v>
      </c>
      <c r="C83" s="119">
        <v>1505</v>
      </c>
      <c r="D83" s="120" t="s">
        <v>354</v>
      </c>
      <c r="E83" s="120" t="s">
        <v>355</v>
      </c>
      <c r="F83" s="121">
        <v>62.5</v>
      </c>
      <c r="G83" s="132">
        <v>55520</v>
      </c>
      <c r="H83" s="123">
        <f t="shared" si="8"/>
        <v>38141</v>
      </c>
      <c r="I83" s="123">
        <f t="shared" si="9"/>
        <v>22812.5</v>
      </c>
      <c r="J83" s="124" t="str">
        <f t="shared" si="10"/>
        <v>active</v>
      </c>
      <c r="K83" s="133">
        <f t="shared" si="11"/>
        <v>888.32</v>
      </c>
      <c r="L83" s="134">
        <f t="shared" si="12"/>
        <v>18732.600109589042</v>
      </c>
      <c r="M83" s="134">
        <f t="shared" si="13"/>
        <v>0</v>
      </c>
      <c r="N83" s="133">
        <f t="shared" si="14"/>
        <v>18732.600109589042</v>
      </c>
      <c r="O83" s="129"/>
      <c r="P83" s="130">
        <v>2220.8000000000002</v>
      </c>
    </row>
    <row r="84" spans="1:16" ht="20.100000000000001" customHeight="1">
      <c r="A84" s="107" t="s">
        <v>582</v>
      </c>
      <c r="B84" s="107" t="s">
        <v>595</v>
      </c>
      <c r="C84" s="119">
        <v>1495</v>
      </c>
      <c r="D84" s="120" t="s">
        <v>344</v>
      </c>
      <c r="E84" s="120" t="s">
        <v>318</v>
      </c>
      <c r="F84" s="121">
        <v>62.5</v>
      </c>
      <c r="G84" s="132">
        <v>62670</v>
      </c>
      <c r="H84" s="123">
        <f t="shared" si="8"/>
        <v>38168</v>
      </c>
      <c r="I84" s="123">
        <f t="shared" si="9"/>
        <v>22812.5</v>
      </c>
      <c r="J84" s="124" t="str">
        <f t="shared" si="10"/>
        <v>active</v>
      </c>
      <c r="K84" s="133">
        <f t="shared" si="11"/>
        <v>1002.72</v>
      </c>
      <c r="L84" s="134">
        <f t="shared" si="12"/>
        <v>21070.85589041096</v>
      </c>
      <c r="M84" s="134">
        <f t="shared" si="13"/>
        <v>0</v>
      </c>
      <c r="N84" s="133">
        <f t="shared" si="14"/>
        <v>21070.85589041096</v>
      </c>
      <c r="O84" s="129"/>
      <c r="P84" s="130">
        <v>2506.8000000000002</v>
      </c>
    </row>
    <row r="85" spans="1:16" ht="20.100000000000001" customHeight="1">
      <c r="A85" s="107" t="s">
        <v>582</v>
      </c>
      <c r="B85" s="107" t="s">
        <v>595</v>
      </c>
      <c r="C85" s="119">
        <v>1496</v>
      </c>
      <c r="D85" s="120" t="s">
        <v>345</v>
      </c>
      <c r="E85" s="120" t="s">
        <v>318</v>
      </c>
      <c r="F85" s="121">
        <v>62.5</v>
      </c>
      <c r="G85" s="132">
        <v>148200</v>
      </c>
      <c r="H85" s="123">
        <f t="shared" si="8"/>
        <v>38168</v>
      </c>
      <c r="I85" s="123">
        <f t="shared" si="9"/>
        <v>22812.5</v>
      </c>
      <c r="J85" s="124" t="str">
        <f t="shared" si="10"/>
        <v>active</v>
      </c>
      <c r="K85" s="133">
        <f t="shared" si="11"/>
        <v>2371.1999999999998</v>
      </c>
      <c r="L85" s="134">
        <f t="shared" si="12"/>
        <v>49827.682191780819</v>
      </c>
      <c r="M85" s="134">
        <f t="shared" si="13"/>
        <v>0</v>
      </c>
      <c r="N85" s="133">
        <f t="shared" si="14"/>
        <v>49827.682191780819</v>
      </c>
      <c r="O85" s="129"/>
      <c r="P85" s="130">
        <v>5928</v>
      </c>
    </row>
    <row r="86" spans="1:16" ht="20.100000000000001" customHeight="1">
      <c r="A86" s="107" t="s">
        <v>582</v>
      </c>
      <c r="B86" s="107" t="s">
        <v>595</v>
      </c>
      <c r="C86" s="119">
        <v>1497</v>
      </c>
      <c r="D86" s="120" t="s">
        <v>346</v>
      </c>
      <c r="E86" s="120" t="s">
        <v>318</v>
      </c>
      <c r="F86" s="121">
        <v>62.5</v>
      </c>
      <c r="G86" s="132">
        <v>251310</v>
      </c>
      <c r="H86" s="123">
        <f t="shared" si="8"/>
        <v>38168</v>
      </c>
      <c r="I86" s="123">
        <f t="shared" si="9"/>
        <v>22812.5</v>
      </c>
      <c r="J86" s="124" t="str">
        <f t="shared" si="10"/>
        <v>active</v>
      </c>
      <c r="K86" s="133">
        <f t="shared" si="11"/>
        <v>4020.96</v>
      </c>
      <c r="L86" s="134">
        <f t="shared" si="12"/>
        <v>84495.241643835616</v>
      </c>
      <c r="M86" s="134">
        <f t="shared" si="13"/>
        <v>0</v>
      </c>
      <c r="N86" s="133">
        <f t="shared" si="14"/>
        <v>84495.241643835616</v>
      </c>
      <c r="O86" s="129"/>
      <c r="P86" s="130">
        <v>10052.4</v>
      </c>
    </row>
    <row r="87" spans="1:16" ht="20.100000000000001" customHeight="1">
      <c r="A87" s="107" t="s">
        <v>582</v>
      </c>
      <c r="B87" s="107" t="s">
        <v>595</v>
      </c>
      <c r="C87" s="119">
        <v>1498</v>
      </c>
      <c r="D87" s="120" t="s">
        <v>347</v>
      </c>
      <c r="E87" s="120" t="s">
        <v>318</v>
      </c>
      <c r="F87" s="121">
        <v>62.5</v>
      </c>
      <c r="G87" s="132">
        <v>30720</v>
      </c>
      <c r="H87" s="123">
        <f t="shared" si="8"/>
        <v>38168</v>
      </c>
      <c r="I87" s="123">
        <f t="shared" si="9"/>
        <v>22812.5</v>
      </c>
      <c r="J87" s="124" t="str">
        <f t="shared" si="10"/>
        <v>active</v>
      </c>
      <c r="K87" s="133">
        <f t="shared" si="11"/>
        <v>491.52</v>
      </c>
      <c r="L87" s="134">
        <f t="shared" si="12"/>
        <v>10328.653150684931</v>
      </c>
      <c r="M87" s="134">
        <f t="shared" si="13"/>
        <v>0</v>
      </c>
      <c r="N87" s="133">
        <f t="shared" si="14"/>
        <v>10328.653150684931</v>
      </c>
      <c r="O87" s="129"/>
      <c r="P87" s="130">
        <v>1228.8</v>
      </c>
    </row>
    <row r="88" spans="1:16" ht="20.100000000000001" customHeight="1">
      <c r="A88" s="107" t="s">
        <v>582</v>
      </c>
      <c r="B88" s="107" t="s">
        <v>595</v>
      </c>
      <c r="C88" s="119">
        <v>1499</v>
      </c>
      <c r="D88" s="120" t="s">
        <v>348</v>
      </c>
      <c r="E88" s="120" t="s">
        <v>318</v>
      </c>
      <c r="F88" s="121">
        <v>62.5</v>
      </c>
      <c r="G88" s="132">
        <v>7900</v>
      </c>
      <c r="H88" s="123">
        <f t="shared" si="8"/>
        <v>38168</v>
      </c>
      <c r="I88" s="123">
        <f t="shared" si="9"/>
        <v>22812.5</v>
      </c>
      <c r="J88" s="124" t="str">
        <f t="shared" si="10"/>
        <v>active</v>
      </c>
      <c r="K88" s="133">
        <f t="shared" si="11"/>
        <v>126.4</v>
      </c>
      <c r="L88" s="134">
        <f t="shared" si="12"/>
        <v>2656.131506849315</v>
      </c>
      <c r="M88" s="134">
        <f t="shared" si="13"/>
        <v>0</v>
      </c>
      <c r="N88" s="133">
        <f t="shared" si="14"/>
        <v>2656.131506849315</v>
      </c>
      <c r="O88" s="129"/>
      <c r="P88" s="130">
        <v>316</v>
      </c>
    </row>
    <row r="89" spans="1:16" ht="20.100000000000001" customHeight="1">
      <c r="A89" s="107" t="s">
        <v>582</v>
      </c>
      <c r="B89" s="107" t="s">
        <v>595</v>
      </c>
      <c r="C89" s="119">
        <v>1500</v>
      </c>
      <c r="D89" s="120" t="s">
        <v>349</v>
      </c>
      <c r="E89" s="120" t="s">
        <v>318</v>
      </c>
      <c r="F89" s="121">
        <v>62.5</v>
      </c>
      <c r="G89" s="132">
        <v>17440</v>
      </c>
      <c r="H89" s="123">
        <f t="shared" si="8"/>
        <v>38168</v>
      </c>
      <c r="I89" s="123">
        <f t="shared" si="9"/>
        <v>22812.5</v>
      </c>
      <c r="J89" s="124" t="str">
        <f t="shared" si="10"/>
        <v>active</v>
      </c>
      <c r="K89" s="133">
        <f t="shared" si="11"/>
        <v>279.04000000000002</v>
      </c>
      <c r="L89" s="134">
        <f t="shared" si="12"/>
        <v>5863.6624657534248</v>
      </c>
      <c r="M89" s="134">
        <f t="shared" si="13"/>
        <v>0</v>
      </c>
      <c r="N89" s="133">
        <f t="shared" si="14"/>
        <v>5863.6624657534248</v>
      </c>
      <c r="O89" s="129"/>
      <c r="P89" s="130">
        <v>697.6</v>
      </c>
    </row>
    <row r="90" spans="1:16" ht="20.100000000000001" customHeight="1">
      <c r="A90" s="107" t="s">
        <v>582</v>
      </c>
      <c r="B90" s="107" t="s">
        <v>595</v>
      </c>
      <c r="C90" s="119">
        <v>1501</v>
      </c>
      <c r="D90" s="120" t="s">
        <v>350</v>
      </c>
      <c r="E90" s="120" t="s">
        <v>318</v>
      </c>
      <c r="F90" s="121">
        <v>62.5</v>
      </c>
      <c r="G90" s="132">
        <v>36000</v>
      </c>
      <c r="H90" s="123">
        <f t="shared" si="8"/>
        <v>38168</v>
      </c>
      <c r="I90" s="123">
        <f t="shared" si="9"/>
        <v>22812.5</v>
      </c>
      <c r="J90" s="124" t="str">
        <f t="shared" si="10"/>
        <v>active</v>
      </c>
      <c r="K90" s="133">
        <f t="shared" si="11"/>
        <v>576</v>
      </c>
      <c r="L90" s="134">
        <f t="shared" si="12"/>
        <v>12103.890410958904</v>
      </c>
      <c r="M90" s="134">
        <f t="shared" si="13"/>
        <v>0</v>
      </c>
      <c r="N90" s="133">
        <f t="shared" si="14"/>
        <v>12103.890410958904</v>
      </c>
      <c r="O90" s="129"/>
      <c r="P90" s="130">
        <v>1440</v>
      </c>
    </row>
    <row r="91" spans="1:16" ht="20.100000000000001" customHeight="1">
      <c r="A91" s="107" t="s">
        <v>582</v>
      </c>
      <c r="B91" s="107" t="s">
        <v>595</v>
      </c>
      <c r="C91" s="119">
        <v>1502</v>
      </c>
      <c r="D91" s="120" t="s">
        <v>351</v>
      </c>
      <c r="E91" s="120" t="s">
        <v>318</v>
      </c>
      <c r="F91" s="121">
        <v>62.5</v>
      </c>
      <c r="G91" s="132">
        <v>29000</v>
      </c>
      <c r="H91" s="123">
        <f t="shared" si="8"/>
        <v>38168</v>
      </c>
      <c r="I91" s="123">
        <f t="shared" si="9"/>
        <v>22812.5</v>
      </c>
      <c r="J91" s="124" t="str">
        <f t="shared" si="10"/>
        <v>active</v>
      </c>
      <c r="K91" s="133">
        <f t="shared" si="11"/>
        <v>464</v>
      </c>
      <c r="L91" s="134">
        <f t="shared" si="12"/>
        <v>9750.3561643835619</v>
      </c>
      <c r="M91" s="134">
        <f t="shared" si="13"/>
        <v>0</v>
      </c>
      <c r="N91" s="133">
        <f t="shared" si="14"/>
        <v>9750.3561643835619</v>
      </c>
      <c r="O91" s="129"/>
      <c r="P91" s="130">
        <v>1160</v>
      </c>
    </row>
    <row r="92" spans="1:16" ht="20.100000000000001" customHeight="1">
      <c r="A92" s="107" t="s">
        <v>582</v>
      </c>
      <c r="B92" s="107" t="s">
        <v>595</v>
      </c>
      <c r="C92" s="119">
        <v>1503</v>
      </c>
      <c r="D92" s="120" t="s">
        <v>352</v>
      </c>
      <c r="E92" s="120" t="s">
        <v>318</v>
      </c>
      <c r="F92" s="121">
        <v>62.5</v>
      </c>
      <c r="G92" s="132">
        <v>6300</v>
      </c>
      <c r="H92" s="123">
        <f t="shared" si="8"/>
        <v>38168</v>
      </c>
      <c r="I92" s="123">
        <f t="shared" si="9"/>
        <v>22812.5</v>
      </c>
      <c r="J92" s="124" t="str">
        <f t="shared" si="10"/>
        <v>active</v>
      </c>
      <c r="K92" s="133">
        <f t="shared" si="11"/>
        <v>100.8</v>
      </c>
      <c r="L92" s="134">
        <f t="shared" si="12"/>
        <v>2118.1808219178083</v>
      </c>
      <c r="M92" s="134">
        <f t="shared" si="13"/>
        <v>0</v>
      </c>
      <c r="N92" s="133">
        <f t="shared" si="14"/>
        <v>2118.1808219178083</v>
      </c>
      <c r="O92" s="129"/>
      <c r="P92" s="130">
        <v>252</v>
      </c>
    </row>
    <row r="93" spans="1:16" ht="20.100000000000001" customHeight="1">
      <c r="A93" s="107" t="s">
        <v>582</v>
      </c>
      <c r="B93" s="107" t="s">
        <v>595</v>
      </c>
      <c r="C93" s="119">
        <v>1504</v>
      </c>
      <c r="D93" s="120" t="s">
        <v>353</v>
      </c>
      <c r="E93" s="120" t="s">
        <v>318</v>
      </c>
      <c r="F93" s="121">
        <v>62.5</v>
      </c>
      <c r="G93" s="132">
        <v>18240</v>
      </c>
      <c r="H93" s="123">
        <f t="shared" si="8"/>
        <v>38168</v>
      </c>
      <c r="I93" s="123">
        <f t="shared" si="9"/>
        <v>22812.5</v>
      </c>
      <c r="J93" s="124" t="str">
        <f t="shared" si="10"/>
        <v>active</v>
      </c>
      <c r="K93" s="133">
        <f t="shared" si="11"/>
        <v>291.83999999999997</v>
      </c>
      <c r="L93" s="134">
        <f t="shared" si="12"/>
        <v>6132.6378082191777</v>
      </c>
      <c r="M93" s="134">
        <f t="shared" si="13"/>
        <v>0</v>
      </c>
      <c r="N93" s="133">
        <f t="shared" si="14"/>
        <v>6132.6378082191777</v>
      </c>
      <c r="O93" s="129"/>
      <c r="P93" s="130">
        <v>729.6</v>
      </c>
    </row>
    <row r="94" spans="1:16" ht="20.100000000000001" customHeight="1">
      <c r="A94" s="107" t="s">
        <v>582</v>
      </c>
      <c r="B94" s="107" t="s">
        <v>595</v>
      </c>
      <c r="C94" s="119">
        <v>1506</v>
      </c>
      <c r="D94" s="120" t="s">
        <v>356</v>
      </c>
      <c r="E94" s="120" t="s">
        <v>318</v>
      </c>
      <c r="F94" s="121">
        <v>62.5</v>
      </c>
      <c r="G94" s="132">
        <v>36000</v>
      </c>
      <c r="H94" s="123">
        <f t="shared" si="8"/>
        <v>38168</v>
      </c>
      <c r="I94" s="123">
        <f t="shared" si="9"/>
        <v>22812.5</v>
      </c>
      <c r="J94" s="124" t="str">
        <f t="shared" si="10"/>
        <v>active</v>
      </c>
      <c r="K94" s="133">
        <f t="shared" si="11"/>
        <v>576</v>
      </c>
      <c r="L94" s="134">
        <f t="shared" si="12"/>
        <v>12103.890410958904</v>
      </c>
      <c r="M94" s="134">
        <f t="shared" si="13"/>
        <v>0</v>
      </c>
      <c r="N94" s="133">
        <f t="shared" si="14"/>
        <v>12103.890410958904</v>
      </c>
      <c r="O94" s="129"/>
      <c r="P94" s="130">
        <v>1440</v>
      </c>
    </row>
    <row r="95" spans="1:16" ht="20.100000000000001" customHeight="1">
      <c r="A95" s="107" t="s">
        <v>582</v>
      </c>
      <c r="B95" s="107" t="s">
        <v>595</v>
      </c>
      <c r="C95" s="119">
        <v>1408</v>
      </c>
      <c r="D95" s="120" t="s">
        <v>326</v>
      </c>
      <c r="E95" s="120" t="s">
        <v>327</v>
      </c>
      <c r="F95" s="121">
        <v>62.5</v>
      </c>
      <c r="G95" s="122">
        <v>157830.44</v>
      </c>
      <c r="H95" s="123">
        <f t="shared" si="8"/>
        <v>38310</v>
      </c>
      <c r="I95" s="123">
        <f t="shared" si="9"/>
        <v>22812.5</v>
      </c>
      <c r="J95" s="124" t="str">
        <f t="shared" si="10"/>
        <v>active</v>
      </c>
      <c r="K95" s="125">
        <f t="shared" si="11"/>
        <v>2525.2870400000002</v>
      </c>
      <c r="L95" s="126">
        <f t="shared" si="12"/>
        <v>52083.18037567124</v>
      </c>
      <c r="M95" s="127">
        <f t="shared" si="13"/>
        <v>0</v>
      </c>
      <c r="N95" s="128">
        <f t="shared" si="14"/>
        <v>52083.18037567124</v>
      </c>
      <c r="O95" s="129"/>
      <c r="P95" s="130">
        <v>5261.0146666666669</v>
      </c>
    </row>
    <row r="96" spans="1:16" ht="20.100000000000001" customHeight="1">
      <c r="A96" s="107" t="s">
        <v>582</v>
      </c>
      <c r="B96" s="107" t="s">
        <v>595</v>
      </c>
      <c r="C96" s="119">
        <v>1428</v>
      </c>
      <c r="D96" s="120" t="s">
        <v>334</v>
      </c>
      <c r="E96" s="120" t="s">
        <v>333</v>
      </c>
      <c r="F96" s="121">
        <v>62.5</v>
      </c>
      <c r="G96" s="132">
        <v>17255</v>
      </c>
      <c r="H96" s="123">
        <f t="shared" si="8"/>
        <v>38353</v>
      </c>
      <c r="I96" s="123">
        <f t="shared" si="9"/>
        <v>22812.5</v>
      </c>
      <c r="J96" s="124" t="str">
        <f t="shared" si="10"/>
        <v>active</v>
      </c>
      <c r="K96" s="133">
        <f t="shared" si="11"/>
        <v>276.08</v>
      </c>
      <c r="L96" s="134">
        <f t="shared" si="12"/>
        <v>5661.530958904109</v>
      </c>
      <c r="M96" s="134">
        <f t="shared" si="13"/>
        <v>0</v>
      </c>
      <c r="N96" s="133">
        <f t="shared" si="14"/>
        <v>5661.530958904109</v>
      </c>
      <c r="O96" s="129"/>
      <c r="P96" s="130">
        <v>345.1</v>
      </c>
    </row>
    <row r="97" spans="1:16" ht="20.100000000000001" customHeight="1">
      <c r="A97" s="107" t="s">
        <v>582</v>
      </c>
      <c r="B97" s="107" t="s">
        <v>595</v>
      </c>
      <c r="C97" s="119">
        <v>1429</v>
      </c>
      <c r="D97" s="120" t="s">
        <v>335</v>
      </c>
      <c r="E97" s="120" t="s">
        <v>333</v>
      </c>
      <c r="F97" s="121">
        <v>62.5</v>
      </c>
      <c r="G97" s="132">
        <v>15840</v>
      </c>
      <c r="H97" s="123">
        <f t="shared" si="8"/>
        <v>38353</v>
      </c>
      <c r="I97" s="123">
        <f t="shared" si="9"/>
        <v>22812.5</v>
      </c>
      <c r="J97" s="124" t="str">
        <f t="shared" si="10"/>
        <v>active</v>
      </c>
      <c r="K97" s="133">
        <f t="shared" si="11"/>
        <v>253.44</v>
      </c>
      <c r="L97" s="134">
        <f t="shared" si="12"/>
        <v>5197.2558904109592</v>
      </c>
      <c r="M97" s="134">
        <f t="shared" si="13"/>
        <v>0</v>
      </c>
      <c r="N97" s="133">
        <f t="shared" si="14"/>
        <v>5197.2558904109592</v>
      </c>
      <c r="O97" s="129"/>
      <c r="P97" s="130">
        <v>316.8</v>
      </c>
    </row>
    <row r="98" spans="1:16" ht="20.100000000000001" customHeight="1">
      <c r="A98" s="107" t="s">
        <v>582</v>
      </c>
      <c r="B98" s="107" t="s">
        <v>595</v>
      </c>
      <c r="C98" s="119">
        <v>1430</v>
      </c>
      <c r="D98" s="120" t="s">
        <v>336</v>
      </c>
      <c r="E98" s="120" t="s">
        <v>333</v>
      </c>
      <c r="F98" s="121">
        <v>62.5</v>
      </c>
      <c r="G98" s="132">
        <v>8400</v>
      </c>
      <c r="H98" s="123">
        <f t="shared" si="8"/>
        <v>38353</v>
      </c>
      <c r="I98" s="123">
        <f t="shared" si="9"/>
        <v>22812.5</v>
      </c>
      <c r="J98" s="124" t="str">
        <f t="shared" si="10"/>
        <v>active</v>
      </c>
      <c r="K98" s="133">
        <f t="shared" si="11"/>
        <v>134.4</v>
      </c>
      <c r="L98" s="134">
        <f t="shared" si="12"/>
        <v>2756.1205479452055</v>
      </c>
      <c r="M98" s="134">
        <f t="shared" si="13"/>
        <v>0</v>
      </c>
      <c r="N98" s="133">
        <f t="shared" si="14"/>
        <v>2756.1205479452055</v>
      </c>
      <c r="O98" s="129"/>
      <c r="P98" s="130">
        <v>168</v>
      </c>
    </row>
    <row r="99" spans="1:16" ht="20.100000000000001" customHeight="1">
      <c r="A99" s="107" t="s">
        <v>582</v>
      </c>
      <c r="B99" s="107" t="s">
        <v>595</v>
      </c>
      <c r="C99" s="119">
        <v>1431</v>
      </c>
      <c r="D99" s="120" t="s">
        <v>337</v>
      </c>
      <c r="E99" s="120" t="s">
        <v>333</v>
      </c>
      <c r="F99" s="121">
        <v>62.5</v>
      </c>
      <c r="G99" s="132">
        <v>5180</v>
      </c>
      <c r="H99" s="123">
        <f t="shared" si="8"/>
        <v>38353</v>
      </c>
      <c r="I99" s="123">
        <f t="shared" si="9"/>
        <v>22812.5</v>
      </c>
      <c r="J99" s="124" t="str">
        <f t="shared" si="10"/>
        <v>active</v>
      </c>
      <c r="K99" s="133">
        <f t="shared" si="11"/>
        <v>82.88</v>
      </c>
      <c r="L99" s="134">
        <f t="shared" si="12"/>
        <v>1699.6076712328766</v>
      </c>
      <c r="M99" s="134">
        <f t="shared" si="13"/>
        <v>0</v>
      </c>
      <c r="N99" s="133">
        <f t="shared" si="14"/>
        <v>1699.6076712328766</v>
      </c>
      <c r="O99" s="129"/>
      <c r="P99" s="130">
        <v>103.6</v>
      </c>
    </row>
    <row r="100" spans="1:16" ht="20.100000000000001" customHeight="1">
      <c r="A100" s="107" t="s">
        <v>582</v>
      </c>
      <c r="B100" s="107" t="s">
        <v>595</v>
      </c>
      <c r="C100" s="119">
        <v>1432</v>
      </c>
      <c r="D100" s="120" t="s">
        <v>338</v>
      </c>
      <c r="E100" s="120" t="s">
        <v>333</v>
      </c>
      <c r="F100" s="121">
        <v>62.5</v>
      </c>
      <c r="G100" s="132">
        <v>21000</v>
      </c>
      <c r="H100" s="123">
        <f t="shared" si="8"/>
        <v>38353</v>
      </c>
      <c r="I100" s="123">
        <f t="shared" si="9"/>
        <v>22812.5</v>
      </c>
      <c r="J100" s="124" t="str">
        <f t="shared" si="10"/>
        <v>active</v>
      </c>
      <c r="K100" s="133">
        <f t="shared" si="11"/>
        <v>336</v>
      </c>
      <c r="L100" s="134">
        <f t="shared" si="12"/>
        <v>6890.3013698630139</v>
      </c>
      <c r="M100" s="134">
        <f t="shared" si="13"/>
        <v>0</v>
      </c>
      <c r="N100" s="133">
        <f t="shared" si="14"/>
        <v>6890.3013698630139</v>
      </c>
      <c r="O100" s="129"/>
      <c r="P100" s="130">
        <v>420</v>
      </c>
    </row>
    <row r="101" spans="1:16" ht="20.100000000000001" customHeight="1">
      <c r="A101" s="107" t="s">
        <v>582</v>
      </c>
      <c r="B101" s="107" t="s">
        <v>595</v>
      </c>
      <c r="C101" s="119">
        <v>1433</v>
      </c>
      <c r="D101" s="120" t="s">
        <v>339</v>
      </c>
      <c r="E101" s="120" t="s">
        <v>333</v>
      </c>
      <c r="F101" s="121">
        <v>62.5</v>
      </c>
      <c r="G101" s="132">
        <v>7700</v>
      </c>
      <c r="H101" s="123">
        <f t="shared" si="8"/>
        <v>38353</v>
      </c>
      <c r="I101" s="123">
        <f t="shared" si="9"/>
        <v>22812.5</v>
      </c>
      <c r="J101" s="124" t="str">
        <f t="shared" si="10"/>
        <v>active</v>
      </c>
      <c r="K101" s="133">
        <f t="shared" si="11"/>
        <v>123.2</v>
      </c>
      <c r="L101" s="134">
        <f t="shared" si="12"/>
        <v>2526.4438356164383</v>
      </c>
      <c r="M101" s="134">
        <f t="shared" si="13"/>
        <v>0</v>
      </c>
      <c r="N101" s="133">
        <f t="shared" si="14"/>
        <v>2526.4438356164383</v>
      </c>
      <c r="O101" s="129"/>
      <c r="P101" s="130">
        <v>154</v>
      </c>
    </row>
    <row r="102" spans="1:16" ht="20.100000000000001" customHeight="1">
      <c r="A102" s="107" t="s">
        <v>582</v>
      </c>
      <c r="B102" s="107" t="s">
        <v>595</v>
      </c>
      <c r="C102" s="119">
        <v>1434</v>
      </c>
      <c r="D102" s="120" t="s">
        <v>340</v>
      </c>
      <c r="E102" s="120" t="s">
        <v>333</v>
      </c>
      <c r="F102" s="121">
        <v>62.5</v>
      </c>
      <c r="G102" s="132">
        <v>10570</v>
      </c>
      <c r="H102" s="123">
        <f t="shared" si="8"/>
        <v>38353</v>
      </c>
      <c r="I102" s="123">
        <f t="shared" si="9"/>
        <v>22812.5</v>
      </c>
      <c r="J102" s="124" t="str">
        <f t="shared" si="10"/>
        <v>active</v>
      </c>
      <c r="K102" s="133">
        <f t="shared" si="11"/>
        <v>169.12</v>
      </c>
      <c r="L102" s="134">
        <f t="shared" si="12"/>
        <v>3468.1183561643838</v>
      </c>
      <c r="M102" s="134">
        <f t="shared" si="13"/>
        <v>0</v>
      </c>
      <c r="N102" s="133">
        <f t="shared" si="14"/>
        <v>3468.1183561643838</v>
      </c>
      <c r="O102" s="129"/>
      <c r="P102" s="130">
        <v>211.4</v>
      </c>
    </row>
    <row r="103" spans="1:16" ht="20.100000000000001" customHeight="1">
      <c r="A103" s="107" t="s">
        <v>582</v>
      </c>
      <c r="B103" s="107" t="s">
        <v>595</v>
      </c>
      <c r="C103" s="119">
        <v>1524</v>
      </c>
      <c r="D103" s="120" t="s">
        <v>357</v>
      </c>
      <c r="E103" s="120" t="s">
        <v>358</v>
      </c>
      <c r="F103" s="121">
        <v>62.5</v>
      </c>
      <c r="G103" s="122">
        <v>206790.01</v>
      </c>
      <c r="H103" s="123">
        <f t="shared" si="8"/>
        <v>38718</v>
      </c>
      <c r="I103" s="123">
        <f t="shared" si="9"/>
        <v>22812.5</v>
      </c>
      <c r="J103" s="124" t="str">
        <f t="shared" si="10"/>
        <v>active</v>
      </c>
      <c r="K103" s="125">
        <f t="shared" si="11"/>
        <v>3308.6401599999999</v>
      </c>
      <c r="L103" s="126">
        <f t="shared" si="12"/>
        <v>64541.145038904106</v>
      </c>
      <c r="M103" s="127">
        <f t="shared" si="13"/>
        <v>0</v>
      </c>
      <c r="N103" s="128">
        <f t="shared" si="14"/>
        <v>64541.145038904106</v>
      </c>
      <c r="O103" s="129"/>
      <c r="P103" s="130">
        <v>8271.6004000000012</v>
      </c>
    </row>
    <row r="104" spans="1:16" ht="20.100000000000001" customHeight="1">
      <c r="A104" s="107" t="s">
        <v>582</v>
      </c>
      <c r="B104" s="107" t="s">
        <v>595</v>
      </c>
      <c r="C104" s="119">
        <v>1559</v>
      </c>
      <c r="D104" s="120" t="s">
        <v>359</v>
      </c>
      <c r="E104" s="120" t="s">
        <v>358</v>
      </c>
      <c r="F104" s="121">
        <v>62.5</v>
      </c>
      <c r="G104" s="132">
        <v>2135</v>
      </c>
      <c r="H104" s="123">
        <f t="shared" si="8"/>
        <v>38718</v>
      </c>
      <c r="I104" s="123">
        <f t="shared" si="9"/>
        <v>22812.5</v>
      </c>
      <c r="J104" s="124" t="str">
        <f t="shared" si="10"/>
        <v>active</v>
      </c>
      <c r="K104" s="133">
        <f t="shared" si="11"/>
        <v>34.159999999999997</v>
      </c>
      <c r="L104" s="134">
        <f t="shared" si="12"/>
        <v>666.35397260273965</v>
      </c>
      <c r="M104" s="134">
        <f t="shared" si="13"/>
        <v>0</v>
      </c>
      <c r="N104" s="133">
        <f t="shared" si="14"/>
        <v>666.35397260273965</v>
      </c>
      <c r="O104" s="129"/>
      <c r="P104" s="130">
        <v>85.4</v>
      </c>
    </row>
    <row r="105" spans="1:16" ht="20.100000000000001" customHeight="1">
      <c r="A105" s="107" t="s">
        <v>582</v>
      </c>
      <c r="B105" s="107" t="s">
        <v>595</v>
      </c>
      <c r="C105" s="119">
        <v>1560</v>
      </c>
      <c r="D105" s="120" t="s">
        <v>360</v>
      </c>
      <c r="E105" s="120" t="s">
        <v>358</v>
      </c>
      <c r="F105" s="121">
        <v>62.5</v>
      </c>
      <c r="G105" s="132">
        <v>30973</v>
      </c>
      <c r="H105" s="123">
        <f t="shared" si="8"/>
        <v>38718</v>
      </c>
      <c r="I105" s="123">
        <f t="shared" si="9"/>
        <v>22812.5</v>
      </c>
      <c r="J105" s="124" t="str">
        <f t="shared" si="10"/>
        <v>active</v>
      </c>
      <c r="K105" s="133">
        <f t="shared" si="11"/>
        <v>495.56799999999998</v>
      </c>
      <c r="L105" s="134">
        <f t="shared" si="12"/>
        <v>9666.9703013698618</v>
      </c>
      <c r="M105" s="134">
        <f t="shared" si="13"/>
        <v>0</v>
      </c>
      <c r="N105" s="133">
        <f t="shared" si="14"/>
        <v>9666.9703013698618</v>
      </c>
      <c r="O105" s="129"/>
      <c r="P105" s="130">
        <v>619.46</v>
      </c>
    </row>
    <row r="106" spans="1:16" ht="20.100000000000001" customHeight="1">
      <c r="A106" s="107" t="s">
        <v>582</v>
      </c>
      <c r="B106" s="107" t="s">
        <v>595</v>
      </c>
      <c r="C106" s="119">
        <v>1561</v>
      </c>
      <c r="D106" s="120" t="s">
        <v>361</v>
      </c>
      <c r="E106" s="120" t="s">
        <v>358</v>
      </c>
      <c r="F106" s="121">
        <v>62.5</v>
      </c>
      <c r="G106" s="132">
        <v>7126</v>
      </c>
      <c r="H106" s="123">
        <f t="shared" si="8"/>
        <v>38718</v>
      </c>
      <c r="I106" s="123">
        <f t="shared" si="9"/>
        <v>22812.5</v>
      </c>
      <c r="J106" s="124" t="str">
        <f t="shared" si="10"/>
        <v>active</v>
      </c>
      <c r="K106" s="133">
        <f t="shared" si="11"/>
        <v>114.01600000000001</v>
      </c>
      <c r="L106" s="134">
        <f t="shared" si="12"/>
        <v>2224.0929315068493</v>
      </c>
      <c r="M106" s="134">
        <f t="shared" si="13"/>
        <v>0</v>
      </c>
      <c r="N106" s="133">
        <f t="shared" si="14"/>
        <v>2224.0929315068493</v>
      </c>
      <c r="O106" s="129"/>
      <c r="P106" s="130">
        <v>142.52000000000001</v>
      </c>
    </row>
    <row r="107" spans="1:16" ht="20.100000000000001" customHeight="1">
      <c r="A107" s="107" t="s">
        <v>582</v>
      </c>
      <c r="B107" s="107" t="s">
        <v>595</v>
      </c>
      <c r="C107" s="119">
        <v>1562</v>
      </c>
      <c r="D107" s="120" t="s">
        <v>362</v>
      </c>
      <c r="E107" s="120" t="s">
        <v>358</v>
      </c>
      <c r="F107" s="121">
        <v>62.5</v>
      </c>
      <c r="G107" s="132">
        <v>42980</v>
      </c>
      <c r="H107" s="123">
        <f t="shared" si="8"/>
        <v>38718</v>
      </c>
      <c r="I107" s="123">
        <f t="shared" si="9"/>
        <v>22812.5</v>
      </c>
      <c r="J107" s="124" t="str">
        <f t="shared" si="10"/>
        <v>active</v>
      </c>
      <c r="K107" s="133">
        <f t="shared" si="11"/>
        <v>687.68</v>
      </c>
      <c r="L107" s="134">
        <f t="shared" si="12"/>
        <v>13414.4701369863</v>
      </c>
      <c r="M107" s="134">
        <f t="shared" si="13"/>
        <v>0</v>
      </c>
      <c r="N107" s="133">
        <f t="shared" si="14"/>
        <v>13414.4701369863</v>
      </c>
      <c r="O107" s="129"/>
      <c r="P107" s="130">
        <v>859.6</v>
      </c>
    </row>
    <row r="108" spans="1:16" ht="20.100000000000001" customHeight="1">
      <c r="A108" s="107" t="s">
        <v>582</v>
      </c>
      <c r="B108" s="107" t="s">
        <v>595</v>
      </c>
      <c r="C108" s="119">
        <v>1563</v>
      </c>
      <c r="D108" s="120" t="s">
        <v>363</v>
      </c>
      <c r="E108" s="120" t="s">
        <v>358</v>
      </c>
      <c r="F108" s="121">
        <v>62.5</v>
      </c>
      <c r="G108" s="132">
        <v>98785</v>
      </c>
      <c r="H108" s="123">
        <f t="shared" si="8"/>
        <v>38718</v>
      </c>
      <c r="I108" s="123">
        <f t="shared" si="9"/>
        <v>22812.5</v>
      </c>
      <c r="J108" s="124" t="str">
        <f t="shared" si="10"/>
        <v>active</v>
      </c>
      <c r="K108" s="133">
        <f t="shared" si="11"/>
        <v>1580.56</v>
      </c>
      <c r="L108" s="134">
        <f t="shared" si="12"/>
        <v>30831.745753424657</v>
      </c>
      <c r="M108" s="134">
        <f t="shared" si="13"/>
        <v>0</v>
      </c>
      <c r="N108" s="133">
        <f t="shared" si="14"/>
        <v>30831.745753424657</v>
      </c>
      <c r="O108" s="129"/>
      <c r="P108" s="130">
        <v>1975.7</v>
      </c>
    </row>
    <row r="109" spans="1:16" ht="20.100000000000001" customHeight="1">
      <c r="A109" s="107" t="s">
        <v>582</v>
      </c>
      <c r="B109" s="107" t="s">
        <v>595</v>
      </c>
      <c r="C109" s="119">
        <v>1564</v>
      </c>
      <c r="D109" s="120" t="s">
        <v>364</v>
      </c>
      <c r="E109" s="120" t="s">
        <v>358</v>
      </c>
      <c r="F109" s="121">
        <v>62.5</v>
      </c>
      <c r="G109" s="132">
        <v>50015</v>
      </c>
      <c r="H109" s="123">
        <f t="shared" si="8"/>
        <v>38718</v>
      </c>
      <c r="I109" s="123">
        <f t="shared" si="9"/>
        <v>22812.5</v>
      </c>
      <c r="J109" s="124" t="str">
        <f t="shared" si="10"/>
        <v>active</v>
      </c>
      <c r="K109" s="133">
        <f t="shared" si="11"/>
        <v>800.24</v>
      </c>
      <c r="L109" s="134">
        <f t="shared" si="12"/>
        <v>15610.161095890411</v>
      </c>
      <c r="M109" s="134">
        <f t="shared" si="13"/>
        <v>0</v>
      </c>
      <c r="N109" s="133">
        <f t="shared" si="14"/>
        <v>15610.161095890411</v>
      </c>
      <c r="O109" s="129"/>
      <c r="P109" s="130">
        <v>1000.3</v>
      </c>
    </row>
    <row r="110" spans="1:16" ht="20.100000000000001" customHeight="1">
      <c r="A110" s="107" t="s">
        <v>582</v>
      </c>
      <c r="B110" s="107" t="s">
        <v>595</v>
      </c>
      <c r="C110" s="119">
        <v>1565</v>
      </c>
      <c r="D110" s="120" t="s">
        <v>365</v>
      </c>
      <c r="E110" s="120" t="s">
        <v>358</v>
      </c>
      <c r="F110" s="121">
        <v>62.5</v>
      </c>
      <c r="G110" s="132">
        <v>3700</v>
      </c>
      <c r="H110" s="123">
        <f t="shared" si="8"/>
        <v>38718</v>
      </c>
      <c r="I110" s="123">
        <f t="shared" si="9"/>
        <v>22812.5</v>
      </c>
      <c r="J110" s="124" t="str">
        <f t="shared" si="10"/>
        <v>active</v>
      </c>
      <c r="K110" s="133">
        <f t="shared" si="11"/>
        <v>59.2</v>
      </c>
      <c r="L110" s="134">
        <f t="shared" si="12"/>
        <v>1154.8054794520549</v>
      </c>
      <c r="M110" s="134">
        <f t="shared" si="13"/>
        <v>0</v>
      </c>
      <c r="N110" s="133">
        <f t="shared" si="14"/>
        <v>1154.8054794520549</v>
      </c>
      <c r="O110" s="129"/>
      <c r="P110" s="130">
        <v>74</v>
      </c>
    </row>
    <row r="111" spans="1:16" ht="20.100000000000001" customHeight="1">
      <c r="A111" s="107" t="s">
        <v>582</v>
      </c>
      <c r="B111" s="107" t="s">
        <v>595</v>
      </c>
      <c r="C111" s="119">
        <v>1566</v>
      </c>
      <c r="D111" s="120" t="s">
        <v>366</v>
      </c>
      <c r="E111" s="120" t="s">
        <v>358</v>
      </c>
      <c r="F111" s="121">
        <v>62.5</v>
      </c>
      <c r="G111" s="132">
        <v>14400</v>
      </c>
      <c r="H111" s="123">
        <f t="shared" si="8"/>
        <v>38718</v>
      </c>
      <c r="I111" s="123">
        <f t="shared" si="9"/>
        <v>22812.5</v>
      </c>
      <c r="J111" s="124" t="str">
        <f t="shared" si="10"/>
        <v>active</v>
      </c>
      <c r="K111" s="133">
        <f t="shared" si="11"/>
        <v>230.4</v>
      </c>
      <c r="L111" s="134">
        <f t="shared" si="12"/>
        <v>4494.3780821917808</v>
      </c>
      <c r="M111" s="134">
        <f t="shared" si="13"/>
        <v>0</v>
      </c>
      <c r="N111" s="133">
        <f t="shared" si="14"/>
        <v>4494.3780821917808</v>
      </c>
      <c r="O111" s="129"/>
      <c r="P111" s="130">
        <v>288</v>
      </c>
    </row>
    <row r="112" spans="1:16" ht="20.100000000000001" customHeight="1">
      <c r="A112" s="107" t="s">
        <v>582</v>
      </c>
      <c r="B112" s="107" t="s">
        <v>595</v>
      </c>
      <c r="C112" s="119">
        <v>1567</v>
      </c>
      <c r="D112" s="120" t="s">
        <v>367</v>
      </c>
      <c r="E112" s="120" t="s">
        <v>358</v>
      </c>
      <c r="F112" s="121">
        <v>62.5</v>
      </c>
      <c r="G112" s="132">
        <v>7175</v>
      </c>
      <c r="H112" s="123">
        <f t="shared" si="8"/>
        <v>38718</v>
      </c>
      <c r="I112" s="123">
        <f t="shared" si="9"/>
        <v>22812.5</v>
      </c>
      <c r="J112" s="124" t="str">
        <f t="shared" si="10"/>
        <v>active</v>
      </c>
      <c r="K112" s="133">
        <f t="shared" si="11"/>
        <v>114.8</v>
      </c>
      <c r="L112" s="134">
        <f t="shared" si="12"/>
        <v>2239.3863013698628</v>
      </c>
      <c r="M112" s="134">
        <f t="shared" si="13"/>
        <v>0</v>
      </c>
      <c r="N112" s="133">
        <f t="shared" si="14"/>
        <v>2239.3863013698628</v>
      </c>
      <c r="O112" s="129"/>
      <c r="P112" s="130">
        <v>143.5</v>
      </c>
    </row>
    <row r="113" spans="1:16" ht="20.100000000000001" customHeight="1">
      <c r="A113" s="107" t="s">
        <v>582</v>
      </c>
      <c r="B113" s="107" t="s">
        <v>595</v>
      </c>
      <c r="C113" s="119">
        <v>1568</v>
      </c>
      <c r="D113" s="120" t="s">
        <v>368</v>
      </c>
      <c r="E113" s="120" t="s">
        <v>358</v>
      </c>
      <c r="F113" s="121">
        <v>62.5</v>
      </c>
      <c r="G113" s="132">
        <v>3570</v>
      </c>
      <c r="H113" s="123">
        <f t="shared" si="8"/>
        <v>38718</v>
      </c>
      <c r="I113" s="123">
        <f t="shared" si="9"/>
        <v>22812.5</v>
      </c>
      <c r="J113" s="124" t="str">
        <f t="shared" si="10"/>
        <v>active</v>
      </c>
      <c r="K113" s="133">
        <f t="shared" si="11"/>
        <v>57.12</v>
      </c>
      <c r="L113" s="134">
        <f t="shared" si="12"/>
        <v>1114.2312328767123</v>
      </c>
      <c r="M113" s="134">
        <f t="shared" si="13"/>
        <v>0</v>
      </c>
      <c r="N113" s="133">
        <f t="shared" si="14"/>
        <v>1114.2312328767123</v>
      </c>
      <c r="O113" s="129"/>
      <c r="P113" s="130">
        <v>71.400000000000006</v>
      </c>
    </row>
    <row r="114" spans="1:16" ht="20.100000000000001" customHeight="1">
      <c r="A114" s="107" t="s">
        <v>582</v>
      </c>
      <c r="B114" s="107" t="s">
        <v>595</v>
      </c>
      <c r="C114" s="119">
        <v>1569</v>
      </c>
      <c r="D114" s="120" t="s">
        <v>369</v>
      </c>
      <c r="E114" s="120" t="s">
        <v>358</v>
      </c>
      <c r="F114" s="121">
        <v>62.5</v>
      </c>
      <c r="G114" s="132">
        <v>7920</v>
      </c>
      <c r="H114" s="123">
        <f t="shared" si="8"/>
        <v>38718</v>
      </c>
      <c r="I114" s="123">
        <f t="shared" si="9"/>
        <v>22812.5</v>
      </c>
      <c r="J114" s="124" t="str">
        <f t="shared" si="10"/>
        <v>active</v>
      </c>
      <c r="K114" s="133">
        <f t="shared" si="11"/>
        <v>126.72</v>
      </c>
      <c r="L114" s="134">
        <f t="shared" si="12"/>
        <v>2471.9079452054793</v>
      </c>
      <c r="M114" s="134">
        <f t="shared" si="13"/>
        <v>0</v>
      </c>
      <c r="N114" s="133">
        <f t="shared" si="14"/>
        <v>2471.9079452054793</v>
      </c>
      <c r="O114" s="129"/>
      <c r="P114" s="130">
        <v>158.4</v>
      </c>
    </row>
    <row r="115" spans="1:16" ht="20.100000000000001" customHeight="1">
      <c r="A115" s="107" t="s">
        <v>582</v>
      </c>
      <c r="B115" s="107" t="s">
        <v>595</v>
      </c>
      <c r="C115" s="119">
        <v>1570</v>
      </c>
      <c r="D115" s="120" t="s">
        <v>370</v>
      </c>
      <c r="E115" s="120" t="s">
        <v>358</v>
      </c>
      <c r="F115" s="121">
        <v>62.5</v>
      </c>
      <c r="G115" s="132">
        <v>12300</v>
      </c>
      <c r="H115" s="123">
        <f t="shared" si="8"/>
        <v>38718</v>
      </c>
      <c r="I115" s="123">
        <f t="shared" si="9"/>
        <v>22812.5</v>
      </c>
      <c r="J115" s="124" t="str">
        <f t="shared" si="10"/>
        <v>active</v>
      </c>
      <c r="K115" s="133">
        <f t="shared" si="11"/>
        <v>196.8</v>
      </c>
      <c r="L115" s="134">
        <f t="shared" si="12"/>
        <v>3838.9479452054798</v>
      </c>
      <c r="M115" s="134">
        <f t="shared" si="13"/>
        <v>0</v>
      </c>
      <c r="N115" s="133">
        <f t="shared" si="14"/>
        <v>3838.9479452054798</v>
      </c>
      <c r="O115" s="129"/>
      <c r="P115" s="130">
        <v>246</v>
      </c>
    </row>
    <row r="116" spans="1:16" ht="20.100000000000001" customHeight="1">
      <c r="A116" s="107" t="s">
        <v>582</v>
      </c>
      <c r="B116" s="107" t="s">
        <v>595</v>
      </c>
      <c r="C116" s="119">
        <v>1571</v>
      </c>
      <c r="D116" s="120" t="s">
        <v>371</v>
      </c>
      <c r="E116" s="120" t="s">
        <v>358</v>
      </c>
      <c r="F116" s="121">
        <v>62.5</v>
      </c>
      <c r="G116" s="132">
        <v>41300</v>
      </c>
      <c r="H116" s="123">
        <f t="shared" si="8"/>
        <v>38718</v>
      </c>
      <c r="I116" s="123">
        <f t="shared" si="9"/>
        <v>22812.5</v>
      </c>
      <c r="J116" s="124" t="str">
        <f t="shared" si="10"/>
        <v>active</v>
      </c>
      <c r="K116" s="133">
        <f t="shared" si="11"/>
        <v>660.8</v>
      </c>
      <c r="L116" s="134">
        <f t="shared" si="12"/>
        <v>12890.126027397258</v>
      </c>
      <c r="M116" s="134">
        <f t="shared" si="13"/>
        <v>0</v>
      </c>
      <c r="N116" s="133">
        <f t="shared" si="14"/>
        <v>12890.126027397258</v>
      </c>
      <c r="O116" s="129"/>
      <c r="P116" s="130">
        <v>826</v>
      </c>
    </row>
    <row r="117" spans="1:16" ht="20.100000000000001" customHeight="1">
      <c r="A117" s="107" t="s">
        <v>582</v>
      </c>
      <c r="B117" s="107" t="s">
        <v>595</v>
      </c>
      <c r="C117" s="119">
        <v>1572</v>
      </c>
      <c r="D117" s="120" t="s">
        <v>372</v>
      </c>
      <c r="E117" s="120" t="s">
        <v>358</v>
      </c>
      <c r="F117" s="121">
        <v>62.5</v>
      </c>
      <c r="G117" s="132">
        <v>34305</v>
      </c>
      <c r="H117" s="123">
        <f t="shared" si="8"/>
        <v>38718</v>
      </c>
      <c r="I117" s="123">
        <f t="shared" si="9"/>
        <v>22812.5</v>
      </c>
      <c r="J117" s="124" t="str">
        <f t="shared" si="10"/>
        <v>active</v>
      </c>
      <c r="K117" s="133">
        <f t="shared" si="11"/>
        <v>548.88</v>
      </c>
      <c r="L117" s="134">
        <f t="shared" si="12"/>
        <v>10706.919452054794</v>
      </c>
      <c r="M117" s="134">
        <f t="shared" si="13"/>
        <v>0</v>
      </c>
      <c r="N117" s="133">
        <f t="shared" si="14"/>
        <v>10706.919452054794</v>
      </c>
      <c r="O117" s="129"/>
      <c r="P117" s="130">
        <v>686.1</v>
      </c>
    </row>
    <row r="118" spans="1:16" ht="20.100000000000001" customHeight="1">
      <c r="A118" s="107" t="s">
        <v>582</v>
      </c>
      <c r="B118" s="107" t="s">
        <v>595</v>
      </c>
      <c r="C118" s="119">
        <v>1634</v>
      </c>
      <c r="D118" s="120" t="s">
        <v>373</v>
      </c>
      <c r="E118" s="120" t="s">
        <v>374</v>
      </c>
      <c r="F118" s="121">
        <v>62.5</v>
      </c>
      <c r="G118" s="122">
        <v>51600.73</v>
      </c>
      <c r="H118" s="123">
        <f t="shared" si="8"/>
        <v>38960</v>
      </c>
      <c r="I118" s="123">
        <f t="shared" si="9"/>
        <v>22812.5</v>
      </c>
      <c r="J118" s="124" t="str">
        <f t="shared" si="10"/>
        <v>active</v>
      </c>
      <c r="K118" s="125">
        <f t="shared" si="11"/>
        <v>825.61168000000009</v>
      </c>
      <c r="L118" s="126">
        <f t="shared" si="12"/>
        <v>15557.690780931507</v>
      </c>
      <c r="M118" s="127">
        <f t="shared" si="13"/>
        <v>0</v>
      </c>
      <c r="N118" s="128">
        <f t="shared" si="14"/>
        <v>15557.690780931507</v>
      </c>
      <c r="O118" s="129"/>
      <c r="P118" s="130">
        <v>1720.0243333333335</v>
      </c>
    </row>
    <row r="119" spans="1:16" ht="20.100000000000001" customHeight="1">
      <c r="A119" s="107" t="s">
        <v>582</v>
      </c>
      <c r="B119" s="107" t="s">
        <v>595</v>
      </c>
      <c r="C119" s="119">
        <v>1654</v>
      </c>
      <c r="D119" s="120" t="s">
        <v>379</v>
      </c>
      <c r="E119" s="120" t="s">
        <v>380</v>
      </c>
      <c r="F119" s="121">
        <v>62.5</v>
      </c>
      <c r="G119" s="132">
        <v>51000</v>
      </c>
      <c r="H119" s="123">
        <f t="shared" si="8"/>
        <v>39082</v>
      </c>
      <c r="I119" s="123">
        <f t="shared" si="9"/>
        <v>22812.5</v>
      </c>
      <c r="J119" s="124" t="str">
        <f t="shared" si="10"/>
        <v>active</v>
      </c>
      <c r="K119" s="133">
        <f t="shared" si="11"/>
        <v>816</v>
      </c>
      <c r="L119" s="134">
        <f t="shared" si="12"/>
        <v>15103.824657534245</v>
      </c>
      <c r="M119" s="134">
        <f t="shared" si="13"/>
        <v>0</v>
      </c>
      <c r="N119" s="133">
        <f t="shared" si="14"/>
        <v>15103.824657534245</v>
      </c>
      <c r="O119" s="129"/>
      <c r="P119" s="130">
        <v>1020</v>
      </c>
    </row>
    <row r="120" spans="1:16" ht="20.100000000000001" customHeight="1">
      <c r="A120" s="107" t="s">
        <v>582</v>
      </c>
      <c r="B120" s="107" t="s">
        <v>595</v>
      </c>
      <c r="C120" s="119">
        <v>1655</v>
      </c>
      <c r="D120" s="120" t="s">
        <v>381</v>
      </c>
      <c r="E120" s="120" t="s">
        <v>380</v>
      </c>
      <c r="F120" s="121">
        <v>62.5</v>
      </c>
      <c r="G120" s="132">
        <v>15470</v>
      </c>
      <c r="H120" s="123">
        <f t="shared" si="8"/>
        <v>39082</v>
      </c>
      <c r="I120" s="123">
        <f t="shared" si="9"/>
        <v>22812.5</v>
      </c>
      <c r="J120" s="124" t="str">
        <f t="shared" si="10"/>
        <v>active</v>
      </c>
      <c r="K120" s="133">
        <f t="shared" si="11"/>
        <v>247.52</v>
      </c>
      <c r="L120" s="134">
        <f t="shared" si="12"/>
        <v>4581.493479452055</v>
      </c>
      <c r="M120" s="134">
        <f t="shared" si="13"/>
        <v>0</v>
      </c>
      <c r="N120" s="133">
        <f t="shared" si="14"/>
        <v>4581.493479452055</v>
      </c>
      <c r="O120" s="129"/>
      <c r="P120" s="130">
        <v>309.39999999999998</v>
      </c>
    </row>
    <row r="121" spans="1:16" ht="20.100000000000001" customHeight="1">
      <c r="A121" s="107" t="s">
        <v>582</v>
      </c>
      <c r="B121" s="107" t="s">
        <v>595</v>
      </c>
      <c r="C121" s="119">
        <v>1656</v>
      </c>
      <c r="D121" s="120" t="s">
        <v>382</v>
      </c>
      <c r="E121" s="120" t="s">
        <v>380</v>
      </c>
      <c r="F121" s="121">
        <v>62.5</v>
      </c>
      <c r="G121" s="132">
        <v>55200</v>
      </c>
      <c r="H121" s="123">
        <f t="shared" si="8"/>
        <v>39082</v>
      </c>
      <c r="I121" s="123">
        <f t="shared" si="9"/>
        <v>22812.5</v>
      </c>
      <c r="J121" s="124" t="str">
        <f t="shared" si="10"/>
        <v>active</v>
      </c>
      <c r="K121" s="133">
        <f t="shared" si="11"/>
        <v>883.2</v>
      </c>
      <c r="L121" s="134">
        <f t="shared" si="12"/>
        <v>16347.669041095891</v>
      </c>
      <c r="M121" s="134">
        <f t="shared" si="13"/>
        <v>0</v>
      </c>
      <c r="N121" s="133">
        <f t="shared" si="14"/>
        <v>16347.669041095891</v>
      </c>
      <c r="O121" s="129"/>
      <c r="P121" s="130">
        <v>1104</v>
      </c>
    </row>
    <row r="122" spans="1:16" ht="20.100000000000001" customHeight="1">
      <c r="A122" s="107" t="s">
        <v>582</v>
      </c>
      <c r="B122" s="107" t="s">
        <v>595</v>
      </c>
      <c r="C122" s="119">
        <v>1657</v>
      </c>
      <c r="D122" s="120" t="s">
        <v>383</v>
      </c>
      <c r="E122" s="120" t="s">
        <v>380</v>
      </c>
      <c r="F122" s="121">
        <v>62.5</v>
      </c>
      <c r="G122" s="132">
        <v>20350</v>
      </c>
      <c r="H122" s="123">
        <f t="shared" si="8"/>
        <v>39082</v>
      </c>
      <c r="I122" s="123">
        <f t="shared" si="9"/>
        <v>22812.5</v>
      </c>
      <c r="J122" s="124" t="str">
        <f t="shared" si="10"/>
        <v>active</v>
      </c>
      <c r="K122" s="133">
        <f t="shared" si="11"/>
        <v>325.60000000000002</v>
      </c>
      <c r="L122" s="134">
        <f t="shared" si="12"/>
        <v>6026.722191780822</v>
      </c>
      <c r="M122" s="134">
        <f t="shared" si="13"/>
        <v>0</v>
      </c>
      <c r="N122" s="133">
        <f t="shared" si="14"/>
        <v>6026.722191780822</v>
      </c>
      <c r="O122" s="129"/>
      <c r="P122" s="130">
        <v>407</v>
      </c>
    </row>
    <row r="123" spans="1:16" ht="20.100000000000001" customHeight="1">
      <c r="A123" s="107" t="s">
        <v>582</v>
      </c>
      <c r="B123" s="107" t="s">
        <v>595</v>
      </c>
      <c r="C123" s="119">
        <v>1658</v>
      </c>
      <c r="D123" s="120" t="s">
        <v>384</v>
      </c>
      <c r="E123" s="120" t="s">
        <v>380</v>
      </c>
      <c r="F123" s="121">
        <v>62.5</v>
      </c>
      <c r="G123" s="132">
        <v>1575</v>
      </c>
      <c r="H123" s="123">
        <f t="shared" si="8"/>
        <v>39082</v>
      </c>
      <c r="I123" s="123">
        <f t="shared" si="9"/>
        <v>22812.5</v>
      </c>
      <c r="J123" s="124" t="str">
        <f t="shared" si="10"/>
        <v>active</v>
      </c>
      <c r="K123" s="133">
        <f t="shared" si="11"/>
        <v>25.2</v>
      </c>
      <c r="L123" s="134">
        <f t="shared" si="12"/>
        <v>466.44164383561639</v>
      </c>
      <c r="M123" s="134">
        <f t="shared" si="13"/>
        <v>0</v>
      </c>
      <c r="N123" s="133">
        <f t="shared" si="14"/>
        <v>466.44164383561639</v>
      </c>
      <c r="O123" s="129"/>
      <c r="P123" s="130">
        <v>31.5</v>
      </c>
    </row>
    <row r="124" spans="1:16" ht="20.100000000000001" customHeight="1">
      <c r="A124" s="107" t="s">
        <v>582</v>
      </c>
      <c r="B124" s="107" t="s">
        <v>595</v>
      </c>
      <c r="C124" s="119">
        <v>1659</v>
      </c>
      <c r="D124" s="120" t="s">
        <v>385</v>
      </c>
      <c r="E124" s="120" t="s">
        <v>380</v>
      </c>
      <c r="F124" s="121">
        <v>62.5</v>
      </c>
      <c r="G124" s="132">
        <v>29400</v>
      </c>
      <c r="H124" s="123">
        <f t="shared" si="8"/>
        <v>39082</v>
      </c>
      <c r="I124" s="123">
        <f t="shared" si="9"/>
        <v>22812.5</v>
      </c>
      <c r="J124" s="124" t="str">
        <f t="shared" si="10"/>
        <v>active</v>
      </c>
      <c r="K124" s="133">
        <f t="shared" si="11"/>
        <v>470.4</v>
      </c>
      <c r="L124" s="134">
        <f t="shared" si="12"/>
        <v>8706.9106849315067</v>
      </c>
      <c r="M124" s="134">
        <f t="shared" si="13"/>
        <v>0</v>
      </c>
      <c r="N124" s="133">
        <f t="shared" si="14"/>
        <v>8706.9106849315067</v>
      </c>
      <c r="O124" s="129"/>
      <c r="P124" s="130">
        <v>588</v>
      </c>
    </row>
    <row r="125" spans="1:16" ht="20.100000000000001" customHeight="1">
      <c r="A125" s="107" t="s">
        <v>582</v>
      </c>
      <c r="B125" s="107" t="s">
        <v>595</v>
      </c>
      <c r="C125" s="119">
        <v>1660</v>
      </c>
      <c r="D125" s="120" t="s">
        <v>386</v>
      </c>
      <c r="E125" s="120" t="s">
        <v>380</v>
      </c>
      <c r="F125" s="121">
        <v>62.5</v>
      </c>
      <c r="G125" s="132">
        <v>29580</v>
      </c>
      <c r="H125" s="123">
        <f t="shared" si="8"/>
        <v>39082</v>
      </c>
      <c r="I125" s="123">
        <f t="shared" si="9"/>
        <v>22812.5</v>
      </c>
      <c r="J125" s="124" t="str">
        <f t="shared" si="10"/>
        <v>active</v>
      </c>
      <c r="K125" s="133">
        <f t="shared" si="11"/>
        <v>473.28</v>
      </c>
      <c r="L125" s="134">
        <f t="shared" si="12"/>
        <v>8760.2183013698614</v>
      </c>
      <c r="M125" s="134">
        <f t="shared" si="13"/>
        <v>0</v>
      </c>
      <c r="N125" s="133">
        <f t="shared" si="14"/>
        <v>8760.2183013698614</v>
      </c>
      <c r="O125" s="129"/>
      <c r="P125" s="130">
        <v>591.6</v>
      </c>
    </row>
    <row r="126" spans="1:16" ht="20.100000000000001" customHeight="1">
      <c r="A126" s="107" t="s">
        <v>582</v>
      </c>
      <c r="B126" s="107" t="s">
        <v>595</v>
      </c>
      <c r="C126" s="119">
        <v>1661</v>
      </c>
      <c r="D126" s="120" t="s">
        <v>387</v>
      </c>
      <c r="E126" s="120" t="s">
        <v>380</v>
      </c>
      <c r="F126" s="121">
        <v>62.5</v>
      </c>
      <c r="G126" s="122">
        <v>23996</v>
      </c>
      <c r="H126" s="123">
        <f t="shared" si="8"/>
        <v>39082</v>
      </c>
      <c r="I126" s="123">
        <f t="shared" si="9"/>
        <v>22812.5</v>
      </c>
      <c r="J126" s="124" t="str">
        <f t="shared" si="10"/>
        <v>active</v>
      </c>
      <c r="K126" s="125">
        <f t="shared" si="11"/>
        <v>383.93599999999998</v>
      </c>
      <c r="L126" s="126">
        <f t="shared" si="12"/>
        <v>7106.4975780821906</v>
      </c>
      <c r="M126" s="127">
        <f t="shared" si="13"/>
        <v>0</v>
      </c>
      <c r="N126" s="128">
        <f t="shared" si="14"/>
        <v>7106.4975780821906</v>
      </c>
      <c r="O126" s="129"/>
      <c r="P126" s="130">
        <v>479.92</v>
      </c>
    </row>
    <row r="127" spans="1:16" ht="20.100000000000001" customHeight="1">
      <c r="A127" s="107" t="s">
        <v>582</v>
      </c>
      <c r="B127" s="107" t="s">
        <v>595</v>
      </c>
      <c r="C127" s="119">
        <v>1662</v>
      </c>
      <c r="D127" s="120" t="s">
        <v>388</v>
      </c>
      <c r="E127" s="120" t="s">
        <v>380</v>
      </c>
      <c r="F127" s="121">
        <v>62.5</v>
      </c>
      <c r="G127" s="132">
        <v>15615</v>
      </c>
      <c r="H127" s="123">
        <f t="shared" si="8"/>
        <v>39082</v>
      </c>
      <c r="I127" s="123">
        <f t="shared" si="9"/>
        <v>22812.5</v>
      </c>
      <c r="J127" s="124" t="str">
        <f t="shared" si="10"/>
        <v>active</v>
      </c>
      <c r="K127" s="133">
        <f t="shared" si="11"/>
        <v>249.84</v>
      </c>
      <c r="L127" s="134">
        <f t="shared" si="12"/>
        <v>4624.4357260273973</v>
      </c>
      <c r="M127" s="134">
        <f t="shared" si="13"/>
        <v>0</v>
      </c>
      <c r="N127" s="133">
        <f t="shared" si="14"/>
        <v>4624.4357260273973</v>
      </c>
      <c r="O127" s="129"/>
      <c r="P127" s="130">
        <v>312.3</v>
      </c>
    </row>
    <row r="128" spans="1:16" ht="20.100000000000001" customHeight="1">
      <c r="A128" s="107" t="s">
        <v>582</v>
      </c>
      <c r="B128" s="107" t="s">
        <v>595</v>
      </c>
      <c r="C128" s="119">
        <v>1663</v>
      </c>
      <c r="D128" s="120" t="s">
        <v>389</v>
      </c>
      <c r="E128" s="120" t="s">
        <v>380</v>
      </c>
      <c r="F128" s="121">
        <v>62.5</v>
      </c>
      <c r="G128" s="132">
        <v>3780</v>
      </c>
      <c r="H128" s="123">
        <f t="shared" si="8"/>
        <v>39082</v>
      </c>
      <c r="I128" s="123">
        <f t="shared" si="9"/>
        <v>22812.5</v>
      </c>
      <c r="J128" s="124" t="str">
        <f t="shared" si="10"/>
        <v>active</v>
      </c>
      <c r="K128" s="133">
        <f t="shared" si="11"/>
        <v>60.48</v>
      </c>
      <c r="L128" s="134">
        <f t="shared" si="12"/>
        <v>1119.4599452054792</v>
      </c>
      <c r="M128" s="134">
        <f t="shared" si="13"/>
        <v>0</v>
      </c>
      <c r="N128" s="133">
        <f t="shared" si="14"/>
        <v>1119.4599452054792</v>
      </c>
      <c r="O128" s="129"/>
      <c r="P128" s="130">
        <v>75.599999999999994</v>
      </c>
    </row>
    <row r="129" spans="1:16" ht="20.100000000000001" customHeight="1">
      <c r="A129" s="107" t="s">
        <v>582</v>
      </c>
      <c r="B129" s="107" t="s">
        <v>595</v>
      </c>
      <c r="C129" s="119">
        <v>1664</v>
      </c>
      <c r="D129" s="120" t="s">
        <v>390</v>
      </c>
      <c r="E129" s="120" t="s">
        <v>380</v>
      </c>
      <c r="F129" s="121">
        <v>62.5</v>
      </c>
      <c r="G129" s="132">
        <v>17108</v>
      </c>
      <c r="H129" s="123">
        <f t="shared" si="8"/>
        <v>39082</v>
      </c>
      <c r="I129" s="123">
        <f t="shared" si="9"/>
        <v>22812.5</v>
      </c>
      <c r="J129" s="124" t="str">
        <f t="shared" si="10"/>
        <v>active</v>
      </c>
      <c r="K129" s="133">
        <f t="shared" si="11"/>
        <v>273.72800000000001</v>
      </c>
      <c r="L129" s="134">
        <f t="shared" si="12"/>
        <v>5066.5927890410958</v>
      </c>
      <c r="M129" s="134">
        <f t="shared" si="13"/>
        <v>0</v>
      </c>
      <c r="N129" s="133">
        <f t="shared" si="14"/>
        <v>5066.5927890410958</v>
      </c>
      <c r="O129" s="129"/>
      <c r="P129" s="130">
        <v>342.16</v>
      </c>
    </row>
    <row r="130" spans="1:16" ht="20.100000000000001" customHeight="1">
      <c r="A130" s="107" t="s">
        <v>582</v>
      </c>
      <c r="B130" s="107" t="s">
        <v>595</v>
      </c>
      <c r="C130" s="119">
        <v>1636</v>
      </c>
      <c r="D130" s="120" t="s">
        <v>377</v>
      </c>
      <c r="E130" s="120" t="s">
        <v>378</v>
      </c>
      <c r="F130" s="121">
        <v>62.5</v>
      </c>
      <c r="G130" s="122">
        <v>478436.08</v>
      </c>
      <c r="H130" s="123">
        <f t="shared" si="8"/>
        <v>39246</v>
      </c>
      <c r="I130" s="123">
        <f t="shared" si="9"/>
        <v>22812.5</v>
      </c>
      <c r="J130" s="124" t="str">
        <f t="shared" si="10"/>
        <v>active</v>
      </c>
      <c r="K130" s="125">
        <f t="shared" si="11"/>
        <v>7654.9772800000001</v>
      </c>
      <c r="L130" s="126">
        <f t="shared" si="12"/>
        <v>138250.98693084932</v>
      </c>
      <c r="M130" s="127">
        <f t="shared" si="13"/>
        <v>0</v>
      </c>
      <c r="N130" s="128">
        <f t="shared" si="14"/>
        <v>138250.98693084932</v>
      </c>
      <c r="O130" s="129"/>
      <c r="P130" s="130">
        <v>15947.869333333334</v>
      </c>
    </row>
    <row r="131" spans="1:16" ht="20.100000000000001" customHeight="1">
      <c r="A131" s="107" t="s">
        <v>582</v>
      </c>
      <c r="B131" s="107" t="s">
        <v>595</v>
      </c>
      <c r="C131" s="119">
        <v>1666</v>
      </c>
      <c r="D131" s="131" t="s">
        <v>392</v>
      </c>
      <c r="E131" s="120" t="s">
        <v>376</v>
      </c>
      <c r="F131" s="121">
        <v>62.5</v>
      </c>
      <c r="G131" s="122">
        <v>291361.08</v>
      </c>
      <c r="H131" s="123">
        <f t="shared" ref="H131:H194" si="15">DATEVALUE(E131)</f>
        <v>39263</v>
      </c>
      <c r="I131" s="123">
        <f t="shared" ref="I131:I194" si="16">F131*365</f>
        <v>22812.5</v>
      </c>
      <c r="J131" s="124" t="str">
        <f t="shared" ref="J131:J194" si="17">IF((H131+I131)&lt;$K$1,"dep out","active")</f>
        <v>active</v>
      </c>
      <c r="K131" s="125">
        <f t="shared" ref="K131:K194" si="18">IF(J131="dep out",0,(G131/F131))</f>
        <v>4661.7772800000002</v>
      </c>
      <c r="L131" s="126">
        <f t="shared" ref="L131:L194" si="19">IF(J131="dep out",G131,(($K$1-H131)/365)*K131)</f>
        <v>83975.851002739728</v>
      </c>
      <c r="M131" s="127">
        <f t="shared" ref="M131:M194" si="20">IF(F131=0,(-1*G131),0)</f>
        <v>0</v>
      </c>
      <c r="N131" s="128">
        <f t="shared" ref="N131:N194" si="21">L131+M131</f>
        <v>83975.851002739728</v>
      </c>
      <c r="O131" s="129"/>
      <c r="P131" s="130">
        <v>5827.2216000000008</v>
      </c>
    </row>
    <row r="132" spans="1:16" ht="20.100000000000001" customHeight="1">
      <c r="A132" s="107" t="s">
        <v>582</v>
      </c>
      <c r="B132" s="107" t="s">
        <v>595</v>
      </c>
      <c r="C132" s="119">
        <v>1670</v>
      </c>
      <c r="D132" s="120" t="s">
        <v>393</v>
      </c>
      <c r="E132" s="120" t="s">
        <v>376</v>
      </c>
      <c r="F132" s="121">
        <v>62.5</v>
      </c>
      <c r="G132" s="122">
        <v>43821.62</v>
      </c>
      <c r="H132" s="123">
        <f t="shared" si="15"/>
        <v>39263</v>
      </c>
      <c r="I132" s="123">
        <f t="shared" si="16"/>
        <v>22812.5</v>
      </c>
      <c r="J132" s="124" t="str">
        <f t="shared" si="17"/>
        <v>active</v>
      </c>
      <c r="K132" s="125">
        <f t="shared" si="18"/>
        <v>701.14592000000005</v>
      </c>
      <c r="L132" s="126">
        <f t="shared" si="19"/>
        <v>12630.231298630137</v>
      </c>
      <c r="M132" s="127">
        <f t="shared" si="20"/>
        <v>0</v>
      </c>
      <c r="N132" s="128">
        <f t="shared" si="21"/>
        <v>12630.231298630137</v>
      </c>
      <c r="O132" s="129"/>
      <c r="P132" s="130">
        <v>1752.8648000000001</v>
      </c>
    </row>
    <row r="133" spans="1:16" ht="20.100000000000001" customHeight="1">
      <c r="A133" s="107" t="s">
        <v>582</v>
      </c>
      <c r="B133" s="107" t="s">
        <v>595</v>
      </c>
      <c r="C133" s="119">
        <v>1714</v>
      </c>
      <c r="D133" s="120" t="s">
        <v>396</v>
      </c>
      <c r="E133" s="120" t="s">
        <v>376</v>
      </c>
      <c r="F133" s="121">
        <v>62.5</v>
      </c>
      <c r="G133" s="122">
        <v>18222.599999999999</v>
      </c>
      <c r="H133" s="123">
        <f t="shared" si="15"/>
        <v>39263</v>
      </c>
      <c r="I133" s="123">
        <f t="shared" si="16"/>
        <v>22812.5</v>
      </c>
      <c r="J133" s="124" t="str">
        <f t="shared" si="17"/>
        <v>active</v>
      </c>
      <c r="K133" s="125">
        <f t="shared" si="18"/>
        <v>291.5616</v>
      </c>
      <c r="L133" s="126">
        <f t="shared" si="19"/>
        <v>5252.1027945205478</v>
      </c>
      <c r="M133" s="127">
        <f t="shared" si="20"/>
        <v>0</v>
      </c>
      <c r="N133" s="128">
        <f t="shared" si="21"/>
        <v>5252.1027945205478</v>
      </c>
      <c r="O133" s="129"/>
      <c r="P133" s="130">
        <v>728.904</v>
      </c>
    </row>
    <row r="134" spans="1:16" ht="20.100000000000001" customHeight="1">
      <c r="A134" s="107" t="s">
        <v>582</v>
      </c>
      <c r="B134" s="107" t="s">
        <v>595</v>
      </c>
      <c r="C134" s="119">
        <v>1733</v>
      </c>
      <c r="D134" s="120" t="s">
        <v>397</v>
      </c>
      <c r="E134" s="120" t="s">
        <v>398</v>
      </c>
      <c r="F134" s="121">
        <v>62.5</v>
      </c>
      <c r="G134" s="132">
        <v>42230</v>
      </c>
      <c r="H134" s="123">
        <f t="shared" si="15"/>
        <v>39506</v>
      </c>
      <c r="I134" s="123">
        <f t="shared" si="16"/>
        <v>22812.5</v>
      </c>
      <c r="J134" s="124" t="str">
        <f t="shared" si="17"/>
        <v>active</v>
      </c>
      <c r="K134" s="133">
        <f t="shared" si="18"/>
        <v>675.68</v>
      </c>
      <c r="L134" s="134">
        <f t="shared" si="19"/>
        <v>11721.659616438355</v>
      </c>
      <c r="M134" s="134">
        <f t="shared" si="20"/>
        <v>0</v>
      </c>
      <c r="N134" s="133">
        <f t="shared" si="21"/>
        <v>11721.659616438355</v>
      </c>
      <c r="O134" s="129"/>
      <c r="P134" s="130">
        <v>844.6</v>
      </c>
    </row>
    <row r="135" spans="1:16" ht="20.100000000000001" customHeight="1">
      <c r="A135" s="107" t="s">
        <v>582</v>
      </c>
      <c r="B135" s="107" t="s">
        <v>595</v>
      </c>
      <c r="C135" s="119">
        <v>1734</v>
      </c>
      <c r="D135" s="120" t="s">
        <v>399</v>
      </c>
      <c r="E135" s="120" t="s">
        <v>398</v>
      </c>
      <c r="F135" s="121">
        <v>62.5</v>
      </c>
      <c r="G135" s="132">
        <v>29436</v>
      </c>
      <c r="H135" s="123">
        <f t="shared" si="15"/>
        <v>39506</v>
      </c>
      <c r="I135" s="123">
        <f t="shared" si="16"/>
        <v>22812.5</v>
      </c>
      <c r="J135" s="124" t="str">
        <f t="shared" si="17"/>
        <v>active</v>
      </c>
      <c r="K135" s="133">
        <f t="shared" si="18"/>
        <v>470.976</v>
      </c>
      <c r="L135" s="134">
        <f t="shared" si="19"/>
        <v>8170.46584109589</v>
      </c>
      <c r="M135" s="134">
        <f t="shared" si="20"/>
        <v>0</v>
      </c>
      <c r="N135" s="133">
        <f t="shared" si="21"/>
        <v>8170.46584109589</v>
      </c>
      <c r="O135" s="129"/>
      <c r="P135" s="130">
        <v>588.72</v>
      </c>
    </row>
    <row r="136" spans="1:16" ht="20.100000000000001" customHeight="1">
      <c r="A136" s="107" t="s">
        <v>582</v>
      </c>
      <c r="B136" s="107" t="s">
        <v>595</v>
      </c>
      <c r="C136" s="119">
        <v>1735</v>
      </c>
      <c r="D136" s="120" t="s">
        <v>400</v>
      </c>
      <c r="E136" s="120" t="s">
        <v>398</v>
      </c>
      <c r="F136" s="121">
        <v>62.5</v>
      </c>
      <c r="G136" s="132">
        <v>7740</v>
      </c>
      <c r="H136" s="123">
        <f t="shared" si="15"/>
        <v>39506</v>
      </c>
      <c r="I136" s="123">
        <f t="shared" si="16"/>
        <v>22812.5</v>
      </c>
      <c r="J136" s="124" t="str">
        <f t="shared" si="17"/>
        <v>active</v>
      </c>
      <c r="K136" s="133">
        <f t="shared" si="18"/>
        <v>123.84</v>
      </c>
      <c r="L136" s="134">
        <f t="shared" si="19"/>
        <v>2148.3695342465753</v>
      </c>
      <c r="M136" s="134">
        <f t="shared" si="20"/>
        <v>0</v>
      </c>
      <c r="N136" s="133">
        <f t="shared" si="21"/>
        <v>2148.3695342465753</v>
      </c>
      <c r="O136" s="129"/>
      <c r="P136" s="130">
        <v>154.80000000000001</v>
      </c>
    </row>
    <row r="137" spans="1:16" ht="20.100000000000001" customHeight="1">
      <c r="A137" s="107" t="s">
        <v>582</v>
      </c>
      <c r="B137" s="107" t="s">
        <v>595</v>
      </c>
      <c r="C137" s="119">
        <v>1736</v>
      </c>
      <c r="D137" s="120" t="s">
        <v>401</v>
      </c>
      <c r="E137" s="120" t="s">
        <v>398</v>
      </c>
      <c r="F137" s="121">
        <v>62.5</v>
      </c>
      <c r="G137" s="132">
        <v>10885</v>
      </c>
      <c r="H137" s="123">
        <f t="shared" si="15"/>
        <v>39506</v>
      </c>
      <c r="I137" s="123">
        <f t="shared" si="16"/>
        <v>22812.5</v>
      </c>
      <c r="J137" s="124" t="str">
        <f t="shared" si="17"/>
        <v>active</v>
      </c>
      <c r="K137" s="133">
        <f t="shared" si="18"/>
        <v>174.16</v>
      </c>
      <c r="L137" s="134">
        <f t="shared" si="19"/>
        <v>3021.3181369863014</v>
      </c>
      <c r="M137" s="134">
        <f t="shared" si="20"/>
        <v>0</v>
      </c>
      <c r="N137" s="133">
        <f t="shared" si="21"/>
        <v>3021.3181369863014</v>
      </c>
      <c r="O137" s="129"/>
      <c r="P137" s="130">
        <v>217.7</v>
      </c>
    </row>
    <row r="138" spans="1:16" ht="20.100000000000001" customHeight="1">
      <c r="A138" s="107" t="s">
        <v>582</v>
      </c>
      <c r="B138" s="107" t="s">
        <v>595</v>
      </c>
      <c r="C138" s="119">
        <v>1737</v>
      </c>
      <c r="D138" s="120" t="s">
        <v>402</v>
      </c>
      <c r="E138" s="120" t="s">
        <v>398</v>
      </c>
      <c r="F138" s="121">
        <v>62.5</v>
      </c>
      <c r="G138" s="132">
        <v>5537</v>
      </c>
      <c r="H138" s="123">
        <f t="shared" si="15"/>
        <v>39506</v>
      </c>
      <c r="I138" s="123">
        <f t="shared" si="16"/>
        <v>22812.5</v>
      </c>
      <c r="J138" s="124" t="str">
        <f t="shared" si="17"/>
        <v>active</v>
      </c>
      <c r="K138" s="133">
        <f t="shared" si="18"/>
        <v>88.591999999999999</v>
      </c>
      <c r="L138" s="134">
        <f t="shared" si="19"/>
        <v>1536.8891616438355</v>
      </c>
      <c r="M138" s="134">
        <f t="shared" si="20"/>
        <v>0</v>
      </c>
      <c r="N138" s="133">
        <f t="shared" si="21"/>
        <v>1536.8891616438355</v>
      </c>
      <c r="O138" s="129"/>
      <c r="P138" s="130">
        <v>110.74</v>
      </c>
    </row>
    <row r="139" spans="1:16" ht="20.100000000000001" customHeight="1">
      <c r="A139" s="107" t="s">
        <v>582</v>
      </c>
      <c r="B139" s="107" t="s">
        <v>595</v>
      </c>
      <c r="C139" s="119">
        <v>1738</v>
      </c>
      <c r="D139" s="120" t="s">
        <v>403</v>
      </c>
      <c r="E139" s="120" t="s">
        <v>398</v>
      </c>
      <c r="F139" s="121">
        <v>62.5</v>
      </c>
      <c r="G139" s="132">
        <v>14700</v>
      </c>
      <c r="H139" s="123">
        <f t="shared" si="15"/>
        <v>39506</v>
      </c>
      <c r="I139" s="123">
        <f t="shared" si="16"/>
        <v>22812.5</v>
      </c>
      <c r="J139" s="124" t="str">
        <f t="shared" si="17"/>
        <v>active</v>
      </c>
      <c r="K139" s="133">
        <f t="shared" si="18"/>
        <v>235.2</v>
      </c>
      <c r="L139" s="134">
        <f t="shared" si="19"/>
        <v>4080.2367123287668</v>
      </c>
      <c r="M139" s="134">
        <f t="shared" si="20"/>
        <v>0</v>
      </c>
      <c r="N139" s="133">
        <f t="shared" si="21"/>
        <v>4080.2367123287668</v>
      </c>
      <c r="O139" s="129"/>
      <c r="P139" s="130">
        <v>294</v>
      </c>
    </row>
    <row r="140" spans="1:16" ht="20.100000000000001" customHeight="1">
      <c r="A140" s="107" t="s">
        <v>582</v>
      </c>
      <c r="B140" s="107" t="s">
        <v>595</v>
      </c>
      <c r="C140" s="119">
        <v>1739</v>
      </c>
      <c r="D140" s="120" t="s">
        <v>404</v>
      </c>
      <c r="E140" s="120" t="s">
        <v>398</v>
      </c>
      <c r="F140" s="121">
        <v>62.5</v>
      </c>
      <c r="G140" s="132">
        <v>2796</v>
      </c>
      <c r="H140" s="123">
        <f t="shared" si="15"/>
        <v>39506</v>
      </c>
      <c r="I140" s="123">
        <f t="shared" si="16"/>
        <v>22812.5</v>
      </c>
      <c r="J140" s="124" t="str">
        <f t="shared" si="17"/>
        <v>active</v>
      </c>
      <c r="K140" s="133">
        <f t="shared" si="18"/>
        <v>44.735999999999997</v>
      </c>
      <c r="L140" s="134">
        <f t="shared" si="19"/>
        <v>776.07767671232864</v>
      </c>
      <c r="M140" s="134">
        <f t="shared" si="20"/>
        <v>0</v>
      </c>
      <c r="N140" s="133">
        <f t="shared" si="21"/>
        <v>776.07767671232864</v>
      </c>
      <c r="O140" s="129"/>
      <c r="P140" s="130">
        <v>55.92</v>
      </c>
    </row>
    <row r="141" spans="1:16" ht="20.100000000000001" customHeight="1">
      <c r="A141" s="107" t="s">
        <v>582</v>
      </c>
      <c r="B141" s="107" t="s">
        <v>595</v>
      </c>
      <c r="C141" s="119">
        <v>1796</v>
      </c>
      <c r="D141" s="120" t="s">
        <v>412</v>
      </c>
      <c r="E141" s="120" t="s">
        <v>413</v>
      </c>
      <c r="F141" s="121">
        <v>62.5</v>
      </c>
      <c r="G141" s="132">
        <v>4620</v>
      </c>
      <c r="H141" s="123">
        <f t="shared" si="15"/>
        <v>39756</v>
      </c>
      <c r="I141" s="123">
        <f t="shared" si="16"/>
        <v>22812.5</v>
      </c>
      <c r="J141" s="124" t="str">
        <f t="shared" si="17"/>
        <v>active</v>
      </c>
      <c r="K141" s="133">
        <f t="shared" si="18"/>
        <v>73.92</v>
      </c>
      <c r="L141" s="134">
        <f t="shared" si="19"/>
        <v>1231.7299726027397</v>
      </c>
      <c r="M141" s="134">
        <f t="shared" si="20"/>
        <v>0</v>
      </c>
      <c r="N141" s="133">
        <f t="shared" si="21"/>
        <v>1231.7299726027397</v>
      </c>
      <c r="O141" s="129"/>
      <c r="P141" s="130">
        <v>154</v>
      </c>
    </row>
    <row r="142" spans="1:16" ht="20.100000000000001" customHeight="1">
      <c r="A142" s="107" t="s">
        <v>582</v>
      </c>
      <c r="B142" s="107" t="s">
        <v>595</v>
      </c>
      <c r="C142" s="119">
        <v>1797</v>
      </c>
      <c r="D142" s="120" t="s">
        <v>414</v>
      </c>
      <c r="E142" s="120" t="s">
        <v>413</v>
      </c>
      <c r="F142" s="121">
        <v>62.5</v>
      </c>
      <c r="G142" s="132">
        <v>30000</v>
      </c>
      <c r="H142" s="123">
        <f t="shared" si="15"/>
        <v>39756</v>
      </c>
      <c r="I142" s="123">
        <f t="shared" si="16"/>
        <v>22812.5</v>
      </c>
      <c r="J142" s="124" t="str">
        <f t="shared" si="17"/>
        <v>active</v>
      </c>
      <c r="K142" s="133">
        <f t="shared" si="18"/>
        <v>480</v>
      </c>
      <c r="L142" s="134">
        <f t="shared" si="19"/>
        <v>7998.2465753424658</v>
      </c>
      <c r="M142" s="134">
        <f t="shared" si="20"/>
        <v>0</v>
      </c>
      <c r="N142" s="133">
        <f t="shared" si="21"/>
        <v>7998.2465753424658</v>
      </c>
      <c r="O142" s="129"/>
      <c r="P142" s="130">
        <v>600</v>
      </c>
    </row>
    <row r="143" spans="1:16" ht="20.100000000000001" customHeight="1">
      <c r="A143" s="107" t="s">
        <v>582</v>
      </c>
      <c r="B143" s="107" t="s">
        <v>595</v>
      </c>
      <c r="C143" s="119">
        <v>1798</v>
      </c>
      <c r="D143" s="120" t="s">
        <v>415</v>
      </c>
      <c r="E143" s="120" t="s">
        <v>413</v>
      </c>
      <c r="F143" s="121">
        <v>62.5</v>
      </c>
      <c r="G143" s="132">
        <v>13620</v>
      </c>
      <c r="H143" s="123">
        <f t="shared" si="15"/>
        <v>39756</v>
      </c>
      <c r="I143" s="123">
        <f t="shared" si="16"/>
        <v>22812.5</v>
      </c>
      <c r="J143" s="124" t="str">
        <f t="shared" si="17"/>
        <v>active</v>
      </c>
      <c r="K143" s="133">
        <f t="shared" si="18"/>
        <v>217.92</v>
      </c>
      <c r="L143" s="134">
        <f t="shared" si="19"/>
        <v>3631.2039452054796</v>
      </c>
      <c r="M143" s="134">
        <f t="shared" si="20"/>
        <v>0</v>
      </c>
      <c r="N143" s="133">
        <f t="shared" si="21"/>
        <v>3631.2039452054796</v>
      </c>
      <c r="O143" s="129"/>
      <c r="P143" s="130">
        <v>454</v>
      </c>
    </row>
    <row r="144" spans="1:16" ht="20.100000000000001" customHeight="1">
      <c r="A144" s="107" t="s">
        <v>582</v>
      </c>
      <c r="B144" s="107" t="s">
        <v>595</v>
      </c>
      <c r="C144" s="119">
        <v>1799</v>
      </c>
      <c r="D144" s="120" t="s">
        <v>416</v>
      </c>
      <c r="E144" s="120" t="s">
        <v>413</v>
      </c>
      <c r="F144" s="121">
        <v>62.5</v>
      </c>
      <c r="G144" s="132">
        <v>44400</v>
      </c>
      <c r="H144" s="123">
        <f t="shared" si="15"/>
        <v>39756</v>
      </c>
      <c r="I144" s="123">
        <f t="shared" si="16"/>
        <v>22812.5</v>
      </c>
      <c r="J144" s="124" t="str">
        <f t="shared" si="17"/>
        <v>active</v>
      </c>
      <c r="K144" s="133">
        <f t="shared" si="18"/>
        <v>710.4</v>
      </c>
      <c r="L144" s="134">
        <f t="shared" si="19"/>
        <v>11837.40493150685</v>
      </c>
      <c r="M144" s="134">
        <f t="shared" si="20"/>
        <v>0</v>
      </c>
      <c r="N144" s="133">
        <f t="shared" si="21"/>
        <v>11837.40493150685</v>
      </c>
      <c r="O144" s="129"/>
      <c r="P144" s="130">
        <v>1480</v>
      </c>
    </row>
    <row r="145" spans="1:16" ht="20.100000000000001" customHeight="1">
      <c r="A145" s="107" t="s">
        <v>582</v>
      </c>
      <c r="B145" s="107" t="s">
        <v>595</v>
      </c>
      <c r="C145" s="119">
        <v>1806</v>
      </c>
      <c r="D145" s="131" t="s">
        <v>419</v>
      </c>
      <c r="E145" s="120" t="s">
        <v>420</v>
      </c>
      <c r="F145" s="121">
        <v>62.5</v>
      </c>
      <c r="G145" s="122">
        <v>12138.5</v>
      </c>
      <c r="H145" s="123">
        <f t="shared" si="15"/>
        <v>39785</v>
      </c>
      <c r="I145" s="123">
        <f t="shared" si="16"/>
        <v>22812.5</v>
      </c>
      <c r="J145" s="124" t="str">
        <f t="shared" si="17"/>
        <v>active</v>
      </c>
      <c r="K145" s="125">
        <f t="shared" si="18"/>
        <v>194.21600000000001</v>
      </c>
      <c r="L145" s="126">
        <f t="shared" si="19"/>
        <v>3220.7930082191779</v>
      </c>
      <c r="M145" s="127">
        <f t="shared" si="20"/>
        <v>0</v>
      </c>
      <c r="N145" s="128">
        <f t="shared" si="21"/>
        <v>3220.7930082191779</v>
      </c>
      <c r="O145" s="129"/>
      <c r="P145" s="130">
        <v>242.77</v>
      </c>
    </row>
    <row r="146" spans="1:16" ht="20.100000000000001" customHeight="1">
      <c r="A146" s="107" t="s">
        <v>582</v>
      </c>
      <c r="B146" s="107" t="s">
        <v>595</v>
      </c>
      <c r="C146" s="119">
        <v>1848</v>
      </c>
      <c r="D146" s="120" t="s">
        <v>421</v>
      </c>
      <c r="E146" s="120" t="s">
        <v>408</v>
      </c>
      <c r="F146" s="121">
        <v>62.5</v>
      </c>
      <c r="G146" s="132">
        <v>4200</v>
      </c>
      <c r="H146" s="123">
        <f t="shared" si="15"/>
        <v>40178</v>
      </c>
      <c r="I146" s="123">
        <f t="shared" si="16"/>
        <v>22812.5</v>
      </c>
      <c r="J146" s="124" t="str">
        <f t="shared" si="17"/>
        <v>active</v>
      </c>
      <c r="K146" s="133">
        <f t="shared" si="18"/>
        <v>67.2</v>
      </c>
      <c r="L146" s="134">
        <f t="shared" si="19"/>
        <v>1042.0602739726028</v>
      </c>
      <c r="M146" s="134">
        <f t="shared" si="20"/>
        <v>0</v>
      </c>
      <c r="N146" s="133">
        <f t="shared" si="21"/>
        <v>1042.0602739726028</v>
      </c>
      <c r="O146" s="129"/>
      <c r="P146" s="130">
        <v>168</v>
      </c>
    </row>
    <row r="147" spans="1:16" ht="20.100000000000001" customHeight="1">
      <c r="A147" s="107" t="s">
        <v>582</v>
      </c>
      <c r="B147" s="107" t="s">
        <v>595</v>
      </c>
      <c r="C147" s="119">
        <v>1854</v>
      </c>
      <c r="D147" s="120" t="s">
        <v>422</v>
      </c>
      <c r="E147" s="120" t="s">
        <v>408</v>
      </c>
      <c r="F147" s="121">
        <v>62.5</v>
      </c>
      <c r="G147" s="132">
        <v>2170</v>
      </c>
      <c r="H147" s="123">
        <f t="shared" si="15"/>
        <v>40178</v>
      </c>
      <c r="I147" s="123">
        <f t="shared" si="16"/>
        <v>22812.5</v>
      </c>
      <c r="J147" s="124" t="str">
        <f t="shared" si="17"/>
        <v>active</v>
      </c>
      <c r="K147" s="133">
        <f t="shared" si="18"/>
        <v>34.72</v>
      </c>
      <c r="L147" s="134">
        <f t="shared" si="19"/>
        <v>538.39780821917805</v>
      </c>
      <c r="M147" s="134">
        <f t="shared" si="20"/>
        <v>0</v>
      </c>
      <c r="N147" s="133">
        <f t="shared" si="21"/>
        <v>538.39780821917805</v>
      </c>
      <c r="O147" s="129"/>
      <c r="P147" s="130">
        <v>86.8</v>
      </c>
    </row>
    <row r="148" spans="1:16" ht="20.100000000000001" customHeight="1">
      <c r="A148" s="107" t="s">
        <v>582</v>
      </c>
      <c r="B148" s="107" t="s">
        <v>595</v>
      </c>
      <c r="C148" s="119">
        <v>1895</v>
      </c>
      <c r="D148" s="120" t="s">
        <v>427</v>
      </c>
      <c r="E148" s="120" t="s">
        <v>428</v>
      </c>
      <c r="F148" s="121">
        <v>62.5</v>
      </c>
      <c r="G148" s="132">
        <v>8001</v>
      </c>
      <c r="H148" s="123">
        <f t="shared" si="15"/>
        <v>40423</v>
      </c>
      <c r="I148" s="123">
        <f t="shared" si="16"/>
        <v>22812.5</v>
      </c>
      <c r="J148" s="124" t="str">
        <f t="shared" si="17"/>
        <v>active</v>
      </c>
      <c r="K148" s="133">
        <f t="shared" si="18"/>
        <v>128.01599999999999</v>
      </c>
      <c r="L148" s="134">
        <f t="shared" si="19"/>
        <v>1899.1962739726025</v>
      </c>
      <c r="M148" s="134">
        <f t="shared" si="20"/>
        <v>0</v>
      </c>
      <c r="N148" s="133">
        <f t="shared" si="21"/>
        <v>1899.1962739726025</v>
      </c>
      <c r="O148" s="129"/>
      <c r="P148" s="130">
        <v>266.7</v>
      </c>
    </row>
    <row r="149" spans="1:16" ht="20.100000000000001" customHeight="1">
      <c r="A149" s="107" t="s">
        <v>582</v>
      </c>
      <c r="B149" s="107" t="s">
        <v>595</v>
      </c>
      <c r="C149" s="119">
        <v>1896</v>
      </c>
      <c r="D149" s="120" t="s">
        <v>429</v>
      </c>
      <c r="E149" s="120" t="s">
        <v>428</v>
      </c>
      <c r="F149" s="121">
        <v>62.5</v>
      </c>
      <c r="G149" s="132">
        <v>14100</v>
      </c>
      <c r="H149" s="123">
        <f t="shared" si="15"/>
        <v>40423</v>
      </c>
      <c r="I149" s="123">
        <f t="shared" si="16"/>
        <v>22812.5</v>
      </c>
      <c r="J149" s="124" t="str">
        <f t="shared" si="17"/>
        <v>active</v>
      </c>
      <c r="K149" s="133">
        <f t="shared" si="18"/>
        <v>225.6</v>
      </c>
      <c r="L149" s="134">
        <f t="shared" si="19"/>
        <v>3346.9150684931506</v>
      </c>
      <c r="M149" s="134">
        <f t="shared" si="20"/>
        <v>0</v>
      </c>
      <c r="N149" s="133">
        <f t="shared" si="21"/>
        <v>3346.9150684931506</v>
      </c>
      <c r="O149" s="129"/>
      <c r="P149" s="130">
        <v>564</v>
      </c>
    </row>
    <row r="150" spans="1:16" ht="20.100000000000001" customHeight="1">
      <c r="A150" s="107" t="s">
        <v>582</v>
      </c>
      <c r="B150" s="107" t="s">
        <v>595</v>
      </c>
      <c r="C150" s="119">
        <v>1898</v>
      </c>
      <c r="D150" s="120" t="s">
        <v>430</v>
      </c>
      <c r="E150" s="120" t="s">
        <v>431</v>
      </c>
      <c r="F150" s="121">
        <v>62.5</v>
      </c>
      <c r="G150" s="122">
        <v>718119.9</v>
      </c>
      <c r="H150" s="123">
        <f t="shared" si="15"/>
        <v>40724</v>
      </c>
      <c r="I150" s="123">
        <f t="shared" si="16"/>
        <v>22812.5</v>
      </c>
      <c r="J150" s="124" t="str">
        <f t="shared" si="17"/>
        <v>active</v>
      </c>
      <c r="K150" s="125">
        <f t="shared" si="18"/>
        <v>11489.9184</v>
      </c>
      <c r="L150" s="126">
        <f t="shared" si="19"/>
        <v>160984.7745139726</v>
      </c>
      <c r="M150" s="127">
        <f t="shared" si="20"/>
        <v>0</v>
      </c>
      <c r="N150" s="128">
        <f t="shared" si="21"/>
        <v>160984.7745139726</v>
      </c>
      <c r="O150" s="129"/>
      <c r="P150" s="130">
        <v>28724.796000000002</v>
      </c>
    </row>
    <row r="151" spans="1:16" ht="20.100000000000001" customHeight="1">
      <c r="A151" s="107" t="s">
        <v>582</v>
      </c>
      <c r="B151" s="107" t="s">
        <v>595</v>
      </c>
      <c r="C151" s="119">
        <v>1936</v>
      </c>
      <c r="D151" s="120" t="s">
        <v>434</v>
      </c>
      <c r="E151" s="120" t="s">
        <v>435</v>
      </c>
      <c r="F151" s="121">
        <v>62.5</v>
      </c>
      <c r="G151" s="122">
        <v>34643.61</v>
      </c>
      <c r="H151" s="123">
        <f t="shared" si="15"/>
        <v>40908</v>
      </c>
      <c r="I151" s="123">
        <f t="shared" si="16"/>
        <v>22812.5</v>
      </c>
      <c r="J151" s="124" t="str">
        <f t="shared" si="17"/>
        <v>active</v>
      </c>
      <c r="K151" s="125">
        <f t="shared" si="18"/>
        <v>554.29776000000004</v>
      </c>
      <c r="L151" s="126">
        <f t="shared" si="19"/>
        <v>7486.8163200000008</v>
      </c>
      <c r="M151" s="127">
        <f t="shared" si="20"/>
        <v>0</v>
      </c>
      <c r="N151" s="128">
        <f t="shared" si="21"/>
        <v>7486.8163200000008</v>
      </c>
      <c r="O151" s="129"/>
      <c r="P151" s="130">
        <v>0</v>
      </c>
    </row>
    <row r="152" spans="1:16" ht="20.100000000000001" customHeight="1">
      <c r="A152" s="107" t="s">
        <v>582</v>
      </c>
      <c r="B152" s="107" t="s">
        <v>595</v>
      </c>
      <c r="C152" s="119">
        <v>1925</v>
      </c>
      <c r="D152" s="120" t="s">
        <v>432</v>
      </c>
      <c r="E152" s="120" t="s">
        <v>433</v>
      </c>
      <c r="F152" s="121">
        <v>62.5</v>
      </c>
      <c r="G152" s="132">
        <v>94601</v>
      </c>
      <c r="H152" s="123">
        <f t="shared" si="15"/>
        <v>41008</v>
      </c>
      <c r="I152" s="123">
        <f t="shared" si="16"/>
        <v>22812.5</v>
      </c>
      <c r="J152" s="124" t="str">
        <f t="shared" si="17"/>
        <v>active</v>
      </c>
      <c r="K152" s="133">
        <f t="shared" si="18"/>
        <v>1513.616</v>
      </c>
      <c r="L152" s="134">
        <f t="shared" si="19"/>
        <v>20029.49391780822</v>
      </c>
      <c r="M152" s="134">
        <f t="shared" si="20"/>
        <v>0</v>
      </c>
      <c r="N152" s="133">
        <f t="shared" si="21"/>
        <v>20029.49391780822</v>
      </c>
      <c r="O152" s="129"/>
      <c r="P152" s="130">
        <v>4730.05</v>
      </c>
    </row>
    <row r="153" spans="1:16" ht="20.100000000000001" customHeight="1">
      <c r="A153" s="107" t="s">
        <v>582</v>
      </c>
      <c r="B153" s="107" t="s">
        <v>595</v>
      </c>
      <c r="C153" s="119">
        <v>1890</v>
      </c>
      <c r="D153" s="131" t="s">
        <v>425</v>
      </c>
      <c r="E153" s="120" t="s">
        <v>426</v>
      </c>
      <c r="F153" s="121">
        <v>62.5</v>
      </c>
      <c r="G153" s="122">
        <v>1006507.3</v>
      </c>
      <c r="H153" s="123">
        <f t="shared" si="15"/>
        <v>41274</v>
      </c>
      <c r="I153" s="123">
        <f t="shared" si="16"/>
        <v>22812.5</v>
      </c>
      <c r="J153" s="124" t="str">
        <f t="shared" si="17"/>
        <v>active</v>
      </c>
      <c r="K153" s="125">
        <f t="shared" si="18"/>
        <v>16104.116800000002</v>
      </c>
      <c r="L153" s="126">
        <f t="shared" si="19"/>
        <v>201367.64130191784</v>
      </c>
      <c r="M153" s="127">
        <f t="shared" si="20"/>
        <v>0</v>
      </c>
      <c r="N153" s="128">
        <f t="shared" si="21"/>
        <v>201367.64130191784</v>
      </c>
      <c r="O153" s="129"/>
      <c r="P153" s="130">
        <v>40260.292000000001</v>
      </c>
    </row>
    <row r="154" spans="1:16" ht="20.100000000000001" customHeight="1">
      <c r="A154" s="107" t="s">
        <v>582</v>
      </c>
      <c r="B154" s="107" t="s">
        <v>595</v>
      </c>
      <c r="C154" s="119">
        <v>1965</v>
      </c>
      <c r="D154" s="120" t="s">
        <v>440</v>
      </c>
      <c r="E154" s="120" t="s">
        <v>426</v>
      </c>
      <c r="F154" s="121">
        <v>62.5</v>
      </c>
      <c r="G154" s="122">
        <v>98412.89</v>
      </c>
      <c r="H154" s="123">
        <f t="shared" si="15"/>
        <v>41274</v>
      </c>
      <c r="I154" s="123">
        <f t="shared" si="16"/>
        <v>22812.5</v>
      </c>
      <c r="J154" s="124" t="str">
        <f t="shared" si="17"/>
        <v>active</v>
      </c>
      <c r="K154" s="125">
        <f t="shared" si="18"/>
        <v>1574.6062400000001</v>
      </c>
      <c r="L154" s="126">
        <f t="shared" si="19"/>
        <v>19689.048984547946</v>
      </c>
      <c r="M154" s="127">
        <f t="shared" si="20"/>
        <v>0</v>
      </c>
      <c r="N154" s="128">
        <f t="shared" si="21"/>
        <v>19689.048984547946</v>
      </c>
      <c r="O154" s="129"/>
      <c r="P154" s="130">
        <v>4921</v>
      </c>
    </row>
    <row r="155" spans="1:16" ht="20.100000000000001" customHeight="1">
      <c r="A155" s="107" t="s">
        <v>582</v>
      </c>
      <c r="B155" s="107" t="s">
        <v>595</v>
      </c>
      <c r="C155" s="119">
        <v>1955</v>
      </c>
      <c r="D155" s="120" t="s">
        <v>438</v>
      </c>
      <c r="E155" s="120" t="s">
        <v>439</v>
      </c>
      <c r="F155" s="121">
        <v>62.5</v>
      </c>
      <c r="G155" s="132">
        <v>3250</v>
      </c>
      <c r="H155" s="123">
        <f t="shared" si="15"/>
        <v>41362</v>
      </c>
      <c r="I155" s="123">
        <f t="shared" si="16"/>
        <v>22812.5</v>
      </c>
      <c r="J155" s="124" t="str">
        <f t="shared" si="17"/>
        <v>active</v>
      </c>
      <c r="K155" s="133">
        <f t="shared" si="18"/>
        <v>52</v>
      </c>
      <c r="L155" s="134">
        <f t="shared" si="19"/>
        <v>637.67671232876717</v>
      </c>
      <c r="M155" s="134">
        <f t="shared" si="20"/>
        <v>0</v>
      </c>
      <c r="N155" s="133">
        <f t="shared" si="21"/>
        <v>637.67671232876717</v>
      </c>
      <c r="O155" s="129"/>
      <c r="P155" s="130">
        <v>0</v>
      </c>
    </row>
    <row r="156" spans="1:16" ht="20.100000000000001" customHeight="1">
      <c r="A156" s="107" t="s">
        <v>582</v>
      </c>
      <c r="B156" s="107" t="s">
        <v>595</v>
      </c>
      <c r="C156" s="119">
        <v>2003</v>
      </c>
      <c r="D156" s="120" t="s">
        <v>438</v>
      </c>
      <c r="E156" s="120" t="s">
        <v>439</v>
      </c>
      <c r="F156" s="121">
        <v>62.5</v>
      </c>
      <c r="G156" s="132">
        <v>3000</v>
      </c>
      <c r="H156" s="123">
        <f t="shared" si="15"/>
        <v>41362</v>
      </c>
      <c r="I156" s="123">
        <f t="shared" si="16"/>
        <v>22812.5</v>
      </c>
      <c r="J156" s="124" t="str">
        <f t="shared" si="17"/>
        <v>active</v>
      </c>
      <c r="K156" s="133">
        <f t="shared" si="18"/>
        <v>48</v>
      </c>
      <c r="L156" s="134">
        <f t="shared" si="19"/>
        <v>588.62465753424658</v>
      </c>
      <c r="M156" s="134">
        <f t="shared" si="20"/>
        <v>0</v>
      </c>
      <c r="N156" s="133">
        <f t="shared" si="21"/>
        <v>588.62465753424658</v>
      </c>
      <c r="O156" s="129"/>
      <c r="P156" s="130">
        <v>225</v>
      </c>
    </row>
    <row r="157" spans="1:16" ht="20.100000000000001" customHeight="1">
      <c r="A157" s="107" t="s">
        <v>582</v>
      </c>
      <c r="B157" s="107" t="s">
        <v>595</v>
      </c>
      <c r="C157" s="119">
        <v>2004</v>
      </c>
      <c r="D157" s="120" t="s">
        <v>443</v>
      </c>
      <c r="E157" s="120" t="s">
        <v>444</v>
      </c>
      <c r="F157" s="121">
        <v>62.5</v>
      </c>
      <c r="G157" s="132">
        <v>7560</v>
      </c>
      <c r="H157" s="123">
        <f t="shared" si="15"/>
        <v>41621</v>
      </c>
      <c r="I157" s="123">
        <f t="shared" si="16"/>
        <v>22812.5</v>
      </c>
      <c r="J157" s="124" t="str">
        <f t="shared" si="17"/>
        <v>active</v>
      </c>
      <c r="K157" s="133">
        <f t="shared" si="18"/>
        <v>120.96</v>
      </c>
      <c r="L157" s="134">
        <f t="shared" si="19"/>
        <v>1397.5022465753425</v>
      </c>
      <c r="M157" s="134">
        <f t="shared" si="20"/>
        <v>0</v>
      </c>
      <c r="N157" s="133">
        <f t="shared" si="21"/>
        <v>1397.5022465753425</v>
      </c>
      <c r="O157" s="129"/>
      <c r="P157" s="130">
        <v>756</v>
      </c>
    </row>
    <row r="158" spans="1:16" ht="20.100000000000001" customHeight="1">
      <c r="A158" s="107" t="s">
        <v>582</v>
      </c>
      <c r="B158" s="107" t="s">
        <v>595</v>
      </c>
      <c r="C158" s="119">
        <v>1990</v>
      </c>
      <c r="D158" s="120" t="s">
        <v>441</v>
      </c>
      <c r="E158" s="120" t="s">
        <v>442</v>
      </c>
      <c r="F158" s="121">
        <v>62.5</v>
      </c>
      <c r="G158" s="122">
        <v>41167.65</v>
      </c>
      <c r="H158" s="123">
        <f t="shared" si="15"/>
        <v>41639</v>
      </c>
      <c r="I158" s="123">
        <f t="shared" si="16"/>
        <v>22812.5</v>
      </c>
      <c r="J158" s="124" t="str">
        <f t="shared" si="17"/>
        <v>active</v>
      </c>
      <c r="K158" s="125">
        <f t="shared" si="18"/>
        <v>658.68240000000003</v>
      </c>
      <c r="L158" s="126">
        <f t="shared" si="19"/>
        <v>7577.5545139726037</v>
      </c>
      <c r="M158" s="127">
        <f t="shared" si="20"/>
        <v>0</v>
      </c>
      <c r="N158" s="128">
        <f t="shared" si="21"/>
        <v>7577.5545139726037</v>
      </c>
      <c r="O158" s="129"/>
      <c r="P158" s="130">
        <f>K158</f>
        <v>658.68240000000003</v>
      </c>
    </row>
    <row r="159" spans="1:16" ht="20.100000000000001" customHeight="1">
      <c r="A159" s="107" t="s">
        <v>582</v>
      </c>
      <c r="B159" s="107" t="s">
        <v>595</v>
      </c>
      <c r="C159" s="119">
        <v>2005</v>
      </c>
      <c r="D159" s="120" t="s">
        <v>445</v>
      </c>
      <c r="E159" s="120" t="s">
        <v>446</v>
      </c>
      <c r="F159" s="121">
        <v>62.5</v>
      </c>
      <c r="G159" s="132">
        <v>6225</v>
      </c>
      <c r="H159" s="123">
        <f t="shared" si="15"/>
        <v>41814</v>
      </c>
      <c r="I159" s="123">
        <f t="shared" si="16"/>
        <v>22812.5</v>
      </c>
      <c r="J159" s="124" t="str">
        <f t="shared" si="17"/>
        <v>active</v>
      </c>
      <c r="K159" s="133">
        <f t="shared" si="18"/>
        <v>99.6</v>
      </c>
      <c r="L159" s="134">
        <f t="shared" si="19"/>
        <v>1098.0558904109589</v>
      </c>
      <c r="M159" s="134">
        <f t="shared" si="20"/>
        <v>0</v>
      </c>
      <c r="N159" s="133">
        <f t="shared" si="21"/>
        <v>1098.0558904109589</v>
      </c>
      <c r="O159" s="129"/>
      <c r="P159" s="130">
        <v>622.5</v>
      </c>
    </row>
    <row r="160" spans="1:16" ht="20.100000000000001" customHeight="1">
      <c r="A160" s="107" t="s">
        <v>582</v>
      </c>
      <c r="B160" s="107" t="s">
        <v>595</v>
      </c>
      <c r="C160" s="119">
        <v>2044</v>
      </c>
      <c r="D160" s="120" t="s">
        <v>454</v>
      </c>
      <c r="E160" s="120" t="s">
        <v>455</v>
      </c>
      <c r="F160" s="121">
        <v>62.5</v>
      </c>
      <c r="G160" s="132">
        <v>3920</v>
      </c>
      <c r="H160" s="123">
        <f t="shared" si="15"/>
        <v>41822</v>
      </c>
      <c r="I160" s="123">
        <f t="shared" si="16"/>
        <v>22812.5</v>
      </c>
      <c r="J160" s="124" t="str">
        <f t="shared" si="17"/>
        <v>active</v>
      </c>
      <c r="K160" s="133">
        <f t="shared" si="18"/>
        <v>62.72</v>
      </c>
      <c r="L160" s="134">
        <f t="shared" si="19"/>
        <v>690.09183561643829</v>
      </c>
      <c r="M160" s="134">
        <f t="shared" si="20"/>
        <v>0</v>
      </c>
      <c r="N160" s="133">
        <f t="shared" si="21"/>
        <v>690.09183561643829</v>
      </c>
      <c r="O160" s="129"/>
      <c r="P160" s="130">
        <v>392</v>
      </c>
    </row>
    <row r="161" spans="1:16" ht="20.100000000000001" customHeight="1">
      <c r="A161" s="107" t="s">
        <v>582</v>
      </c>
      <c r="B161" s="107" t="s">
        <v>595</v>
      </c>
      <c r="C161" s="119">
        <v>2045</v>
      </c>
      <c r="D161" s="120" t="s">
        <v>456</v>
      </c>
      <c r="E161" s="120" t="s">
        <v>455</v>
      </c>
      <c r="F161" s="121">
        <v>62.5</v>
      </c>
      <c r="G161" s="132">
        <v>154650</v>
      </c>
      <c r="H161" s="123">
        <f t="shared" si="15"/>
        <v>41822</v>
      </c>
      <c r="I161" s="123">
        <f t="shared" si="16"/>
        <v>22812.5</v>
      </c>
      <c r="J161" s="124" t="str">
        <f t="shared" si="17"/>
        <v>active</v>
      </c>
      <c r="K161" s="133">
        <f t="shared" si="18"/>
        <v>2474.4</v>
      </c>
      <c r="L161" s="134">
        <f t="shared" si="19"/>
        <v>27225.179178082191</v>
      </c>
      <c r="M161" s="134">
        <f t="shared" si="20"/>
        <v>0</v>
      </c>
      <c r="N161" s="133">
        <f t="shared" si="21"/>
        <v>27225.179178082191</v>
      </c>
      <c r="O161" s="129"/>
      <c r="P161" s="130">
        <v>6186</v>
      </c>
    </row>
    <row r="162" spans="1:16" ht="20.100000000000001" customHeight="1">
      <c r="A162" s="107" t="s">
        <v>582</v>
      </c>
      <c r="B162" s="107" t="s">
        <v>595</v>
      </c>
      <c r="C162" s="119">
        <v>2047</v>
      </c>
      <c r="D162" s="120" t="s">
        <v>459</v>
      </c>
      <c r="E162" s="120" t="s">
        <v>460</v>
      </c>
      <c r="F162" s="121">
        <v>62.5</v>
      </c>
      <c r="G162" s="132">
        <v>48360</v>
      </c>
      <c r="H162" s="123">
        <f t="shared" si="15"/>
        <v>41894</v>
      </c>
      <c r="I162" s="123">
        <f t="shared" si="16"/>
        <v>22812.5</v>
      </c>
      <c r="J162" s="124" t="str">
        <f t="shared" si="17"/>
        <v>active</v>
      </c>
      <c r="K162" s="133">
        <f t="shared" si="18"/>
        <v>773.76</v>
      </c>
      <c r="L162" s="134">
        <f t="shared" si="19"/>
        <v>8360.8477808219177</v>
      </c>
      <c r="M162" s="134">
        <f t="shared" si="20"/>
        <v>0</v>
      </c>
      <c r="N162" s="133">
        <f t="shared" si="21"/>
        <v>8360.8477808219177</v>
      </c>
      <c r="O162" s="129"/>
      <c r="P162" s="130">
        <v>1934.4</v>
      </c>
    </row>
    <row r="163" spans="1:16" ht="20.100000000000001" customHeight="1">
      <c r="A163" s="107" t="s">
        <v>582</v>
      </c>
      <c r="B163" s="107" t="s">
        <v>595</v>
      </c>
      <c r="C163" s="119">
        <v>2048</v>
      </c>
      <c r="D163" s="131" t="s">
        <v>461</v>
      </c>
      <c r="E163" s="120" t="s">
        <v>462</v>
      </c>
      <c r="F163" s="121">
        <v>62.5</v>
      </c>
      <c r="G163" s="132">
        <v>5775</v>
      </c>
      <c r="H163" s="123">
        <f t="shared" si="15"/>
        <v>41996</v>
      </c>
      <c r="I163" s="123">
        <f t="shared" si="16"/>
        <v>22812.5</v>
      </c>
      <c r="J163" s="124" t="str">
        <f t="shared" si="17"/>
        <v>active</v>
      </c>
      <c r="K163" s="133">
        <f t="shared" si="18"/>
        <v>92.4</v>
      </c>
      <c r="L163" s="134">
        <f t="shared" si="19"/>
        <v>972.60493150684931</v>
      </c>
      <c r="M163" s="134">
        <f t="shared" si="20"/>
        <v>0</v>
      </c>
      <c r="N163" s="133">
        <f t="shared" si="21"/>
        <v>972.60493150684931</v>
      </c>
      <c r="O163" s="129"/>
      <c r="P163" s="130">
        <v>231</v>
      </c>
    </row>
    <row r="164" spans="1:16" ht="20.100000000000001" customHeight="1">
      <c r="A164" s="107" t="s">
        <v>582</v>
      </c>
      <c r="B164" s="107" t="s">
        <v>595</v>
      </c>
      <c r="C164" s="119">
        <v>2046</v>
      </c>
      <c r="D164" s="120" t="s">
        <v>457</v>
      </c>
      <c r="E164" s="120" t="s">
        <v>458</v>
      </c>
      <c r="F164" s="121">
        <v>62.5</v>
      </c>
      <c r="G164" s="132">
        <v>6480</v>
      </c>
      <c r="H164" s="123">
        <f t="shared" si="15"/>
        <v>42002</v>
      </c>
      <c r="I164" s="123">
        <f t="shared" si="16"/>
        <v>22812.5</v>
      </c>
      <c r="J164" s="124" t="str">
        <f t="shared" si="17"/>
        <v>active</v>
      </c>
      <c r="K164" s="133">
        <f t="shared" si="18"/>
        <v>103.68</v>
      </c>
      <c r="L164" s="134">
        <f t="shared" si="19"/>
        <v>1089.634191780822</v>
      </c>
      <c r="M164" s="134">
        <f t="shared" si="20"/>
        <v>0</v>
      </c>
      <c r="N164" s="133">
        <f t="shared" si="21"/>
        <v>1089.634191780822</v>
      </c>
      <c r="O164" s="129"/>
      <c r="P164" s="130">
        <v>259.2</v>
      </c>
    </row>
    <row r="165" spans="1:16" ht="20.100000000000001" customHeight="1">
      <c r="A165" s="107" t="s">
        <v>582</v>
      </c>
      <c r="B165" s="107" t="s">
        <v>595</v>
      </c>
      <c r="C165" s="119">
        <v>2037</v>
      </c>
      <c r="D165" s="120" t="s">
        <v>452</v>
      </c>
      <c r="E165" s="120" t="s">
        <v>453</v>
      </c>
      <c r="F165" s="121">
        <v>62.5</v>
      </c>
      <c r="G165" s="122">
        <v>110374.3</v>
      </c>
      <c r="H165" s="123">
        <f t="shared" si="15"/>
        <v>42004</v>
      </c>
      <c r="I165" s="123">
        <f t="shared" si="16"/>
        <v>22812.5</v>
      </c>
      <c r="J165" s="124" t="str">
        <f t="shared" si="17"/>
        <v>active</v>
      </c>
      <c r="K165" s="125">
        <f t="shared" si="18"/>
        <v>1765.9888000000001</v>
      </c>
      <c r="L165" s="126">
        <f t="shared" si="19"/>
        <v>18550.139888219179</v>
      </c>
      <c r="M165" s="127">
        <f t="shared" si="20"/>
        <v>0</v>
      </c>
      <c r="N165" s="128">
        <f t="shared" si="21"/>
        <v>18550.139888219179</v>
      </c>
      <c r="O165" s="129"/>
      <c r="P165" s="130">
        <v>11037.43</v>
      </c>
    </row>
    <row r="166" spans="1:16" ht="20.100000000000001" customHeight="1">
      <c r="A166" s="107" t="s">
        <v>582</v>
      </c>
      <c r="B166" s="107" t="s">
        <v>595</v>
      </c>
      <c r="C166" s="119">
        <v>2049</v>
      </c>
      <c r="D166" s="120" t="s">
        <v>463</v>
      </c>
      <c r="E166" s="120" t="s">
        <v>464</v>
      </c>
      <c r="F166" s="121">
        <v>62.5</v>
      </c>
      <c r="G166" s="132">
        <v>7600</v>
      </c>
      <c r="H166" s="123">
        <f t="shared" si="15"/>
        <v>42157</v>
      </c>
      <c r="I166" s="123">
        <f t="shared" si="16"/>
        <v>22812.5</v>
      </c>
      <c r="J166" s="124" t="str">
        <f t="shared" si="17"/>
        <v>active</v>
      </c>
      <c r="K166" s="133">
        <f t="shared" si="18"/>
        <v>121.6</v>
      </c>
      <c r="L166" s="134">
        <f t="shared" si="19"/>
        <v>1226.3276712328768</v>
      </c>
      <c r="M166" s="134">
        <f t="shared" si="20"/>
        <v>0</v>
      </c>
      <c r="N166" s="133">
        <f t="shared" si="21"/>
        <v>1226.3276712328768</v>
      </c>
      <c r="O166" s="129"/>
      <c r="P166" s="130">
        <v>304</v>
      </c>
    </row>
    <row r="167" spans="1:16" ht="20.100000000000001" customHeight="1">
      <c r="A167" s="107" t="s">
        <v>582</v>
      </c>
      <c r="B167" s="107" t="s">
        <v>595</v>
      </c>
      <c r="C167" s="119">
        <v>2076</v>
      </c>
      <c r="D167" s="120" t="s">
        <v>467</v>
      </c>
      <c r="E167" s="120" t="s">
        <v>468</v>
      </c>
      <c r="F167" s="121">
        <v>62.5</v>
      </c>
      <c r="G167" s="122">
        <v>25284.9</v>
      </c>
      <c r="H167" s="123">
        <f t="shared" si="15"/>
        <v>42369</v>
      </c>
      <c r="I167" s="123">
        <f t="shared" si="16"/>
        <v>22812.5</v>
      </c>
      <c r="J167" s="124" t="str">
        <f t="shared" si="17"/>
        <v>active</v>
      </c>
      <c r="K167" s="125">
        <f t="shared" si="18"/>
        <v>404.55840000000001</v>
      </c>
      <c r="L167" s="126">
        <f t="shared" si="19"/>
        <v>3844.9673687671234</v>
      </c>
      <c r="M167" s="127">
        <f t="shared" si="20"/>
        <v>0</v>
      </c>
      <c r="N167" s="128">
        <f t="shared" si="21"/>
        <v>3844.9673687671234</v>
      </c>
      <c r="O167" s="129"/>
      <c r="P167" s="130">
        <v>2528.4900000000002</v>
      </c>
    </row>
    <row r="168" spans="1:16" ht="20.100000000000001" customHeight="1">
      <c r="A168" s="107" t="s">
        <v>582</v>
      </c>
      <c r="B168" s="107" t="s">
        <v>595</v>
      </c>
      <c r="C168" s="119">
        <v>2088</v>
      </c>
      <c r="D168" s="120" t="s">
        <v>469</v>
      </c>
      <c r="E168" s="120" t="s">
        <v>470</v>
      </c>
      <c r="F168" s="121">
        <v>62.5</v>
      </c>
      <c r="G168" s="132">
        <v>8000</v>
      </c>
      <c r="H168" s="123">
        <f t="shared" si="15"/>
        <v>42411</v>
      </c>
      <c r="I168" s="123">
        <f t="shared" si="16"/>
        <v>22812.5</v>
      </c>
      <c r="J168" s="124" t="str">
        <f t="shared" si="17"/>
        <v>active</v>
      </c>
      <c r="K168" s="133">
        <f t="shared" si="18"/>
        <v>128</v>
      </c>
      <c r="L168" s="134">
        <f t="shared" si="19"/>
        <v>1201.7972602739726</v>
      </c>
      <c r="M168" s="134">
        <f t="shared" si="20"/>
        <v>0</v>
      </c>
      <c r="N168" s="133">
        <f t="shared" si="21"/>
        <v>1201.7972602739726</v>
      </c>
      <c r="O168" s="129"/>
      <c r="P168" s="130">
        <v>320</v>
      </c>
    </row>
    <row r="169" spans="1:16" ht="20.100000000000001" customHeight="1">
      <c r="A169" s="107" t="s">
        <v>582</v>
      </c>
      <c r="B169" s="107" t="s">
        <v>595</v>
      </c>
      <c r="C169" s="119">
        <v>2119</v>
      </c>
      <c r="D169" s="120" t="s">
        <v>477</v>
      </c>
      <c r="E169" s="120" t="s">
        <v>478</v>
      </c>
      <c r="F169" s="121">
        <v>62.5</v>
      </c>
      <c r="G169" s="132">
        <v>27000</v>
      </c>
      <c r="H169" s="123">
        <f t="shared" si="15"/>
        <v>42646</v>
      </c>
      <c r="I169" s="123">
        <f t="shared" si="16"/>
        <v>22812.5</v>
      </c>
      <c r="J169" s="124" t="str">
        <f t="shared" si="17"/>
        <v>active</v>
      </c>
      <c r="K169" s="133">
        <f t="shared" si="18"/>
        <v>432</v>
      </c>
      <c r="L169" s="134">
        <f t="shared" si="19"/>
        <v>3777.9287671232878</v>
      </c>
      <c r="M169" s="134">
        <f t="shared" si="20"/>
        <v>0</v>
      </c>
      <c r="N169" s="133">
        <f t="shared" si="21"/>
        <v>3777.9287671232878</v>
      </c>
      <c r="O169" s="129"/>
      <c r="P169" s="130">
        <v>1080</v>
      </c>
    </row>
    <row r="170" spans="1:16" ht="20.100000000000001" customHeight="1">
      <c r="A170" s="107" t="s">
        <v>582</v>
      </c>
      <c r="B170" s="107" t="s">
        <v>595</v>
      </c>
      <c r="C170" s="119">
        <v>2104</v>
      </c>
      <c r="D170" s="120" t="s">
        <v>471</v>
      </c>
      <c r="E170" s="120" t="s">
        <v>472</v>
      </c>
      <c r="F170" s="121">
        <v>62.5</v>
      </c>
      <c r="G170" s="122">
        <v>86851.86</v>
      </c>
      <c r="H170" s="123">
        <f t="shared" si="15"/>
        <v>42735</v>
      </c>
      <c r="I170" s="123">
        <f t="shared" si="16"/>
        <v>22812.5</v>
      </c>
      <c r="J170" s="124" t="str">
        <f t="shared" si="17"/>
        <v>active</v>
      </c>
      <c r="K170" s="125">
        <f t="shared" si="18"/>
        <v>1389.62976</v>
      </c>
      <c r="L170" s="126">
        <f t="shared" si="19"/>
        <v>11813.756562410959</v>
      </c>
      <c r="M170" s="127">
        <f t="shared" si="20"/>
        <v>0</v>
      </c>
      <c r="N170" s="128">
        <f t="shared" si="21"/>
        <v>11813.756562410959</v>
      </c>
      <c r="O170" s="129"/>
      <c r="P170" s="130">
        <v>2895.0619999999999</v>
      </c>
    </row>
    <row r="171" spans="1:16" ht="20.100000000000001" customHeight="1">
      <c r="A171" s="107" t="s">
        <v>582</v>
      </c>
      <c r="B171" s="107" t="s">
        <v>595</v>
      </c>
      <c r="C171" s="119">
        <v>2121</v>
      </c>
      <c r="D171" s="120" t="s">
        <v>481</v>
      </c>
      <c r="E171" s="120" t="s">
        <v>482</v>
      </c>
      <c r="F171" s="121">
        <v>62.5</v>
      </c>
      <c r="G171" s="132">
        <v>47500</v>
      </c>
      <c r="H171" s="123">
        <f t="shared" si="15"/>
        <v>42817</v>
      </c>
      <c r="I171" s="123">
        <f t="shared" si="16"/>
        <v>22812.5</v>
      </c>
      <c r="J171" s="124" t="str">
        <f t="shared" si="17"/>
        <v>active</v>
      </c>
      <c r="K171" s="133">
        <f t="shared" si="18"/>
        <v>760</v>
      </c>
      <c r="L171" s="134">
        <f t="shared" si="19"/>
        <v>6290.3013698630139</v>
      </c>
      <c r="M171" s="134">
        <f t="shared" si="20"/>
        <v>0</v>
      </c>
      <c r="N171" s="133">
        <f t="shared" si="21"/>
        <v>6290.3013698630139</v>
      </c>
      <c r="O171" s="129"/>
      <c r="P171" s="130">
        <v>1900</v>
      </c>
    </row>
    <row r="172" spans="1:16" ht="20.100000000000001" customHeight="1">
      <c r="A172" s="107" t="s">
        <v>582</v>
      </c>
      <c r="B172" s="107" t="s">
        <v>595</v>
      </c>
      <c r="C172" s="119">
        <v>2120</v>
      </c>
      <c r="D172" s="120" t="s">
        <v>479</v>
      </c>
      <c r="E172" s="120" t="s">
        <v>480</v>
      </c>
      <c r="F172" s="121">
        <v>62.5</v>
      </c>
      <c r="G172" s="132">
        <v>51419</v>
      </c>
      <c r="H172" s="123">
        <f t="shared" si="15"/>
        <v>42852</v>
      </c>
      <c r="I172" s="123">
        <f t="shared" si="16"/>
        <v>22812.5</v>
      </c>
      <c r="J172" s="124" t="str">
        <f t="shared" si="17"/>
        <v>active</v>
      </c>
      <c r="K172" s="133">
        <f t="shared" si="18"/>
        <v>822.70399999999995</v>
      </c>
      <c r="L172" s="134">
        <f t="shared" si="19"/>
        <v>6730.3949150684921</v>
      </c>
      <c r="M172" s="134">
        <f t="shared" si="20"/>
        <v>0</v>
      </c>
      <c r="N172" s="133">
        <f t="shared" si="21"/>
        <v>6730.3949150684921</v>
      </c>
      <c r="O172" s="129"/>
      <c r="P172" s="130">
        <v>2056.7600000000002</v>
      </c>
    </row>
    <row r="173" spans="1:16" ht="20.100000000000001" customHeight="1">
      <c r="A173" s="107" t="s">
        <v>582</v>
      </c>
      <c r="B173" s="107" t="s">
        <v>595</v>
      </c>
      <c r="C173" s="119">
        <v>2158</v>
      </c>
      <c r="D173" s="120" t="s">
        <v>495</v>
      </c>
      <c r="E173" s="120" t="s">
        <v>496</v>
      </c>
      <c r="F173" s="121">
        <v>62.5</v>
      </c>
      <c r="G173" s="132">
        <v>68375</v>
      </c>
      <c r="H173" s="123">
        <f t="shared" si="15"/>
        <v>42935</v>
      </c>
      <c r="I173" s="123">
        <f t="shared" si="16"/>
        <v>22812.5</v>
      </c>
      <c r="J173" s="124" t="str">
        <f t="shared" si="17"/>
        <v>active</v>
      </c>
      <c r="K173" s="133">
        <f t="shared" si="18"/>
        <v>1094</v>
      </c>
      <c r="L173" s="134">
        <f t="shared" si="19"/>
        <v>8701.0465753424651</v>
      </c>
      <c r="M173" s="134">
        <f t="shared" si="20"/>
        <v>0</v>
      </c>
      <c r="N173" s="133">
        <f t="shared" si="21"/>
        <v>8701.0465753424651</v>
      </c>
      <c r="O173" s="129"/>
      <c r="P173" s="130">
        <v>3418.75</v>
      </c>
    </row>
    <row r="174" spans="1:16" ht="20.100000000000001" customHeight="1">
      <c r="A174" s="107" t="s">
        <v>582</v>
      </c>
      <c r="B174" s="107" t="s">
        <v>595</v>
      </c>
      <c r="C174" s="119">
        <v>2157</v>
      </c>
      <c r="D174" s="120" t="s">
        <v>493</v>
      </c>
      <c r="E174" s="120" t="s">
        <v>494</v>
      </c>
      <c r="F174" s="121">
        <v>62.5</v>
      </c>
      <c r="G174" s="132">
        <v>34375</v>
      </c>
      <c r="H174" s="123">
        <f t="shared" si="15"/>
        <v>42958</v>
      </c>
      <c r="I174" s="123">
        <f t="shared" si="16"/>
        <v>22812.5</v>
      </c>
      <c r="J174" s="124" t="str">
        <f t="shared" si="17"/>
        <v>active</v>
      </c>
      <c r="K174" s="133">
        <f t="shared" si="18"/>
        <v>550</v>
      </c>
      <c r="L174" s="134">
        <f t="shared" si="19"/>
        <v>4339.7260273972597</v>
      </c>
      <c r="M174" s="134">
        <f t="shared" si="20"/>
        <v>0</v>
      </c>
      <c r="N174" s="133">
        <f t="shared" si="21"/>
        <v>4339.7260273972597</v>
      </c>
      <c r="O174" s="129"/>
      <c r="P174" s="130">
        <v>1718.75</v>
      </c>
    </row>
    <row r="175" spans="1:16" ht="20.100000000000001" customHeight="1">
      <c r="A175" s="107" t="s">
        <v>582</v>
      </c>
      <c r="B175" s="107" t="s">
        <v>595</v>
      </c>
      <c r="C175" s="119">
        <v>2143</v>
      </c>
      <c r="D175" s="120" t="s">
        <v>483</v>
      </c>
      <c r="E175" s="120" t="s">
        <v>484</v>
      </c>
      <c r="F175" s="121">
        <v>62.5</v>
      </c>
      <c r="G175" s="122">
        <v>84387.51</v>
      </c>
      <c r="H175" s="123">
        <f t="shared" si="15"/>
        <v>43100</v>
      </c>
      <c r="I175" s="123">
        <f t="shared" si="16"/>
        <v>22812.5</v>
      </c>
      <c r="J175" s="124" t="str">
        <f t="shared" si="17"/>
        <v>active</v>
      </c>
      <c r="K175" s="125">
        <f t="shared" si="18"/>
        <v>1350.2001599999999</v>
      </c>
      <c r="L175" s="126">
        <f t="shared" si="19"/>
        <v>10128.350789260272</v>
      </c>
      <c r="M175" s="127">
        <f t="shared" si="20"/>
        <v>0</v>
      </c>
      <c r="N175" s="128">
        <f t="shared" si="21"/>
        <v>10128.350789260272</v>
      </c>
      <c r="O175" s="129"/>
      <c r="P175" s="130">
        <v>2812.9169999999999</v>
      </c>
    </row>
    <row r="176" spans="1:16" ht="20.100000000000001" customHeight="1">
      <c r="A176" s="107" t="s">
        <v>582</v>
      </c>
      <c r="B176" s="107" t="s">
        <v>595</v>
      </c>
      <c r="C176" s="119">
        <v>2156</v>
      </c>
      <c r="D176" s="120" t="s">
        <v>491</v>
      </c>
      <c r="E176" s="120" t="s">
        <v>492</v>
      </c>
      <c r="F176" s="121">
        <v>62.5</v>
      </c>
      <c r="G176" s="132">
        <v>21350</v>
      </c>
      <c r="H176" s="123">
        <f t="shared" si="15"/>
        <v>43227</v>
      </c>
      <c r="I176" s="123">
        <f t="shared" si="16"/>
        <v>22812.5</v>
      </c>
      <c r="J176" s="124" t="str">
        <f t="shared" si="17"/>
        <v>active</v>
      </c>
      <c r="K176" s="133">
        <f t="shared" si="18"/>
        <v>341.6</v>
      </c>
      <c r="L176" s="134">
        <f t="shared" si="19"/>
        <v>2443.6098630136989</v>
      </c>
      <c r="M176" s="134">
        <f t="shared" si="20"/>
        <v>0</v>
      </c>
      <c r="N176" s="133">
        <f t="shared" si="21"/>
        <v>2443.6098630136989</v>
      </c>
      <c r="O176" s="129"/>
      <c r="P176" s="130">
        <v>1067.5</v>
      </c>
    </row>
    <row r="177" spans="1:16" ht="20.100000000000001" customHeight="1">
      <c r="A177" s="107" t="s">
        <v>582</v>
      </c>
      <c r="B177" s="107" t="s">
        <v>595</v>
      </c>
      <c r="C177" s="119">
        <v>2155</v>
      </c>
      <c r="D177" s="120" t="s">
        <v>489</v>
      </c>
      <c r="E177" s="120" t="s">
        <v>490</v>
      </c>
      <c r="F177" s="121">
        <v>62.5</v>
      </c>
      <c r="G177" s="132">
        <v>35150</v>
      </c>
      <c r="H177" s="123">
        <f t="shared" si="15"/>
        <v>43243</v>
      </c>
      <c r="I177" s="123">
        <f t="shared" si="16"/>
        <v>22812.5</v>
      </c>
      <c r="J177" s="124" t="str">
        <f t="shared" si="17"/>
        <v>active</v>
      </c>
      <c r="K177" s="133">
        <f t="shared" si="18"/>
        <v>562.4</v>
      </c>
      <c r="L177" s="134">
        <f t="shared" si="19"/>
        <v>3998.4328767123288</v>
      </c>
      <c r="M177" s="134">
        <f t="shared" si="20"/>
        <v>0</v>
      </c>
      <c r="N177" s="133">
        <f t="shared" si="21"/>
        <v>3998.4328767123288</v>
      </c>
      <c r="O177" s="129"/>
      <c r="P177" s="130">
        <v>1757.5</v>
      </c>
    </row>
    <row r="178" spans="1:16" ht="20.100000000000001" customHeight="1">
      <c r="A178" s="107" t="s">
        <v>582</v>
      </c>
      <c r="B178" s="107" t="s">
        <v>595</v>
      </c>
      <c r="C178" s="119">
        <v>2159</v>
      </c>
      <c r="D178" s="131" t="s">
        <v>497</v>
      </c>
      <c r="E178" s="120" t="s">
        <v>498</v>
      </c>
      <c r="F178" s="121">
        <v>62.5</v>
      </c>
      <c r="G178" s="132">
        <v>10500</v>
      </c>
      <c r="H178" s="123">
        <f t="shared" si="15"/>
        <v>43264</v>
      </c>
      <c r="I178" s="123">
        <f t="shared" si="16"/>
        <v>22812.5</v>
      </c>
      <c r="J178" s="124" t="str">
        <f t="shared" si="17"/>
        <v>active</v>
      </c>
      <c r="K178" s="133">
        <f t="shared" si="18"/>
        <v>168</v>
      </c>
      <c r="L178" s="134">
        <f t="shared" si="19"/>
        <v>1184.7452054794521</v>
      </c>
      <c r="M178" s="134">
        <f t="shared" si="20"/>
        <v>0</v>
      </c>
      <c r="N178" s="133">
        <f t="shared" si="21"/>
        <v>1184.7452054794521</v>
      </c>
      <c r="O178" s="129"/>
      <c r="P178" s="130">
        <v>1050</v>
      </c>
    </row>
    <row r="179" spans="1:16" ht="20.100000000000001" customHeight="1">
      <c r="A179" s="107" t="s">
        <v>582</v>
      </c>
      <c r="B179" s="107" t="s">
        <v>595</v>
      </c>
      <c r="C179" s="119">
        <v>2203</v>
      </c>
      <c r="D179" s="120" t="s">
        <v>506</v>
      </c>
      <c r="E179" s="120" t="s">
        <v>507</v>
      </c>
      <c r="F179" s="121">
        <v>62.5</v>
      </c>
      <c r="G179" s="132">
        <v>41200</v>
      </c>
      <c r="H179" s="123">
        <f t="shared" si="15"/>
        <v>43328</v>
      </c>
      <c r="I179" s="123">
        <f t="shared" si="16"/>
        <v>22812.5</v>
      </c>
      <c r="J179" s="124" t="str">
        <f t="shared" si="17"/>
        <v>active</v>
      </c>
      <c r="K179" s="133">
        <f t="shared" si="18"/>
        <v>659.2</v>
      </c>
      <c r="L179" s="134">
        <f t="shared" si="19"/>
        <v>4533.1287671232876</v>
      </c>
      <c r="M179" s="134">
        <f t="shared" si="20"/>
        <v>0</v>
      </c>
      <c r="N179" s="133">
        <f t="shared" si="21"/>
        <v>4533.1287671232876</v>
      </c>
      <c r="O179" s="129"/>
      <c r="P179" s="130">
        <v>2060</v>
      </c>
    </row>
    <row r="180" spans="1:16" ht="20.100000000000001" customHeight="1">
      <c r="A180" s="107" t="s">
        <v>582</v>
      </c>
      <c r="B180" s="107" t="s">
        <v>595</v>
      </c>
      <c r="C180" s="119">
        <v>2204</v>
      </c>
      <c r="D180" s="120" t="s">
        <v>508</v>
      </c>
      <c r="E180" s="120" t="s">
        <v>509</v>
      </c>
      <c r="F180" s="121">
        <v>62.5</v>
      </c>
      <c r="G180" s="132">
        <v>100110</v>
      </c>
      <c r="H180" s="123">
        <f t="shared" si="15"/>
        <v>43538</v>
      </c>
      <c r="I180" s="123">
        <f t="shared" si="16"/>
        <v>22812.5</v>
      </c>
      <c r="J180" s="124" t="str">
        <f t="shared" si="17"/>
        <v>active</v>
      </c>
      <c r="K180" s="133">
        <f t="shared" si="18"/>
        <v>1601.76</v>
      </c>
      <c r="L180" s="134">
        <f t="shared" si="19"/>
        <v>10093.282191780823</v>
      </c>
      <c r="M180" s="134">
        <f t="shared" si="20"/>
        <v>0</v>
      </c>
      <c r="N180" s="133">
        <f t="shared" si="21"/>
        <v>10093.282191780823</v>
      </c>
      <c r="O180" s="129"/>
      <c r="P180" s="130">
        <v>5005.5</v>
      </c>
    </row>
    <row r="181" spans="1:16" ht="20.100000000000001" customHeight="1">
      <c r="A181" s="107" t="s">
        <v>582</v>
      </c>
      <c r="B181" s="107" t="s">
        <v>595</v>
      </c>
      <c r="C181" s="119">
        <v>2205</v>
      </c>
      <c r="D181" s="120" t="s">
        <v>508</v>
      </c>
      <c r="E181" s="120" t="s">
        <v>509</v>
      </c>
      <c r="F181" s="121">
        <v>62.5</v>
      </c>
      <c r="G181" s="132">
        <v>28500</v>
      </c>
      <c r="H181" s="123">
        <f t="shared" si="15"/>
        <v>43538</v>
      </c>
      <c r="I181" s="123">
        <f t="shared" si="16"/>
        <v>22812.5</v>
      </c>
      <c r="J181" s="124" t="str">
        <f t="shared" si="17"/>
        <v>active</v>
      </c>
      <c r="K181" s="133">
        <f t="shared" si="18"/>
        <v>456</v>
      </c>
      <c r="L181" s="134">
        <f t="shared" si="19"/>
        <v>2873.4246575342468</v>
      </c>
      <c r="M181" s="134">
        <f t="shared" si="20"/>
        <v>0</v>
      </c>
      <c r="N181" s="133">
        <f t="shared" si="21"/>
        <v>2873.4246575342468</v>
      </c>
      <c r="O181" s="129"/>
      <c r="P181" s="130">
        <v>1425</v>
      </c>
    </row>
    <row r="182" spans="1:16" ht="20.100000000000001" customHeight="1">
      <c r="A182" s="107" t="s">
        <v>582</v>
      </c>
      <c r="B182" s="107" t="s">
        <v>595</v>
      </c>
      <c r="C182" s="119">
        <v>2192</v>
      </c>
      <c r="D182" s="120" t="s">
        <v>499</v>
      </c>
      <c r="E182" s="120" t="s">
        <v>500</v>
      </c>
      <c r="F182" s="121">
        <v>62.5</v>
      </c>
      <c r="G182" s="122">
        <v>30902.21</v>
      </c>
      <c r="H182" s="123">
        <f t="shared" si="15"/>
        <v>43585</v>
      </c>
      <c r="I182" s="123">
        <f t="shared" si="16"/>
        <v>22812.5</v>
      </c>
      <c r="J182" s="124" t="str">
        <f t="shared" si="17"/>
        <v>active</v>
      </c>
      <c r="K182" s="125">
        <f t="shared" si="18"/>
        <v>494.43536</v>
      </c>
      <c r="L182" s="126">
        <f t="shared" si="19"/>
        <v>3051.9530577534247</v>
      </c>
      <c r="M182" s="127">
        <f t="shared" si="20"/>
        <v>0</v>
      </c>
      <c r="N182" s="128">
        <f t="shared" si="21"/>
        <v>3051.9530577534247</v>
      </c>
      <c r="O182" s="129"/>
      <c r="P182" s="130">
        <v>1545.1105</v>
      </c>
    </row>
    <row r="183" spans="1:16" ht="20.100000000000001" customHeight="1">
      <c r="A183" s="107" t="s">
        <v>582</v>
      </c>
      <c r="B183" s="107" t="s">
        <v>595</v>
      </c>
      <c r="C183" s="119">
        <v>2264</v>
      </c>
      <c r="D183" s="120" t="s">
        <v>523</v>
      </c>
      <c r="E183" s="120" t="s">
        <v>524</v>
      </c>
      <c r="F183" s="121">
        <v>62.5</v>
      </c>
      <c r="G183" s="132">
        <v>8600</v>
      </c>
      <c r="H183" s="123">
        <f t="shared" si="15"/>
        <v>43709</v>
      </c>
      <c r="I183" s="123">
        <f t="shared" si="16"/>
        <v>22812.5</v>
      </c>
      <c r="J183" s="124" t="str">
        <f t="shared" si="17"/>
        <v>active</v>
      </c>
      <c r="K183" s="133">
        <f t="shared" si="18"/>
        <v>137.6</v>
      </c>
      <c r="L183" s="134">
        <f t="shared" si="19"/>
        <v>802.60383561643835</v>
      </c>
      <c r="M183" s="134">
        <f t="shared" si="20"/>
        <v>0</v>
      </c>
      <c r="N183" s="133">
        <f t="shared" si="21"/>
        <v>802.60383561643835</v>
      </c>
      <c r="O183" s="129"/>
      <c r="P183" s="130">
        <v>430</v>
      </c>
    </row>
    <row r="184" spans="1:16" ht="20.100000000000001" customHeight="1">
      <c r="A184" s="107" t="s">
        <v>582</v>
      </c>
      <c r="B184" s="107" t="s">
        <v>595</v>
      </c>
      <c r="C184" s="119">
        <v>2265</v>
      </c>
      <c r="D184" s="120" t="s">
        <v>525</v>
      </c>
      <c r="E184" s="120" t="s">
        <v>524</v>
      </c>
      <c r="F184" s="121">
        <v>62.5</v>
      </c>
      <c r="G184" s="132">
        <v>61750</v>
      </c>
      <c r="H184" s="123">
        <f t="shared" si="15"/>
        <v>43709</v>
      </c>
      <c r="I184" s="123">
        <f t="shared" si="16"/>
        <v>22812.5</v>
      </c>
      <c r="J184" s="124" t="str">
        <f t="shared" si="17"/>
        <v>active</v>
      </c>
      <c r="K184" s="133">
        <f t="shared" si="18"/>
        <v>988</v>
      </c>
      <c r="L184" s="134">
        <f t="shared" si="19"/>
        <v>5762.8821917808218</v>
      </c>
      <c r="M184" s="134">
        <f t="shared" si="20"/>
        <v>0</v>
      </c>
      <c r="N184" s="133">
        <f t="shared" si="21"/>
        <v>5762.8821917808218</v>
      </c>
      <c r="O184" s="129"/>
      <c r="P184" s="130">
        <v>3087.5</v>
      </c>
    </row>
    <row r="185" spans="1:16" ht="20.100000000000001" customHeight="1">
      <c r="A185" s="107" t="s">
        <v>582</v>
      </c>
      <c r="B185" s="107" t="s">
        <v>595</v>
      </c>
      <c r="C185" s="119">
        <v>2263</v>
      </c>
      <c r="D185" s="120" t="s">
        <v>521</v>
      </c>
      <c r="E185" s="120" t="s">
        <v>522</v>
      </c>
      <c r="F185" s="121">
        <v>62.5</v>
      </c>
      <c r="G185" s="132">
        <v>49400</v>
      </c>
      <c r="H185" s="123">
        <f t="shared" si="15"/>
        <v>43739</v>
      </c>
      <c r="I185" s="123">
        <f t="shared" si="16"/>
        <v>22812.5</v>
      </c>
      <c r="J185" s="124" t="str">
        <f t="shared" si="17"/>
        <v>active</v>
      </c>
      <c r="K185" s="133">
        <f t="shared" si="18"/>
        <v>790.4</v>
      </c>
      <c r="L185" s="134">
        <f t="shared" si="19"/>
        <v>4545.3413698630138</v>
      </c>
      <c r="M185" s="134">
        <f t="shared" si="20"/>
        <v>0</v>
      </c>
      <c r="N185" s="133">
        <f t="shared" si="21"/>
        <v>4545.3413698630138</v>
      </c>
      <c r="O185" s="129"/>
      <c r="P185" s="130">
        <v>2470</v>
      </c>
    </row>
    <row r="186" spans="1:16" ht="20.100000000000001" customHeight="1">
      <c r="A186" s="107" t="s">
        <v>582</v>
      </c>
      <c r="B186" s="107" t="s">
        <v>595</v>
      </c>
      <c r="C186" s="119">
        <v>2266</v>
      </c>
      <c r="D186" s="120" t="s">
        <v>526</v>
      </c>
      <c r="E186" s="120" t="s">
        <v>527</v>
      </c>
      <c r="F186" s="121">
        <v>62.5</v>
      </c>
      <c r="G186" s="132">
        <v>24400</v>
      </c>
      <c r="H186" s="123">
        <f t="shared" si="15"/>
        <v>43862</v>
      </c>
      <c r="I186" s="123">
        <f t="shared" si="16"/>
        <v>22812.5</v>
      </c>
      <c r="J186" s="124" t="str">
        <f t="shared" si="17"/>
        <v>active</v>
      </c>
      <c r="K186" s="133">
        <f t="shared" si="18"/>
        <v>390.4</v>
      </c>
      <c r="L186" s="134">
        <f t="shared" si="19"/>
        <v>2113.5079452054792</v>
      </c>
      <c r="M186" s="134">
        <f t="shared" si="20"/>
        <v>0</v>
      </c>
      <c r="N186" s="133">
        <f t="shared" si="21"/>
        <v>2113.5079452054792</v>
      </c>
      <c r="O186" s="129"/>
      <c r="P186" s="130">
        <v>1220</v>
      </c>
    </row>
    <row r="187" spans="1:16" ht="20.100000000000001" customHeight="1">
      <c r="A187" s="107" t="s">
        <v>582</v>
      </c>
      <c r="B187" s="107" t="s">
        <v>595</v>
      </c>
      <c r="C187" s="119">
        <v>2240</v>
      </c>
      <c r="D187" s="120" t="s">
        <v>517</v>
      </c>
      <c r="E187" s="120" t="s">
        <v>518</v>
      </c>
      <c r="F187" s="121">
        <v>62.5</v>
      </c>
      <c r="G187" s="122">
        <v>237433.8</v>
      </c>
      <c r="H187" s="123">
        <f t="shared" si="15"/>
        <v>44012</v>
      </c>
      <c r="I187" s="123">
        <f t="shared" si="16"/>
        <v>22812.5</v>
      </c>
      <c r="J187" s="124" t="str">
        <f t="shared" si="17"/>
        <v>active</v>
      </c>
      <c r="K187" s="125">
        <f t="shared" si="18"/>
        <v>3798.9407999999999</v>
      </c>
      <c r="L187" s="126">
        <f t="shared" si="19"/>
        <v>19005.112056986301</v>
      </c>
      <c r="M187" s="127">
        <f t="shared" si="20"/>
        <v>0</v>
      </c>
      <c r="N187" s="128">
        <f t="shared" si="21"/>
        <v>19005.112056986301</v>
      </c>
      <c r="O187" s="129"/>
      <c r="P187" s="130">
        <v>11871.689999999999</v>
      </c>
    </row>
    <row r="188" spans="1:16" ht="20.100000000000001" customHeight="1">
      <c r="A188" s="107" t="s">
        <v>582</v>
      </c>
      <c r="B188" s="107" t="s">
        <v>595</v>
      </c>
      <c r="C188" s="119">
        <v>2324</v>
      </c>
      <c r="D188" s="120" t="s">
        <v>538</v>
      </c>
      <c r="E188" s="120" t="s">
        <v>539</v>
      </c>
      <c r="F188" s="121">
        <v>62.5</v>
      </c>
      <c r="G188" s="132">
        <v>30020</v>
      </c>
      <c r="H188" s="123">
        <f t="shared" si="15"/>
        <v>44014</v>
      </c>
      <c r="I188" s="123">
        <f t="shared" si="16"/>
        <v>22812.5</v>
      </c>
      <c r="J188" s="124" t="str">
        <f t="shared" si="17"/>
        <v>active</v>
      </c>
      <c r="K188" s="133">
        <f t="shared" si="18"/>
        <v>480.32</v>
      </c>
      <c r="L188" s="134">
        <f t="shared" si="19"/>
        <v>2400.2840547945207</v>
      </c>
      <c r="M188" s="134">
        <f t="shared" si="20"/>
        <v>0</v>
      </c>
      <c r="N188" s="133">
        <f t="shared" si="21"/>
        <v>2400.2840547945207</v>
      </c>
      <c r="O188" s="129"/>
      <c r="P188" s="130">
        <v>1501</v>
      </c>
    </row>
    <row r="189" spans="1:16" ht="20.100000000000001" customHeight="1">
      <c r="A189" s="107" t="s">
        <v>582</v>
      </c>
      <c r="B189" s="107" t="s">
        <v>595</v>
      </c>
      <c r="C189" s="119">
        <v>2322</v>
      </c>
      <c r="D189" s="120" t="s">
        <v>535</v>
      </c>
      <c r="E189" s="120" t="s">
        <v>536</v>
      </c>
      <c r="F189" s="121">
        <v>62.5</v>
      </c>
      <c r="G189" s="132">
        <v>2625</v>
      </c>
      <c r="H189" s="123">
        <f t="shared" si="15"/>
        <v>44131</v>
      </c>
      <c r="I189" s="123">
        <f t="shared" si="16"/>
        <v>22812.5</v>
      </c>
      <c r="J189" s="124" t="str">
        <f t="shared" si="17"/>
        <v>active</v>
      </c>
      <c r="K189" s="133">
        <f t="shared" si="18"/>
        <v>42</v>
      </c>
      <c r="L189" s="134">
        <f t="shared" si="19"/>
        <v>196.42191780821918</v>
      </c>
      <c r="M189" s="134">
        <f t="shared" si="20"/>
        <v>0</v>
      </c>
      <c r="N189" s="133">
        <f t="shared" si="21"/>
        <v>196.42191780821918</v>
      </c>
      <c r="O189" s="129"/>
      <c r="P189" s="130">
        <v>131.25</v>
      </c>
    </row>
    <row r="190" spans="1:16" ht="20.100000000000001" customHeight="1">
      <c r="A190" s="107" t="s">
        <v>582</v>
      </c>
      <c r="B190" s="107" t="s">
        <v>595</v>
      </c>
      <c r="C190" s="119">
        <v>2296</v>
      </c>
      <c r="D190" s="131" t="s">
        <v>530</v>
      </c>
      <c r="E190" s="120" t="s">
        <v>46</v>
      </c>
      <c r="F190" s="121">
        <v>62.5</v>
      </c>
      <c r="G190" s="122">
        <v>661849.15</v>
      </c>
      <c r="H190" s="123">
        <f t="shared" si="15"/>
        <v>44377</v>
      </c>
      <c r="I190" s="123">
        <f t="shared" si="16"/>
        <v>22812.5</v>
      </c>
      <c r="J190" s="124" t="str">
        <f t="shared" si="17"/>
        <v>active</v>
      </c>
      <c r="K190" s="125">
        <f t="shared" si="18"/>
        <v>10589.5864</v>
      </c>
      <c r="L190" s="126">
        <f t="shared" si="19"/>
        <v>42387.358165479454</v>
      </c>
      <c r="M190" s="127">
        <f t="shared" si="20"/>
        <v>0</v>
      </c>
      <c r="N190" s="128">
        <f t="shared" si="21"/>
        <v>42387.358165479454</v>
      </c>
      <c r="O190" s="129"/>
      <c r="P190" s="130">
        <v>22062</v>
      </c>
    </row>
    <row r="191" spans="1:16" ht="20.100000000000001" customHeight="1">
      <c r="A191" s="107" t="s">
        <v>582</v>
      </c>
      <c r="B191" s="107" t="s">
        <v>595</v>
      </c>
      <c r="C191" s="119">
        <v>2373</v>
      </c>
      <c r="D191" s="120" t="s">
        <v>543</v>
      </c>
      <c r="E191" s="120" t="s">
        <v>544</v>
      </c>
      <c r="F191" s="121">
        <v>62.5</v>
      </c>
      <c r="G191" s="132">
        <v>132600</v>
      </c>
      <c r="H191" s="123">
        <f t="shared" si="15"/>
        <v>44432</v>
      </c>
      <c r="I191" s="123">
        <f t="shared" si="16"/>
        <v>22812.5</v>
      </c>
      <c r="J191" s="124" t="str">
        <f t="shared" si="17"/>
        <v>active</v>
      </c>
      <c r="K191" s="133">
        <f t="shared" si="18"/>
        <v>2121.6</v>
      </c>
      <c r="L191" s="134">
        <f t="shared" si="19"/>
        <v>8172.5194520547939</v>
      </c>
      <c r="M191" s="134">
        <f t="shared" si="20"/>
        <v>0</v>
      </c>
      <c r="N191" s="133">
        <f t="shared" si="21"/>
        <v>8172.5194520547939</v>
      </c>
      <c r="O191" s="129"/>
      <c r="P191" s="130">
        <v>6630</v>
      </c>
    </row>
    <row r="192" spans="1:16" ht="20.100000000000001" customHeight="1">
      <c r="A192" s="107" t="s">
        <v>582</v>
      </c>
      <c r="B192" s="107" t="s">
        <v>595</v>
      </c>
      <c r="C192" s="135">
        <v>2300</v>
      </c>
      <c r="D192" s="136" t="s">
        <v>531</v>
      </c>
      <c r="E192" s="137" t="s">
        <v>100</v>
      </c>
      <c r="F192" s="121">
        <v>62.5</v>
      </c>
      <c r="G192" s="138">
        <v>748923.22</v>
      </c>
      <c r="H192" s="139">
        <f t="shared" si="15"/>
        <v>44469</v>
      </c>
      <c r="I192" s="139">
        <f t="shared" si="16"/>
        <v>22812.5</v>
      </c>
      <c r="J192" s="140" t="str">
        <f t="shared" si="17"/>
        <v>active</v>
      </c>
      <c r="K192" s="125">
        <f t="shared" si="18"/>
        <v>11982.77152</v>
      </c>
      <c r="L192" s="126">
        <f t="shared" si="19"/>
        <v>44943.600577753423</v>
      </c>
      <c r="M192" s="127">
        <f t="shared" si="20"/>
        <v>0</v>
      </c>
      <c r="N192" s="128">
        <f t="shared" si="21"/>
        <v>44943.600577753423</v>
      </c>
      <c r="O192" s="129"/>
      <c r="P192" s="130">
        <v>24964</v>
      </c>
    </row>
    <row r="193" spans="1:18" ht="20.100000000000001" customHeight="1">
      <c r="A193" s="107" t="s">
        <v>582</v>
      </c>
      <c r="B193" s="107" t="s">
        <v>595</v>
      </c>
      <c r="C193" s="119">
        <v>2375</v>
      </c>
      <c r="D193" s="120" t="s">
        <v>547</v>
      </c>
      <c r="E193" s="120" t="s">
        <v>100</v>
      </c>
      <c r="F193" s="121">
        <v>62.5</v>
      </c>
      <c r="G193" s="132">
        <v>50400</v>
      </c>
      <c r="H193" s="123">
        <f t="shared" si="15"/>
        <v>44469</v>
      </c>
      <c r="I193" s="123">
        <f t="shared" si="16"/>
        <v>22812.5</v>
      </c>
      <c r="J193" s="124" t="str">
        <f t="shared" si="17"/>
        <v>active</v>
      </c>
      <c r="K193" s="133">
        <f t="shared" si="18"/>
        <v>806.4</v>
      </c>
      <c r="L193" s="134">
        <f t="shared" si="19"/>
        <v>3024.5523287671231</v>
      </c>
      <c r="M193" s="134">
        <f t="shared" si="20"/>
        <v>0</v>
      </c>
      <c r="N193" s="133">
        <f t="shared" si="21"/>
        <v>3024.5523287671231</v>
      </c>
      <c r="O193" s="129"/>
      <c r="P193" s="130">
        <v>2520</v>
      </c>
    </row>
    <row r="194" spans="1:18" ht="20.100000000000001" customHeight="1">
      <c r="A194" s="107" t="s">
        <v>582</v>
      </c>
      <c r="B194" s="107" t="s">
        <v>595</v>
      </c>
      <c r="C194" s="119">
        <v>2377</v>
      </c>
      <c r="D194" s="120" t="s">
        <v>549</v>
      </c>
      <c r="E194" s="120" t="s">
        <v>550</v>
      </c>
      <c r="F194" s="121">
        <v>62.5</v>
      </c>
      <c r="G194" s="132">
        <v>104450</v>
      </c>
      <c r="H194" s="123">
        <f t="shared" si="15"/>
        <v>44475</v>
      </c>
      <c r="I194" s="123">
        <f t="shared" si="16"/>
        <v>22812.5</v>
      </c>
      <c r="J194" s="124" t="str">
        <f t="shared" si="17"/>
        <v>active</v>
      </c>
      <c r="K194" s="133">
        <f t="shared" si="18"/>
        <v>1671.2</v>
      </c>
      <c r="L194" s="134">
        <f t="shared" si="19"/>
        <v>6240.6728767123295</v>
      </c>
      <c r="M194" s="134">
        <f t="shared" si="20"/>
        <v>0</v>
      </c>
      <c r="N194" s="133">
        <f t="shared" si="21"/>
        <v>6240.6728767123295</v>
      </c>
      <c r="O194" s="129"/>
      <c r="P194" s="130">
        <v>5222.5</v>
      </c>
    </row>
    <row r="195" spans="1:18" ht="20.100000000000001" customHeight="1">
      <c r="A195" s="107" t="s">
        <v>582</v>
      </c>
      <c r="B195" s="107" t="s">
        <v>595</v>
      </c>
      <c r="C195" s="119">
        <v>2378</v>
      </c>
      <c r="D195" s="120" t="s">
        <v>551</v>
      </c>
      <c r="E195" s="120" t="s">
        <v>552</v>
      </c>
      <c r="F195" s="121">
        <v>62.5</v>
      </c>
      <c r="G195" s="132">
        <v>70000</v>
      </c>
      <c r="H195" s="123">
        <f t="shared" ref="H195:H258" si="22">DATEVALUE(E195)</f>
        <v>44498</v>
      </c>
      <c r="I195" s="123">
        <f t="shared" ref="I195:I258" si="23">F195*365</f>
        <v>22812.5</v>
      </c>
      <c r="J195" s="124" t="str">
        <f t="shared" ref="J195:J258" si="24">IF((H195+I195)&lt;$K$1,"dep out","active")</f>
        <v>active</v>
      </c>
      <c r="K195" s="133">
        <f t="shared" ref="K195:K258" si="25">IF(J195="dep out",0,(G195/F195))</f>
        <v>1120</v>
      </c>
      <c r="L195" s="134">
        <f t="shared" ref="L195:L258" si="26">IF(J195="dep out",G195,(($K$1-H195)/365)*K195)</f>
        <v>4111.7808219178087</v>
      </c>
      <c r="M195" s="134">
        <f t="shared" ref="M195:M258" si="27">IF(F195=0,(-1*G195),0)</f>
        <v>0</v>
      </c>
      <c r="N195" s="133">
        <f t="shared" ref="N195:N258" si="28">L195+M195</f>
        <v>4111.7808219178087</v>
      </c>
      <c r="O195" s="129"/>
      <c r="P195" s="130">
        <v>3500</v>
      </c>
    </row>
    <row r="196" spans="1:18" ht="20.100000000000001" customHeight="1">
      <c r="A196" s="107" t="s">
        <v>582</v>
      </c>
      <c r="B196" s="107" t="s">
        <v>595</v>
      </c>
      <c r="C196" s="119">
        <v>2374</v>
      </c>
      <c r="D196" s="120" t="s">
        <v>545</v>
      </c>
      <c r="E196" s="120" t="s">
        <v>546</v>
      </c>
      <c r="F196" s="121">
        <v>62.5</v>
      </c>
      <c r="G196" s="132">
        <v>63000</v>
      </c>
      <c r="H196" s="123">
        <f t="shared" si="22"/>
        <v>44539</v>
      </c>
      <c r="I196" s="123">
        <f t="shared" si="23"/>
        <v>22812.5</v>
      </c>
      <c r="J196" s="124" t="str">
        <f t="shared" si="24"/>
        <v>active</v>
      </c>
      <c r="K196" s="133">
        <f t="shared" si="25"/>
        <v>1008</v>
      </c>
      <c r="L196" s="134">
        <f t="shared" si="26"/>
        <v>3587.3753424657534</v>
      </c>
      <c r="M196" s="134">
        <f t="shared" si="27"/>
        <v>0</v>
      </c>
      <c r="N196" s="133">
        <f t="shared" si="28"/>
        <v>3587.3753424657534</v>
      </c>
      <c r="O196" s="129"/>
      <c r="P196" s="130">
        <v>3150</v>
      </c>
    </row>
    <row r="197" spans="1:18" ht="20.100000000000001" customHeight="1">
      <c r="A197" s="107" t="s">
        <v>582</v>
      </c>
      <c r="B197" s="107" t="s">
        <v>595</v>
      </c>
      <c r="C197" s="119">
        <v>2376</v>
      </c>
      <c r="D197" s="120" t="s">
        <v>548</v>
      </c>
      <c r="E197" s="120" t="s">
        <v>546</v>
      </c>
      <c r="F197" s="121">
        <v>62.5</v>
      </c>
      <c r="G197" s="132">
        <v>43400</v>
      </c>
      <c r="H197" s="123">
        <f t="shared" si="22"/>
        <v>44539</v>
      </c>
      <c r="I197" s="123">
        <f t="shared" si="23"/>
        <v>22812.5</v>
      </c>
      <c r="J197" s="124" t="str">
        <f t="shared" si="24"/>
        <v>active</v>
      </c>
      <c r="K197" s="133">
        <f t="shared" si="25"/>
        <v>694.4</v>
      </c>
      <c r="L197" s="134">
        <f t="shared" si="26"/>
        <v>2471.3030136986299</v>
      </c>
      <c r="M197" s="134">
        <f t="shared" si="27"/>
        <v>0</v>
      </c>
      <c r="N197" s="133">
        <f t="shared" si="28"/>
        <v>2471.3030136986299</v>
      </c>
      <c r="O197" s="129"/>
      <c r="P197" s="130">
        <v>2170</v>
      </c>
    </row>
    <row r="198" spans="1:18" ht="20.100000000000001" customHeight="1">
      <c r="A198" s="107" t="s">
        <v>582</v>
      </c>
      <c r="B198" s="107" t="s">
        <v>595</v>
      </c>
      <c r="C198" s="119">
        <v>2361</v>
      </c>
      <c r="D198" s="131" t="s">
        <v>541</v>
      </c>
      <c r="E198" s="120" t="s">
        <v>2</v>
      </c>
      <c r="F198" s="121">
        <v>62.5</v>
      </c>
      <c r="G198" s="122">
        <v>414190.61</v>
      </c>
      <c r="H198" s="123">
        <f t="shared" si="22"/>
        <v>44742</v>
      </c>
      <c r="I198" s="123">
        <f t="shared" si="23"/>
        <v>22812.5</v>
      </c>
      <c r="J198" s="124" t="str">
        <f t="shared" si="24"/>
        <v>active</v>
      </c>
      <c r="K198" s="125">
        <f t="shared" si="25"/>
        <v>6627.0497599999999</v>
      </c>
      <c r="L198" s="126">
        <f t="shared" si="26"/>
        <v>19899.305580712327</v>
      </c>
      <c r="M198" s="127">
        <f t="shared" si="27"/>
        <v>0</v>
      </c>
      <c r="N198" s="128">
        <f t="shared" si="28"/>
        <v>19899.305580712327</v>
      </c>
      <c r="O198" s="129"/>
      <c r="P198" s="130">
        <v>13806.353666666666</v>
      </c>
    </row>
    <row r="199" spans="1:18" ht="20.100000000000001" customHeight="1">
      <c r="A199" s="107" t="s">
        <v>582</v>
      </c>
      <c r="B199" s="107" t="s">
        <v>595</v>
      </c>
      <c r="C199" s="119">
        <v>2422</v>
      </c>
      <c r="D199" s="120" t="s">
        <v>561</v>
      </c>
      <c r="E199" s="120" t="s">
        <v>178</v>
      </c>
      <c r="F199" s="121">
        <v>62.5</v>
      </c>
      <c r="G199" s="132">
        <v>47880</v>
      </c>
      <c r="H199" s="123">
        <f t="shared" si="22"/>
        <v>44926</v>
      </c>
      <c r="I199" s="123">
        <f t="shared" si="23"/>
        <v>22812.5</v>
      </c>
      <c r="J199" s="124" t="str">
        <f t="shared" si="24"/>
        <v>active</v>
      </c>
      <c r="K199" s="133">
        <f t="shared" si="25"/>
        <v>766.08</v>
      </c>
      <c r="L199" s="134">
        <f t="shared" si="26"/>
        <v>1914.1505753424658</v>
      </c>
      <c r="M199" s="134">
        <f t="shared" si="27"/>
        <v>0</v>
      </c>
      <c r="N199" s="133">
        <f t="shared" si="28"/>
        <v>1914.1505753424658</v>
      </c>
      <c r="O199" s="129"/>
      <c r="P199" s="130">
        <v>1197</v>
      </c>
    </row>
    <row r="200" spans="1:18" ht="20.100000000000001" customHeight="1">
      <c r="A200" s="107" t="s">
        <v>582</v>
      </c>
      <c r="B200" s="107" t="s">
        <v>595</v>
      </c>
      <c r="C200" s="119">
        <v>2401</v>
      </c>
      <c r="D200" s="120" t="s">
        <v>553</v>
      </c>
      <c r="E200" s="120" t="s">
        <v>554</v>
      </c>
      <c r="F200" s="121">
        <v>62.5</v>
      </c>
      <c r="G200" s="122">
        <v>709966.78</v>
      </c>
      <c r="H200" s="123">
        <f t="shared" si="22"/>
        <v>45046</v>
      </c>
      <c r="I200" s="123">
        <f t="shared" si="23"/>
        <v>22812.5</v>
      </c>
      <c r="J200" s="124" t="str">
        <f t="shared" si="24"/>
        <v>active</v>
      </c>
      <c r="K200" s="125">
        <f t="shared" si="25"/>
        <v>11359.46848</v>
      </c>
      <c r="L200" s="126">
        <f t="shared" si="26"/>
        <v>24648.490510027397</v>
      </c>
      <c r="M200" s="127">
        <f t="shared" si="27"/>
        <v>0</v>
      </c>
      <c r="N200" s="128">
        <f t="shared" si="28"/>
        <v>24648.490510027397</v>
      </c>
      <c r="O200" s="129"/>
      <c r="P200" s="130">
        <v>3944</v>
      </c>
    </row>
    <row r="201" spans="1:18" ht="20.100000000000001" customHeight="1">
      <c r="A201" s="107" t="s">
        <v>582</v>
      </c>
      <c r="B201" s="107" t="s">
        <v>595</v>
      </c>
      <c r="C201" s="119">
        <v>2420</v>
      </c>
      <c r="D201" s="120" t="s">
        <v>559</v>
      </c>
      <c r="E201" s="120" t="s">
        <v>554</v>
      </c>
      <c r="F201" s="121">
        <v>62.5</v>
      </c>
      <c r="G201" s="132">
        <v>76350</v>
      </c>
      <c r="H201" s="123">
        <f t="shared" si="22"/>
        <v>45046</v>
      </c>
      <c r="I201" s="123">
        <f t="shared" si="23"/>
        <v>22812.5</v>
      </c>
      <c r="J201" s="124" t="str">
        <f t="shared" si="24"/>
        <v>active</v>
      </c>
      <c r="K201" s="133">
        <f t="shared" si="25"/>
        <v>1221.5999999999999</v>
      </c>
      <c r="L201" s="134">
        <f t="shared" si="26"/>
        <v>2650.7046575342465</v>
      </c>
      <c r="M201" s="134">
        <f t="shared" si="27"/>
        <v>0</v>
      </c>
      <c r="N201" s="133">
        <f t="shared" si="28"/>
        <v>2650.7046575342465</v>
      </c>
      <c r="O201" s="129"/>
      <c r="P201" s="130">
        <v>636</v>
      </c>
    </row>
    <row r="202" spans="1:18" ht="20.100000000000001" customHeight="1">
      <c r="A202" s="107" t="s">
        <v>582</v>
      </c>
      <c r="B202" s="107" t="s">
        <v>595</v>
      </c>
      <c r="C202" s="119">
        <v>2421</v>
      </c>
      <c r="D202" s="120" t="s">
        <v>560</v>
      </c>
      <c r="E202" s="120" t="s">
        <v>554</v>
      </c>
      <c r="F202" s="121">
        <v>62.5</v>
      </c>
      <c r="G202" s="132">
        <v>19190</v>
      </c>
      <c r="H202" s="123">
        <f t="shared" si="22"/>
        <v>45046</v>
      </c>
      <c r="I202" s="123">
        <f t="shared" si="23"/>
        <v>22812.5</v>
      </c>
      <c r="J202" s="124" t="str">
        <f t="shared" si="24"/>
        <v>active</v>
      </c>
      <c r="K202" s="133">
        <f t="shared" si="25"/>
        <v>307.04000000000002</v>
      </c>
      <c r="L202" s="134">
        <f t="shared" si="26"/>
        <v>666.23473972602744</v>
      </c>
      <c r="M202" s="134">
        <f t="shared" si="27"/>
        <v>0</v>
      </c>
      <c r="N202" s="133">
        <f t="shared" si="28"/>
        <v>666.23473972602744</v>
      </c>
      <c r="O202" s="129"/>
      <c r="P202" s="130">
        <v>160</v>
      </c>
    </row>
    <row r="203" spans="1:18" ht="20.100000000000001" customHeight="1">
      <c r="A203" s="107" t="s">
        <v>582</v>
      </c>
      <c r="B203" s="107" t="s">
        <v>595</v>
      </c>
      <c r="C203" s="119">
        <v>2404</v>
      </c>
      <c r="D203" s="131" t="s">
        <v>557</v>
      </c>
      <c r="E203" s="120" t="s">
        <v>1</v>
      </c>
      <c r="F203" s="121">
        <v>62.5</v>
      </c>
      <c r="G203" s="122">
        <v>66345.02</v>
      </c>
      <c r="H203" s="123">
        <f t="shared" si="22"/>
        <v>45107</v>
      </c>
      <c r="I203" s="123">
        <f t="shared" si="23"/>
        <v>22812.5</v>
      </c>
      <c r="J203" s="124" t="str">
        <f t="shared" si="24"/>
        <v>active</v>
      </c>
      <c r="K203" s="125">
        <f t="shared" si="25"/>
        <v>1061.5203200000001</v>
      </c>
      <c r="L203" s="126">
        <f t="shared" si="26"/>
        <v>2125.9489148493153</v>
      </c>
      <c r="M203" s="127">
        <f t="shared" si="27"/>
        <v>0</v>
      </c>
      <c r="N203" s="128">
        <f t="shared" si="28"/>
        <v>2125.9489148493153</v>
      </c>
      <c r="O203" s="129"/>
      <c r="P203" s="130">
        <v>0</v>
      </c>
      <c r="Q203" s="118">
        <f>SUM(K8:K203)</f>
        <v>335511.48176</v>
      </c>
      <c r="R203" s="118">
        <f>SUM(N8:N203)</f>
        <v>7715927.5531629566</v>
      </c>
    </row>
    <row r="204" spans="1:18" ht="20.100000000000001" customHeight="1">
      <c r="A204" s="108" t="s">
        <v>582</v>
      </c>
      <c r="B204" s="108" t="s">
        <v>588</v>
      </c>
      <c r="C204" s="109">
        <v>280</v>
      </c>
      <c r="D204" s="110" t="s">
        <v>104</v>
      </c>
      <c r="E204" s="110" t="s">
        <v>105</v>
      </c>
      <c r="F204" s="111">
        <v>20</v>
      </c>
      <c r="G204" s="112">
        <v>12346.33</v>
      </c>
      <c r="H204" s="113">
        <f t="shared" si="22"/>
        <v>30042</v>
      </c>
      <c r="I204" s="113">
        <f t="shared" si="23"/>
        <v>7300</v>
      </c>
      <c r="J204" s="111" t="str">
        <f t="shared" si="24"/>
        <v>dep out</v>
      </c>
      <c r="K204" s="114">
        <f t="shared" si="25"/>
        <v>0</v>
      </c>
      <c r="L204" s="115">
        <f t="shared" si="26"/>
        <v>12346.33</v>
      </c>
      <c r="M204" s="115">
        <f t="shared" si="27"/>
        <v>0</v>
      </c>
      <c r="N204" s="114">
        <f t="shared" si="28"/>
        <v>12346.33</v>
      </c>
      <c r="O204" s="116"/>
      <c r="P204" s="117"/>
    </row>
    <row r="205" spans="1:18" ht="20.100000000000001" customHeight="1">
      <c r="A205" s="108" t="s">
        <v>582</v>
      </c>
      <c r="B205" s="108" t="s">
        <v>588</v>
      </c>
      <c r="C205" s="109">
        <v>714</v>
      </c>
      <c r="D205" s="110" t="s">
        <v>182</v>
      </c>
      <c r="E205" s="110" t="s">
        <v>183</v>
      </c>
      <c r="F205" s="111">
        <v>10</v>
      </c>
      <c r="G205" s="112">
        <v>13817</v>
      </c>
      <c r="H205" s="113">
        <f t="shared" si="22"/>
        <v>36844</v>
      </c>
      <c r="I205" s="113">
        <f t="shared" si="23"/>
        <v>3650</v>
      </c>
      <c r="J205" s="111" t="str">
        <f t="shared" si="24"/>
        <v>dep out</v>
      </c>
      <c r="K205" s="114">
        <f t="shared" si="25"/>
        <v>0</v>
      </c>
      <c r="L205" s="115">
        <f t="shared" si="26"/>
        <v>13817</v>
      </c>
      <c r="M205" s="115">
        <f t="shared" si="27"/>
        <v>0</v>
      </c>
      <c r="N205" s="114">
        <f t="shared" si="28"/>
        <v>13817</v>
      </c>
      <c r="O205" s="116"/>
      <c r="P205" s="117"/>
    </row>
    <row r="206" spans="1:18" ht="20.100000000000001" customHeight="1">
      <c r="A206" s="108" t="s">
        <v>582</v>
      </c>
      <c r="B206" s="108" t="s">
        <v>588</v>
      </c>
      <c r="C206" s="109">
        <v>725</v>
      </c>
      <c r="D206" s="110" t="s">
        <v>182</v>
      </c>
      <c r="E206" s="110" t="s">
        <v>186</v>
      </c>
      <c r="F206" s="111">
        <v>10</v>
      </c>
      <c r="G206" s="112">
        <v>10000</v>
      </c>
      <c r="H206" s="113">
        <f t="shared" si="22"/>
        <v>36970</v>
      </c>
      <c r="I206" s="113">
        <f t="shared" si="23"/>
        <v>3650</v>
      </c>
      <c r="J206" s="111" t="str">
        <f t="shared" si="24"/>
        <v>dep out</v>
      </c>
      <c r="K206" s="114">
        <f t="shared" si="25"/>
        <v>0</v>
      </c>
      <c r="L206" s="115">
        <f t="shared" si="26"/>
        <v>10000</v>
      </c>
      <c r="M206" s="115">
        <f t="shared" si="27"/>
        <v>0</v>
      </c>
      <c r="N206" s="114">
        <f t="shared" si="28"/>
        <v>10000</v>
      </c>
      <c r="O206" s="116"/>
      <c r="P206" s="117"/>
    </row>
    <row r="207" spans="1:18" ht="20.100000000000001" customHeight="1">
      <c r="A207" s="108" t="s">
        <v>582</v>
      </c>
      <c r="B207" s="108" t="s">
        <v>588</v>
      </c>
      <c r="C207" s="109">
        <v>955</v>
      </c>
      <c r="D207" s="110" t="s">
        <v>189</v>
      </c>
      <c r="E207" s="110" t="s">
        <v>190</v>
      </c>
      <c r="F207" s="111">
        <v>10</v>
      </c>
      <c r="G207" s="112">
        <v>7700</v>
      </c>
      <c r="H207" s="113">
        <f t="shared" si="22"/>
        <v>37152</v>
      </c>
      <c r="I207" s="113">
        <f t="shared" si="23"/>
        <v>3650</v>
      </c>
      <c r="J207" s="111" t="str">
        <f t="shared" si="24"/>
        <v>dep out</v>
      </c>
      <c r="K207" s="114">
        <f t="shared" si="25"/>
        <v>0</v>
      </c>
      <c r="L207" s="115">
        <f t="shared" si="26"/>
        <v>7700</v>
      </c>
      <c r="M207" s="115">
        <f t="shared" si="27"/>
        <v>0</v>
      </c>
      <c r="N207" s="114">
        <f t="shared" si="28"/>
        <v>7700</v>
      </c>
      <c r="O207" s="116"/>
      <c r="P207" s="117"/>
    </row>
    <row r="208" spans="1:18" ht="20.100000000000001" customHeight="1">
      <c r="A208" s="108" t="s">
        <v>582</v>
      </c>
      <c r="B208" s="108" t="s">
        <v>588</v>
      </c>
      <c r="C208" s="109">
        <v>1221</v>
      </c>
      <c r="D208" s="110" t="s">
        <v>195</v>
      </c>
      <c r="E208" s="110" t="s">
        <v>190</v>
      </c>
      <c r="F208" s="111">
        <v>7</v>
      </c>
      <c r="G208" s="112">
        <v>7700</v>
      </c>
      <c r="H208" s="113">
        <f t="shared" si="22"/>
        <v>37152</v>
      </c>
      <c r="I208" s="113">
        <f t="shared" si="23"/>
        <v>2555</v>
      </c>
      <c r="J208" s="111" t="str">
        <f t="shared" si="24"/>
        <v>dep out</v>
      </c>
      <c r="K208" s="114">
        <f t="shared" si="25"/>
        <v>0</v>
      </c>
      <c r="L208" s="115">
        <f t="shared" si="26"/>
        <v>7700</v>
      </c>
      <c r="M208" s="115">
        <f t="shared" si="27"/>
        <v>0</v>
      </c>
      <c r="N208" s="114">
        <f t="shared" si="28"/>
        <v>7700</v>
      </c>
      <c r="O208" s="116"/>
      <c r="P208" s="117"/>
    </row>
    <row r="209" spans="1:18" ht="20.100000000000001" customHeight="1">
      <c r="A209" s="108" t="s">
        <v>582</v>
      </c>
      <c r="B209" s="108" t="s">
        <v>588</v>
      </c>
      <c r="C209" s="109">
        <v>1303</v>
      </c>
      <c r="D209" s="110" t="s">
        <v>312</v>
      </c>
      <c r="E209" s="110" t="s">
        <v>313</v>
      </c>
      <c r="F209" s="111">
        <v>25</v>
      </c>
      <c r="G209" s="112">
        <v>4073.52</v>
      </c>
      <c r="H209" s="113">
        <f t="shared" si="22"/>
        <v>37760</v>
      </c>
      <c r="I209" s="113">
        <f t="shared" si="23"/>
        <v>9125</v>
      </c>
      <c r="J209" s="111" t="str">
        <f t="shared" si="24"/>
        <v>active</v>
      </c>
      <c r="K209" s="114">
        <f t="shared" si="25"/>
        <v>162.9408</v>
      </c>
      <c r="L209" s="115">
        <f t="shared" si="26"/>
        <v>3606.125431232877</v>
      </c>
      <c r="M209" s="115">
        <f t="shared" si="27"/>
        <v>0</v>
      </c>
      <c r="N209" s="114">
        <f t="shared" si="28"/>
        <v>3606.125431232877</v>
      </c>
      <c r="O209" s="116"/>
      <c r="P209" s="117">
        <v>162.9408</v>
      </c>
    </row>
    <row r="210" spans="1:18" ht="20.100000000000001" customHeight="1">
      <c r="A210" s="108" t="s">
        <v>582</v>
      </c>
      <c r="B210" s="108" t="s">
        <v>588</v>
      </c>
      <c r="C210" s="109">
        <v>1401</v>
      </c>
      <c r="D210" s="110" t="s">
        <v>324</v>
      </c>
      <c r="E210" s="110" t="s">
        <v>325</v>
      </c>
      <c r="F210" s="111">
        <v>5</v>
      </c>
      <c r="G210" s="112">
        <v>9995</v>
      </c>
      <c r="H210" s="113">
        <f t="shared" si="22"/>
        <v>38280</v>
      </c>
      <c r="I210" s="113">
        <f t="shared" si="23"/>
        <v>1825</v>
      </c>
      <c r="J210" s="111" t="str">
        <f t="shared" si="24"/>
        <v>dep out</v>
      </c>
      <c r="K210" s="114">
        <f t="shared" si="25"/>
        <v>0</v>
      </c>
      <c r="L210" s="115">
        <f t="shared" si="26"/>
        <v>9995</v>
      </c>
      <c r="M210" s="115">
        <f t="shared" si="27"/>
        <v>0</v>
      </c>
      <c r="N210" s="114">
        <f t="shared" si="28"/>
        <v>9995</v>
      </c>
      <c r="O210" s="116"/>
      <c r="P210" s="117">
        <v>0</v>
      </c>
    </row>
    <row r="211" spans="1:18" ht="20.100000000000001" customHeight="1">
      <c r="A211" s="108" t="s">
        <v>582</v>
      </c>
      <c r="B211" s="108" t="s">
        <v>588</v>
      </c>
      <c r="C211" s="109">
        <v>1488</v>
      </c>
      <c r="D211" s="110" t="s">
        <v>198</v>
      </c>
      <c r="E211" s="110" t="s">
        <v>199</v>
      </c>
      <c r="F211" s="111">
        <v>5</v>
      </c>
      <c r="G211" s="112">
        <v>1699.98</v>
      </c>
      <c r="H211" s="113">
        <f t="shared" si="22"/>
        <v>38786</v>
      </c>
      <c r="I211" s="113">
        <f t="shared" si="23"/>
        <v>1825</v>
      </c>
      <c r="J211" s="111" t="str">
        <f t="shared" si="24"/>
        <v>dep out</v>
      </c>
      <c r="K211" s="114">
        <f t="shared" si="25"/>
        <v>0</v>
      </c>
      <c r="L211" s="115">
        <f t="shared" si="26"/>
        <v>1699.98</v>
      </c>
      <c r="M211" s="115">
        <f t="shared" si="27"/>
        <v>0</v>
      </c>
      <c r="N211" s="114">
        <f t="shared" si="28"/>
        <v>1699.98</v>
      </c>
      <c r="O211" s="116"/>
      <c r="P211" s="117"/>
    </row>
    <row r="212" spans="1:18" ht="20.100000000000001" customHeight="1">
      <c r="A212" s="108" t="s">
        <v>582</v>
      </c>
      <c r="B212" s="108" t="s">
        <v>588</v>
      </c>
      <c r="C212" s="109">
        <v>1699</v>
      </c>
      <c r="D212" s="110" t="s">
        <v>165</v>
      </c>
      <c r="E212" s="110" t="s">
        <v>166</v>
      </c>
      <c r="F212" s="111">
        <v>5</v>
      </c>
      <c r="G212" s="112">
        <v>14655</v>
      </c>
      <c r="H212" s="113">
        <f t="shared" si="22"/>
        <v>39590</v>
      </c>
      <c r="I212" s="113">
        <f t="shared" si="23"/>
        <v>1825</v>
      </c>
      <c r="J212" s="111" t="str">
        <f t="shared" si="24"/>
        <v>dep out</v>
      </c>
      <c r="K212" s="114">
        <f t="shared" si="25"/>
        <v>0</v>
      </c>
      <c r="L212" s="115">
        <f t="shared" si="26"/>
        <v>14655</v>
      </c>
      <c r="M212" s="115">
        <f t="shared" si="27"/>
        <v>0</v>
      </c>
      <c r="N212" s="114">
        <f t="shared" si="28"/>
        <v>14655</v>
      </c>
      <c r="O212" s="116"/>
      <c r="P212" s="117"/>
    </row>
    <row r="213" spans="1:18" ht="20.100000000000001" customHeight="1">
      <c r="A213" s="108" t="s">
        <v>582</v>
      </c>
      <c r="B213" s="108" t="s">
        <v>588</v>
      </c>
      <c r="C213" s="109">
        <v>2193</v>
      </c>
      <c r="D213" s="110" t="s">
        <v>501</v>
      </c>
      <c r="E213" s="110" t="s">
        <v>502</v>
      </c>
      <c r="F213" s="111">
        <v>10</v>
      </c>
      <c r="G213" s="112">
        <v>28170.89</v>
      </c>
      <c r="H213" s="113">
        <f t="shared" si="22"/>
        <v>43577</v>
      </c>
      <c r="I213" s="113">
        <f t="shared" si="23"/>
        <v>3650</v>
      </c>
      <c r="J213" s="111" t="str">
        <f t="shared" si="24"/>
        <v>active</v>
      </c>
      <c r="K213" s="114">
        <f t="shared" si="25"/>
        <v>2817.0889999999999</v>
      </c>
      <c r="L213" s="115">
        <f t="shared" si="26"/>
        <v>17450.515695890412</v>
      </c>
      <c r="M213" s="115">
        <f t="shared" si="27"/>
        <v>0</v>
      </c>
      <c r="N213" s="114">
        <f t="shared" si="28"/>
        <v>17450.515695890412</v>
      </c>
      <c r="O213" s="116"/>
      <c r="P213" s="117">
        <v>2817.0889999999999</v>
      </c>
    </row>
    <row r="214" spans="1:18" ht="20.100000000000001" customHeight="1">
      <c r="A214" s="108" t="s">
        <v>582</v>
      </c>
      <c r="B214" s="108" t="s">
        <v>588</v>
      </c>
      <c r="C214" s="109">
        <v>2299</v>
      </c>
      <c r="D214" s="110" t="s">
        <v>228</v>
      </c>
      <c r="E214" s="110" t="s">
        <v>229</v>
      </c>
      <c r="F214" s="111">
        <v>7</v>
      </c>
      <c r="G214" s="112">
        <v>112967</v>
      </c>
      <c r="H214" s="113">
        <f t="shared" si="22"/>
        <v>44500</v>
      </c>
      <c r="I214" s="113">
        <f t="shared" si="23"/>
        <v>2555</v>
      </c>
      <c r="J214" s="111" t="str">
        <f t="shared" si="24"/>
        <v>active</v>
      </c>
      <c r="K214" s="114">
        <f t="shared" si="25"/>
        <v>16138.142857142857</v>
      </c>
      <c r="L214" s="115">
        <f t="shared" si="26"/>
        <v>59158.452446183946</v>
      </c>
      <c r="M214" s="115">
        <f t="shared" si="27"/>
        <v>0</v>
      </c>
      <c r="N214" s="114">
        <f t="shared" si="28"/>
        <v>59158.452446183946</v>
      </c>
      <c r="O214" s="116"/>
      <c r="P214" s="117">
        <v>16138.142857142857</v>
      </c>
    </row>
    <row r="215" spans="1:18" ht="20.100000000000001" customHeight="1">
      <c r="A215" s="108" t="s">
        <v>582</v>
      </c>
      <c r="B215" s="108" t="s">
        <v>588</v>
      </c>
      <c r="C215" s="109">
        <v>2364</v>
      </c>
      <c r="D215" s="110" t="s">
        <v>230</v>
      </c>
      <c r="E215" s="110" t="s">
        <v>231</v>
      </c>
      <c r="F215" s="111">
        <v>7</v>
      </c>
      <c r="G215" s="112">
        <v>121397.16</v>
      </c>
      <c r="H215" s="113">
        <f t="shared" si="22"/>
        <v>44592</v>
      </c>
      <c r="I215" s="113">
        <f t="shared" si="23"/>
        <v>2555</v>
      </c>
      <c r="J215" s="111" t="str">
        <f t="shared" si="24"/>
        <v>active</v>
      </c>
      <c r="K215" s="114">
        <f t="shared" si="25"/>
        <v>17342.451428571429</v>
      </c>
      <c r="L215" s="115">
        <f t="shared" si="26"/>
        <v>59201.902684931505</v>
      </c>
      <c r="M215" s="115">
        <f t="shared" si="27"/>
        <v>0</v>
      </c>
      <c r="N215" s="114">
        <f t="shared" si="28"/>
        <v>59201.902684931505</v>
      </c>
      <c r="O215" s="116"/>
      <c r="P215" s="117">
        <v>17342.451428571429</v>
      </c>
    </row>
    <row r="216" spans="1:18" ht="20.100000000000001" customHeight="1">
      <c r="A216" s="108" t="s">
        <v>582</v>
      </c>
      <c r="B216" s="108" t="s">
        <v>588</v>
      </c>
      <c r="C216" s="109">
        <v>2399</v>
      </c>
      <c r="D216" s="110" t="s">
        <v>232</v>
      </c>
      <c r="E216" s="110" t="s">
        <v>178</v>
      </c>
      <c r="F216" s="111">
        <v>5</v>
      </c>
      <c r="G216" s="112">
        <v>34880</v>
      </c>
      <c r="H216" s="113">
        <f t="shared" si="22"/>
        <v>44926</v>
      </c>
      <c r="I216" s="113">
        <f t="shared" si="23"/>
        <v>1825</v>
      </c>
      <c r="J216" s="111" t="str">
        <f t="shared" si="24"/>
        <v>active</v>
      </c>
      <c r="K216" s="114">
        <f t="shared" si="25"/>
        <v>6976</v>
      </c>
      <c r="L216" s="115">
        <f t="shared" si="26"/>
        <v>17430.443835616439</v>
      </c>
      <c r="M216" s="115">
        <f t="shared" si="27"/>
        <v>0</v>
      </c>
      <c r="N216" s="114">
        <f t="shared" si="28"/>
        <v>17430.443835616439</v>
      </c>
      <c r="O216" s="116"/>
      <c r="P216" s="117">
        <v>3488</v>
      </c>
      <c r="Q216" s="118">
        <f>SUM(K204:K216)</f>
        <v>43436.624085714284</v>
      </c>
      <c r="R216" s="118">
        <f>SUM(N204:N216)</f>
        <v>234760.75009385517</v>
      </c>
    </row>
    <row r="217" spans="1:18" ht="20.100000000000001" customHeight="1">
      <c r="A217" s="107" t="s">
        <v>582</v>
      </c>
      <c r="B217" s="107" t="s">
        <v>590</v>
      </c>
      <c r="C217" s="119">
        <v>717</v>
      </c>
      <c r="D217" s="120" t="s">
        <v>184</v>
      </c>
      <c r="E217" s="120" t="s">
        <v>185</v>
      </c>
      <c r="F217" s="121">
        <v>10</v>
      </c>
      <c r="G217" s="122">
        <v>4300</v>
      </c>
      <c r="H217" s="123">
        <f t="shared" si="22"/>
        <v>36327</v>
      </c>
      <c r="I217" s="123">
        <f t="shared" si="23"/>
        <v>3650</v>
      </c>
      <c r="J217" s="124" t="str">
        <f t="shared" si="24"/>
        <v>dep out</v>
      </c>
      <c r="K217" s="125">
        <f t="shared" si="25"/>
        <v>0</v>
      </c>
      <c r="L217" s="126">
        <f t="shared" si="26"/>
        <v>4300</v>
      </c>
      <c r="M217" s="127">
        <f t="shared" si="27"/>
        <v>0</v>
      </c>
      <c r="N217" s="128">
        <f t="shared" si="28"/>
        <v>4300</v>
      </c>
      <c r="O217" s="129"/>
      <c r="P217" s="130"/>
    </row>
    <row r="218" spans="1:18" ht="20.100000000000001" customHeight="1">
      <c r="A218" s="107" t="s">
        <v>582</v>
      </c>
      <c r="B218" s="107" t="s">
        <v>590</v>
      </c>
      <c r="C218" s="119">
        <v>727</v>
      </c>
      <c r="D218" s="120" t="s">
        <v>187</v>
      </c>
      <c r="E218" s="120" t="s">
        <v>188</v>
      </c>
      <c r="F218" s="121">
        <v>10</v>
      </c>
      <c r="G218" s="122">
        <v>149147</v>
      </c>
      <c r="H218" s="123">
        <f t="shared" si="22"/>
        <v>36693</v>
      </c>
      <c r="I218" s="123">
        <f t="shared" si="23"/>
        <v>3650</v>
      </c>
      <c r="J218" s="124" t="str">
        <f t="shared" si="24"/>
        <v>dep out</v>
      </c>
      <c r="K218" s="125">
        <f t="shared" si="25"/>
        <v>0</v>
      </c>
      <c r="L218" s="126">
        <f t="shared" si="26"/>
        <v>149147</v>
      </c>
      <c r="M218" s="127">
        <f t="shared" si="27"/>
        <v>0</v>
      </c>
      <c r="N218" s="128">
        <f t="shared" si="28"/>
        <v>149147</v>
      </c>
      <c r="O218" s="129"/>
      <c r="P218" s="130"/>
    </row>
    <row r="219" spans="1:18" ht="20.100000000000001" customHeight="1">
      <c r="A219" s="107" t="s">
        <v>582</v>
      </c>
      <c r="B219" s="107" t="s">
        <v>590</v>
      </c>
      <c r="C219" s="119">
        <v>290</v>
      </c>
      <c r="D219" s="120" t="s">
        <v>181</v>
      </c>
      <c r="E219" s="120" t="s">
        <v>74</v>
      </c>
      <c r="F219" s="121">
        <v>10</v>
      </c>
      <c r="G219" s="122">
        <v>6250</v>
      </c>
      <c r="H219" s="123">
        <f t="shared" si="22"/>
        <v>36826</v>
      </c>
      <c r="I219" s="123">
        <f t="shared" si="23"/>
        <v>3650</v>
      </c>
      <c r="J219" s="124" t="str">
        <f t="shared" si="24"/>
        <v>dep out</v>
      </c>
      <c r="K219" s="125">
        <f t="shared" si="25"/>
        <v>0</v>
      </c>
      <c r="L219" s="126">
        <f t="shared" si="26"/>
        <v>6250</v>
      </c>
      <c r="M219" s="127">
        <f t="shared" si="27"/>
        <v>0</v>
      </c>
      <c r="N219" s="128">
        <f t="shared" si="28"/>
        <v>6250</v>
      </c>
      <c r="O219" s="129"/>
      <c r="P219" s="130"/>
    </row>
    <row r="220" spans="1:18" ht="20.100000000000001" customHeight="1">
      <c r="A220" s="107" t="s">
        <v>582</v>
      </c>
      <c r="B220" s="107" t="s">
        <v>590</v>
      </c>
      <c r="C220" s="119">
        <v>1398</v>
      </c>
      <c r="D220" s="120" t="s">
        <v>161</v>
      </c>
      <c r="E220" s="120" t="s">
        <v>162</v>
      </c>
      <c r="F220" s="121">
        <v>15</v>
      </c>
      <c r="G220" s="122">
        <v>56660</v>
      </c>
      <c r="H220" s="123">
        <f t="shared" si="22"/>
        <v>38337</v>
      </c>
      <c r="I220" s="123">
        <f t="shared" si="23"/>
        <v>5475</v>
      </c>
      <c r="J220" s="124" t="str">
        <f t="shared" si="24"/>
        <v>dep out</v>
      </c>
      <c r="K220" s="125">
        <f t="shared" si="25"/>
        <v>0</v>
      </c>
      <c r="L220" s="126">
        <f t="shared" si="26"/>
        <v>56660</v>
      </c>
      <c r="M220" s="127">
        <f t="shared" si="27"/>
        <v>0</v>
      </c>
      <c r="N220" s="128">
        <f t="shared" si="28"/>
        <v>56660</v>
      </c>
      <c r="O220" s="129"/>
      <c r="P220" s="130"/>
    </row>
    <row r="221" spans="1:18" ht="20.100000000000001" customHeight="1">
      <c r="A221" s="107" t="s">
        <v>582</v>
      </c>
      <c r="B221" s="107" t="s">
        <v>590</v>
      </c>
      <c r="C221" s="119">
        <v>1698</v>
      </c>
      <c r="D221" s="120" t="s">
        <v>163</v>
      </c>
      <c r="E221" s="120" t="s">
        <v>164</v>
      </c>
      <c r="F221" s="121">
        <v>10</v>
      </c>
      <c r="G221" s="122">
        <v>58485</v>
      </c>
      <c r="H221" s="123">
        <f t="shared" si="22"/>
        <v>39345</v>
      </c>
      <c r="I221" s="123">
        <f t="shared" si="23"/>
        <v>3650</v>
      </c>
      <c r="J221" s="124" t="str">
        <f t="shared" si="24"/>
        <v>dep out</v>
      </c>
      <c r="K221" s="125">
        <f t="shared" si="25"/>
        <v>0</v>
      </c>
      <c r="L221" s="126">
        <f t="shared" si="26"/>
        <v>58485</v>
      </c>
      <c r="M221" s="127">
        <f t="shared" si="27"/>
        <v>0</v>
      </c>
      <c r="N221" s="128">
        <f t="shared" si="28"/>
        <v>58485</v>
      </c>
      <c r="O221" s="129"/>
      <c r="P221" s="130"/>
    </row>
    <row r="222" spans="1:18" ht="20.100000000000001" customHeight="1">
      <c r="A222" s="107" t="s">
        <v>582</v>
      </c>
      <c r="B222" s="107" t="s">
        <v>590</v>
      </c>
      <c r="C222" s="119">
        <v>1815</v>
      </c>
      <c r="D222" s="120" t="s">
        <v>167</v>
      </c>
      <c r="E222" s="120" t="s">
        <v>168</v>
      </c>
      <c r="F222" s="121">
        <v>10</v>
      </c>
      <c r="G222" s="122">
        <v>70674</v>
      </c>
      <c r="H222" s="123">
        <f t="shared" si="22"/>
        <v>40237</v>
      </c>
      <c r="I222" s="123">
        <f t="shared" si="23"/>
        <v>3650</v>
      </c>
      <c r="J222" s="124" t="str">
        <f t="shared" si="24"/>
        <v>dep out</v>
      </c>
      <c r="K222" s="125">
        <f t="shared" si="25"/>
        <v>0</v>
      </c>
      <c r="L222" s="126">
        <f t="shared" si="26"/>
        <v>70674</v>
      </c>
      <c r="M222" s="127">
        <f t="shared" si="27"/>
        <v>0</v>
      </c>
      <c r="N222" s="128">
        <f t="shared" si="28"/>
        <v>70674</v>
      </c>
      <c r="O222" s="129"/>
      <c r="P222" s="130"/>
    </row>
    <row r="223" spans="1:18" ht="20.100000000000001" customHeight="1">
      <c r="A223" s="107" t="s">
        <v>582</v>
      </c>
      <c r="B223" s="107" t="s">
        <v>590</v>
      </c>
      <c r="C223" s="119">
        <v>1949</v>
      </c>
      <c r="D223" s="120" t="s">
        <v>169</v>
      </c>
      <c r="E223" s="120" t="s">
        <v>170</v>
      </c>
      <c r="F223" s="121">
        <v>7</v>
      </c>
      <c r="G223" s="122">
        <v>48936</v>
      </c>
      <c r="H223" s="123">
        <f t="shared" si="22"/>
        <v>41129</v>
      </c>
      <c r="I223" s="123">
        <f t="shared" si="23"/>
        <v>2555</v>
      </c>
      <c r="J223" s="124" t="str">
        <f t="shared" si="24"/>
        <v>dep out</v>
      </c>
      <c r="K223" s="125">
        <f t="shared" si="25"/>
        <v>0</v>
      </c>
      <c r="L223" s="126">
        <f t="shared" si="26"/>
        <v>48936</v>
      </c>
      <c r="M223" s="127">
        <f t="shared" si="27"/>
        <v>0</v>
      </c>
      <c r="N223" s="128">
        <f t="shared" si="28"/>
        <v>48936</v>
      </c>
      <c r="O223" s="129"/>
      <c r="P223" s="130"/>
    </row>
    <row r="224" spans="1:18" ht="20.100000000000001" customHeight="1">
      <c r="A224" s="107" t="s">
        <v>582</v>
      </c>
      <c r="B224" s="107" t="s">
        <v>590</v>
      </c>
      <c r="C224" s="119">
        <v>2084</v>
      </c>
      <c r="D224" s="120" t="s">
        <v>173</v>
      </c>
      <c r="E224" s="120" t="s">
        <v>174</v>
      </c>
      <c r="F224" s="121">
        <v>7</v>
      </c>
      <c r="G224" s="122">
        <v>12398</v>
      </c>
      <c r="H224" s="123">
        <f t="shared" si="22"/>
        <v>42229</v>
      </c>
      <c r="I224" s="123">
        <f t="shared" si="23"/>
        <v>2555</v>
      </c>
      <c r="J224" s="124" t="str">
        <f t="shared" si="24"/>
        <v>dep out</v>
      </c>
      <c r="K224" s="125">
        <f t="shared" si="25"/>
        <v>0</v>
      </c>
      <c r="L224" s="126">
        <f t="shared" si="26"/>
        <v>12398</v>
      </c>
      <c r="M224" s="127">
        <f t="shared" si="27"/>
        <v>0</v>
      </c>
      <c r="N224" s="128">
        <f t="shared" si="28"/>
        <v>12398</v>
      </c>
      <c r="O224" s="129"/>
      <c r="P224" s="130">
        <v>148</v>
      </c>
    </row>
    <row r="225" spans="1:18" ht="20.100000000000001" customHeight="1">
      <c r="A225" s="107" t="s">
        <v>582</v>
      </c>
      <c r="B225" s="107" t="s">
        <v>590</v>
      </c>
      <c r="C225" s="119">
        <v>2102</v>
      </c>
      <c r="D225" s="120" t="s">
        <v>175</v>
      </c>
      <c r="E225" s="120" t="s">
        <v>176</v>
      </c>
      <c r="F225" s="121">
        <v>7</v>
      </c>
      <c r="G225" s="122">
        <v>46500</v>
      </c>
      <c r="H225" s="123">
        <f t="shared" si="22"/>
        <v>42916</v>
      </c>
      <c r="I225" s="123">
        <f t="shared" si="23"/>
        <v>2555</v>
      </c>
      <c r="J225" s="124" t="str">
        <f t="shared" si="24"/>
        <v>dep out</v>
      </c>
      <c r="K225" s="125">
        <f t="shared" si="25"/>
        <v>0</v>
      </c>
      <c r="L225" s="126">
        <f t="shared" si="26"/>
        <v>46500</v>
      </c>
      <c r="M225" s="127">
        <f t="shared" si="27"/>
        <v>0</v>
      </c>
      <c r="N225" s="128">
        <f t="shared" si="28"/>
        <v>46500</v>
      </c>
      <c r="O225" s="129"/>
      <c r="P225" s="130">
        <f>K225</f>
        <v>0</v>
      </c>
    </row>
    <row r="226" spans="1:18" ht="20.100000000000001" customHeight="1">
      <c r="A226" s="107" t="s">
        <v>582</v>
      </c>
      <c r="B226" s="107" t="s">
        <v>590</v>
      </c>
      <c r="C226" s="119">
        <v>2397</v>
      </c>
      <c r="D226" s="120" t="s">
        <v>177</v>
      </c>
      <c r="E226" s="120" t="s">
        <v>178</v>
      </c>
      <c r="F226" s="121">
        <v>10</v>
      </c>
      <c r="G226" s="122">
        <v>105259</v>
      </c>
      <c r="H226" s="123">
        <f t="shared" si="22"/>
        <v>44926</v>
      </c>
      <c r="I226" s="123">
        <f t="shared" si="23"/>
        <v>3650</v>
      </c>
      <c r="J226" s="124" t="str">
        <f t="shared" si="24"/>
        <v>active</v>
      </c>
      <c r="K226" s="125">
        <f t="shared" si="25"/>
        <v>10525.9</v>
      </c>
      <c r="L226" s="126">
        <f t="shared" si="26"/>
        <v>26300.330958904109</v>
      </c>
      <c r="M226" s="127">
        <f t="shared" si="27"/>
        <v>0</v>
      </c>
      <c r="N226" s="128">
        <f t="shared" si="28"/>
        <v>26300.330958904109</v>
      </c>
      <c r="O226" s="129"/>
      <c r="P226" s="130">
        <v>5263</v>
      </c>
      <c r="Q226" s="118">
        <f>SUM(K217:K226)</f>
        <v>10525.9</v>
      </c>
      <c r="R226" s="118">
        <f>SUM(N217:N226)</f>
        <v>479650.33095890412</v>
      </c>
    </row>
    <row r="227" spans="1:18" ht="20.100000000000001" customHeight="1">
      <c r="A227" s="108" t="s">
        <v>582</v>
      </c>
      <c r="B227" s="108" t="s">
        <v>592</v>
      </c>
      <c r="C227" s="109">
        <v>1617</v>
      </c>
      <c r="D227" s="110" t="s">
        <v>200</v>
      </c>
      <c r="E227" s="110" t="s">
        <v>201</v>
      </c>
      <c r="F227" s="111">
        <v>5</v>
      </c>
      <c r="G227" s="112">
        <v>4100</v>
      </c>
      <c r="H227" s="113">
        <f t="shared" si="22"/>
        <v>39161</v>
      </c>
      <c r="I227" s="113">
        <f t="shared" si="23"/>
        <v>1825</v>
      </c>
      <c r="J227" s="111" t="str">
        <f t="shared" si="24"/>
        <v>dep out</v>
      </c>
      <c r="K227" s="114">
        <f t="shared" si="25"/>
        <v>0</v>
      </c>
      <c r="L227" s="115">
        <f t="shared" si="26"/>
        <v>4100</v>
      </c>
      <c r="M227" s="115">
        <f t="shared" si="27"/>
        <v>0</v>
      </c>
      <c r="N227" s="114">
        <f t="shared" si="28"/>
        <v>4100</v>
      </c>
      <c r="O227" s="116"/>
      <c r="P227" s="117"/>
    </row>
    <row r="228" spans="1:18" ht="20.100000000000001" customHeight="1">
      <c r="A228" s="108" t="s">
        <v>582</v>
      </c>
      <c r="B228" s="108" t="s">
        <v>592</v>
      </c>
      <c r="C228" s="109">
        <v>1700</v>
      </c>
      <c r="D228" s="110" t="s">
        <v>206</v>
      </c>
      <c r="E228" s="110" t="s">
        <v>207</v>
      </c>
      <c r="F228" s="111">
        <v>3</v>
      </c>
      <c r="G228" s="112">
        <v>8474</v>
      </c>
      <c r="H228" s="113">
        <f t="shared" si="22"/>
        <v>39435</v>
      </c>
      <c r="I228" s="113">
        <f t="shared" si="23"/>
        <v>1095</v>
      </c>
      <c r="J228" s="111" t="str">
        <f t="shared" si="24"/>
        <v>dep out</v>
      </c>
      <c r="K228" s="114">
        <f t="shared" si="25"/>
        <v>0</v>
      </c>
      <c r="L228" s="115">
        <f t="shared" si="26"/>
        <v>8474</v>
      </c>
      <c r="M228" s="115">
        <f t="shared" si="27"/>
        <v>0</v>
      </c>
      <c r="N228" s="114">
        <f t="shared" si="28"/>
        <v>8474</v>
      </c>
      <c r="O228" s="116"/>
      <c r="P228" s="117"/>
    </row>
    <row r="229" spans="1:18" ht="20.100000000000001" customHeight="1">
      <c r="A229" s="108" t="s">
        <v>582</v>
      </c>
      <c r="B229" s="108" t="s">
        <v>592</v>
      </c>
      <c r="C229" s="109">
        <v>1683</v>
      </c>
      <c r="D229" s="110" t="s">
        <v>202</v>
      </c>
      <c r="E229" s="110" t="s">
        <v>203</v>
      </c>
      <c r="F229" s="111">
        <v>5</v>
      </c>
      <c r="G229" s="112">
        <v>45916</v>
      </c>
      <c r="H229" s="113">
        <f t="shared" si="22"/>
        <v>39447</v>
      </c>
      <c r="I229" s="113">
        <f t="shared" si="23"/>
        <v>1825</v>
      </c>
      <c r="J229" s="111" t="str">
        <f t="shared" si="24"/>
        <v>dep out</v>
      </c>
      <c r="K229" s="114">
        <f t="shared" si="25"/>
        <v>0</v>
      </c>
      <c r="L229" s="115">
        <f t="shared" si="26"/>
        <v>45916</v>
      </c>
      <c r="M229" s="115">
        <f t="shared" si="27"/>
        <v>0</v>
      </c>
      <c r="N229" s="114">
        <f t="shared" si="28"/>
        <v>45916</v>
      </c>
      <c r="O229" s="116"/>
      <c r="P229" s="117"/>
    </row>
    <row r="230" spans="1:18" ht="20.100000000000001" customHeight="1">
      <c r="A230" s="108" t="s">
        <v>582</v>
      </c>
      <c r="B230" s="108" t="s">
        <v>592</v>
      </c>
      <c r="C230" s="109">
        <v>1767</v>
      </c>
      <c r="D230" s="110" t="s">
        <v>208</v>
      </c>
      <c r="E230" s="110" t="s">
        <v>209</v>
      </c>
      <c r="F230" s="111">
        <v>5</v>
      </c>
      <c r="G230" s="112">
        <v>4802.5</v>
      </c>
      <c r="H230" s="113">
        <f t="shared" si="22"/>
        <v>39660</v>
      </c>
      <c r="I230" s="113">
        <f t="shared" si="23"/>
        <v>1825</v>
      </c>
      <c r="J230" s="111" t="str">
        <f t="shared" si="24"/>
        <v>dep out</v>
      </c>
      <c r="K230" s="114">
        <f t="shared" si="25"/>
        <v>0</v>
      </c>
      <c r="L230" s="115">
        <f t="shared" si="26"/>
        <v>4802.5</v>
      </c>
      <c r="M230" s="115">
        <f t="shared" si="27"/>
        <v>0</v>
      </c>
      <c r="N230" s="114">
        <f t="shared" si="28"/>
        <v>4802.5</v>
      </c>
      <c r="O230" s="116"/>
      <c r="P230" s="117"/>
    </row>
    <row r="231" spans="1:18" ht="20.100000000000001" customHeight="1">
      <c r="A231" s="108" t="s">
        <v>582</v>
      </c>
      <c r="B231" s="108" t="s">
        <v>592</v>
      </c>
      <c r="C231" s="109">
        <v>1826</v>
      </c>
      <c r="D231" s="110" t="s">
        <v>214</v>
      </c>
      <c r="E231" s="110" t="s">
        <v>215</v>
      </c>
      <c r="F231" s="111">
        <v>3</v>
      </c>
      <c r="G231" s="112">
        <v>5000</v>
      </c>
      <c r="H231" s="113">
        <f t="shared" si="22"/>
        <v>40256</v>
      </c>
      <c r="I231" s="113">
        <f t="shared" si="23"/>
        <v>1095</v>
      </c>
      <c r="J231" s="111" t="str">
        <f t="shared" si="24"/>
        <v>dep out</v>
      </c>
      <c r="K231" s="114">
        <f t="shared" si="25"/>
        <v>0</v>
      </c>
      <c r="L231" s="115">
        <f t="shared" si="26"/>
        <v>5000</v>
      </c>
      <c r="M231" s="115">
        <f t="shared" si="27"/>
        <v>0</v>
      </c>
      <c r="N231" s="114">
        <f t="shared" si="28"/>
        <v>5000</v>
      </c>
      <c r="O231" s="116"/>
      <c r="P231" s="117"/>
      <c r="Q231" s="118">
        <f>SUM(K227:K231)</f>
        <v>0</v>
      </c>
      <c r="R231" s="118">
        <f>SUM(N227:N231)</f>
        <v>68292.5</v>
      </c>
    </row>
    <row r="232" spans="1:18" ht="20.100000000000001" customHeight="1">
      <c r="A232" s="107" t="s">
        <v>582</v>
      </c>
      <c r="B232" s="107" t="s">
        <v>578</v>
      </c>
      <c r="C232" s="119">
        <v>222</v>
      </c>
      <c r="D232" s="120" t="s">
        <v>20</v>
      </c>
      <c r="E232" s="120" t="s">
        <v>21</v>
      </c>
      <c r="F232" s="121">
        <v>0</v>
      </c>
      <c r="G232" s="122">
        <v>4000</v>
      </c>
      <c r="H232" s="123">
        <f t="shared" si="22"/>
        <v>32367</v>
      </c>
      <c r="I232" s="123">
        <f t="shared" si="23"/>
        <v>0</v>
      </c>
      <c r="J232" s="124" t="str">
        <f t="shared" si="24"/>
        <v>dep out</v>
      </c>
      <c r="K232" s="125">
        <f t="shared" si="25"/>
        <v>0</v>
      </c>
      <c r="L232" s="126">
        <f t="shared" si="26"/>
        <v>4000</v>
      </c>
      <c r="M232" s="127">
        <f t="shared" si="27"/>
        <v>-4000</v>
      </c>
      <c r="N232" s="128">
        <f t="shared" si="28"/>
        <v>0</v>
      </c>
      <c r="O232" s="129"/>
      <c r="P232" s="130"/>
    </row>
    <row r="233" spans="1:18" ht="20.100000000000001" customHeight="1">
      <c r="A233" s="107" t="s">
        <v>582</v>
      </c>
      <c r="B233" s="107" t="s">
        <v>578</v>
      </c>
      <c r="C233" s="119">
        <v>288</v>
      </c>
      <c r="D233" s="120" t="s">
        <v>27</v>
      </c>
      <c r="E233" s="120" t="s">
        <v>28</v>
      </c>
      <c r="F233" s="121">
        <v>0</v>
      </c>
      <c r="G233" s="122">
        <v>1859.43</v>
      </c>
      <c r="H233" s="123">
        <f t="shared" si="22"/>
        <v>35933</v>
      </c>
      <c r="I233" s="123">
        <f t="shared" si="23"/>
        <v>0</v>
      </c>
      <c r="J233" s="124" t="str">
        <f t="shared" si="24"/>
        <v>dep out</v>
      </c>
      <c r="K233" s="125">
        <f t="shared" si="25"/>
        <v>0</v>
      </c>
      <c r="L233" s="126">
        <f t="shared" si="26"/>
        <v>1859.43</v>
      </c>
      <c r="M233" s="127">
        <f t="shared" si="27"/>
        <v>-1859.43</v>
      </c>
      <c r="N233" s="128">
        <f t="shared" si="28"/>
        <v>0</v>
      </c>
      <c r="O233" s="129"/>
      <c r="P233" s="130"/>
    </row>
    <row r="234" spans="1:18" ht="20.100000000000001" customHeight="1">
      <c r="A234" s="107" t="s">
        <v>582</v>
      </c>
      <c r="B234" s="107" t="s">
        <v>578</v>
      </c>
      <c r="C234" s="119">
        <v>1304</v>
      </c>
      <c r="D234" s="120" t="s">
        <v>29</v>
      </c>
      <c r="E234" s="120" t="s">
        <v>30</v>
      </c>
      <c r="F234" s="121">
        <v>0</v>
      </c>
      <c r="G234" s="122">
        <v>3200</v>
      </c>
      <c r="H234" s="123">
        <f t="shared" si="22"/>
        <v>37735</v>
      </c>
      <c r="I234" s="123">
        <f t="shared" si="23"/>
        <v>0</v>
      </c>
      <c r="J234" s="124" t="str">
        <f t="shared" si="24"/>
        <v>dep out</v>
      </c>
      <c r="K234" s="125">
        <f t="shared" si="25"/>
        <v>0</v>
      </c>
      <c r="L234" s="126">
        <f t="shared" si="26"/>
        <v>3200</v>
      </c>
      <c r="M234" s="127">
        <f t="shared" si="27"/>
        <v>-3200</v>
      </c>
      <c r="N234" s="128">
        <f t="shared" si="28"/>
        <v>0</v>
      </c>
      <c r="O234" s="129"/>
      <c r="P234" s="130"/>
    </row>
    <row r="235" spans="1:18" ht="20.100000000000001" customHeight="1">
      <c r="A235" s="107" t="s">
        <v>582</v>
      </c>
      <c r="B235" s="107" t="s">
        <v>578</v>
      </c>
      <c r="C235" s="119">
        <v>1884</v>
      </c>
      <c r="D235" s="120" t="s">
        <v>37</v>
      </c>
      <c r="E235" s="120" t="s">
        <v>38</v>
      </c>
      <c r="F235" s="121">
        <v>0</v>
      </c>
      <c r="G235" s="122">
        <v>370.4</v>
      </c>
      <c r="H235" s="123">
        <f t="shared" si="22"/>
        <v>40700</v>
      </c>
      <c r="I235" s="123">
        <f t="shared" si="23"/>
        <v>0</v>
      </c>
      <c r="J235" s="124" t="str">
        <f t="shared" si="24"/>
        <v>dep out</v>
      </c>
      <c r="K235" s="125">
        <f t="shared" si="25"/>
        <v>0</v>
      </c>
      <c r="L235" s="126">
        <f t="shared" si="26"/>
        <v>370.4</v>
      </c>
      <c r="M235" s="127">
        <f t="shared" si="27"/>
        <v>-370.4</v>
      </c>
      <c r="N235" s="128">
        <f t="shared" si="28"/>
        <v>0</v>
      </c>
      <c r="O235" s="129"/>
      <c r="P235" s="130"/>
    </row>
    <row r="236" spans="1:18" ht="20.100000000000001" customHeight="1">
      <c r="A236" s="107" t="s">
        <v>582</v>
      </c>
      <c r="B236" s="107" t="s">
        <v>578</v>
      </c>
      <c r="C236" s="119">
        <v>1881</v>
      </c>
      <c r="D236" s="120" t="s">
        <v>33</v>
      </c>
      <c r="E236" s="120" t="s">
        <v>34</v>
      </c>
      <c r="F236" s="121">
        <v>0</v>
      </c>
      <c r="G236" s="122">
        <v>5459.4</v>
      </c>
      <c r="H236" s="123">
        <f t="shared" si="22"/>
        <v>40709</v>
      </c>
      <c r="I236" s="123">
        <f t="shared" si="23"/>
        <v>0</v>
      </c>
      <c r="J236" s="124" t="str">
        <f t="shared" si="24"/>
        <v>dep out</v>
      </c>
      <c r="K236" s="125">
        <f t="shared" si="25"/>
        <v>0</v>
      </c>
      <c r="L236" s="126">
        <f t="shared" si="26"/>
        <v>5459.4</v>
      </c>
      <c r="M236" s="127">
        <f t="shared" si="27"/>
        <v>-5459.4</v>
      </c>
      <c r="N236" s="128">
        <f t="shared" si="28"/>
        <v>0</v>
      </c>
      <c r="O236" s="129"/>
      <c r="P236" s="130"/>
    </row>
    <row r="237" spans="1:18" ht="20.100000000000001" customHeight="1">
      <c r="A237" s="107" t="s">
        <v>582</v>
      </c>
      <c r="B237" s="107" t="s">
        <v>578</v>
      </c>
      <c r="C237" s="119">
        <v>1882</v>
      </c>
      <c r="D237" s="120" t="s">
        <v>35</v>
      </c>
      <c r="E237" s="120" t="s">
        <v>34</v>
      </c>
      <c r="F237" s="121">
        <v>0</v>
      </c>
      <c r="G237" s="122">
        <v>344</v>
      </c>
      <c r="H237" s="123">
        <f t="shared" si="22"/>
        <v>40709</v>
      </c>
      <c r="I237" s="123">
        <f t="shared" si="23"/>
        <v>0</v>
      </c>
      <c r="J237" s="124" t="str">
        <f t="shared" si="24"/>
        <v>dep out</v>
      </c>
      <c r="K237" s="125">
        <f t="shared" si="25"/>
        <v>0</v>
      </c>
      <c r="L237" s="126">
        <f t="shared" si="26"/>
        <v>344</v>
      </c>
      <c r="M237" s="127">
        <f t="shared" si="27"/>
        <v>-344</v>
      </c>
      <c r="N237" s="128">
        <f t="shared" si="28"/>
        <v>0</v>
      </c>
      <c r="O237" s="129"/>
      <c r="P237" s="130"/>
    </row>
    <row r="238" spans="1:18" ht="20.100000000000001" customHeight="1">
      <c r="A238" s="107" t="s">
        <v>582</v>
      </c>
      <c r="B238" s="107" t="s">
        <v>578</v>
      </c>
      <c r="C238" s="119">
        <v>1883</v>
      </c>
      <c r="D238" s="120" t="s">
        <v>36</v>
      </c>
      <c r="E238" s="120" t="s">
        <v>34</v>
      </c>
      <c r="F238" s="121">
        <v>0</v>
      </c>
      <c r="G238" s="122">
        <v>1276</v>
      </c>
      <c r="H238" s="123">
        <f t="shared" si="22"/>
        <v>40709</v>
      </c>
      <c r="I238" s="123">
        <f t="shared" si="23"/>
        <v>0</v>
      </c>
      <c r="J238" s="124" t="str">
        <f t="shared" si="24"/>
        <v>dep out</v>
      </c>
      <c r="K238" s="125">
        <f t="shared" si="25"/>
        <v>0</v>
      </c>
      <c r="L238" s="126">
        <f t="shared" si="26"/>
        <v>1276</v>
      </c>
      <c r="M238" s="127">
        <f t="shared" si="27"/>
        <v>-1276</v>
      </c>
      <c r="N238" s="128">
        <f t="shared" si="28"/>
        <v>0</v>
      </c>
      <c r="O238" s="129"/>
      <c r="P238" s="130"/>
    </row>
    <row r="239" spans="1:18" ht="20.100000000000001" customHeight="1">
      <c r="A239" s="107" t="s">
        <v>582</v>
      </c>
      <c r="B239" s="107" t="s">
        <v>578</v>
      </c>
      <c r="C239" s="119">
        <v>1934</v>
      </c>
      <c r="D239" s="120" t="s">
        <v>39</v>
      </c>
      <c r="E239" s="120" t="s">
        <v>40</v>
      </c>
      <c r="F239" s="121">
        <v>0</v>
      </c>
      <c r="G239" s="122">
        <v>2022</v>
      </c>
      <c r="H239" s="123">
        <f t="shared" si="22"/>
        <v>40737</v>
      </c>
      <c r="I239" s="123">
        <f t="shared" si="23"/>
        <v>0</v>
      </c>
      <c r="J239" s="124" t="str">
        <f t="shared" si="24"/>
        <v>dep out</v>
      </c>
      <c r="K239" s="125">
        <f t="shared" si="25"/>
        <v>0</v>
      </c>
      <c r="L239" s="126">
        <f t="shared" si="26"/>
        <v>2022</v>
      </c>
      <c r="M239" s="127">
        <f t="shared" si="27"/>
        <v>-2022</v>
      </c>
      <c r="N239" s="128">
        <f t="shared" si="28"/>
        <v>0</v>
      </c>
      <c r="O239" s="129"/>
      <c r="P239" s="130"/>
    </row>
    <row r="240" spans="1:18" ht="20.100000000000001" customHeight="1">
      <c r="A240" s="107" t="s">
        <v>582</v>
      </c>
      <c r="B240" s="107" t="s">
        <v>578</v>
      </c>
      <c r="C240" s="119">
        <v>1996</v>
      </c>
      <c r="D240" s="120" t="s">
        <v>41</v>
      </c>
      <c r="E240" s="120" t="s">
        <v>42</v>
      </c>
      <c r="F240" s="121">
        <v>0</v>
      </c>
      <c r="G240" s="122">
        <v>200</v>
      </c>
      <c r="H240" s="123">
        <f t="shared" si="22"/>
        <v>41648</v>
      </c>
      <c r="I240" s="123">
        <f t="shared" si="23"/>
        <v>0</v>
      </c>
      <c r="J240" s="124" t="str">
        <f t="shared" si="24"/>
        <v>dep out</v>
      </c>
      <c r="K240" s="125">
        <f t="shared" si="25"/>
        <v>0</v>
      </c>
      <c r="L240" s="126">
        <f t="shared" si="26"/>
        <v>200</v>
      </c>
      <c r="M240" s="127">
        <f t="shared" si="27"/>
        <v>-200</v>
      </c>
      <c r="N240" s="128">
        <f t="shared" si="28"/>
        <v>0</v>
      </c>
      <c r="O240" s="129"/>
      <c r="P240" s="130"/>
    </row>
    <row r="241" spans="1:18" ht="20.100000000000001" customHeight="1">
      <c r="A241" s="107" t="s">
        <v>582</v>
      </c>
      <c r="B241" s="107" t="s">
        <v>578</v>
      </c>
      <c r="C241" s="119">
        <v>2307</v>
      </c>
      <c r="D241" s="120" t="s">
        <v>45</v>
      </c>
      <c r="E241" s="120" t="s">
        <v>46</v>
      </c>
      <c r="F241" s="121">
        <v>0</v>
      </c>
      <c r="G241" s="122">
        <v>47285</v>
      </c>
      <c r="H241" s="123">
        <f t="shared" si="22"/>
        <v>44377</v>
      </c>
      <c r="I241" s="123">
        <f t="shared" si="23"/>
        <v>0</v>
      </c>
      <c r="J241" s="124" t="str">
        <f t="shared" si="24"/>
        <v>dep out</v>
      </c>
      <c r="K241" s="125">
        <f t="shared" si="25"/>
        <v>0</v>
      </c>
      <c r="L241" s="126">
        <f t="shared" si="26"/>
        <v>47285</v>
      </c>
      <c r="M241" s="127">
        <f t="shared" si="27"/>
        <v>-47285</v>
      </c>
      <c r="N241" s="128">
        <f t="shared" si="28"/>
        <v>0</v>
      </c>
      <c r="O241" s="129"/>
      <c r="P241" s="130"/>
      <c r="Q241" s="118">
        <f>SUM(K232:K241)</f>
        <v>0</v>
      </c>
      <c r="R241" s="118">
        <f>SUM(N232:N241)</f>
        <v>0</v>
      </c>
    </row>
    <row r="242" spans="1:18" ht="20.100000000000001" customHeight="1">
      <c r="A242" s="108" t="s">
        <v>582</v>
      </c>
      <c r="B242" s="108" t="s">
        <v>591</v>
      </c>
      <c r="C242" s="109">
        <v>296</v>
      </c>
      <c r="D242" s="110" t="s">
        <v>235</v>
      </c>
      <c r="E242" s="110" t="s">
        <v>236</v>
      </c>
      <c r="F242" s="111">
        <v>20</v>
      </c>
      <c r="G242" s="112">
        <v>56035</v>
      </c>
      <c r="H242" s="113">
        <f t="shared" si="22"/>
        <v>36336</v>
      </c>
      <c r="I242" s="113">
        <f t="shared" si="23"/>
        <v>7300</v>
      </c>
      <c r="J242" s="111" t="str">
        <f t="shared" si="24"/>
        <v>dep out</v>
      </c>
      <c r="K242" s="114">
        <f t="shared" si="25"/>
        <v>0</v>
      </c>
      <c r="L242" s="115">
        <f t="shared" si="26"/>
        <v>56035</v>
      </c>
      <c r="M242" s="115">
        <f t="shared" si="27"/>
        <v>0</v>
      </c>
      <c r="N242" s="114">
        <f t="shared" si="28"/>
        <v>56035</v>
      </c>
      <c r="O242" s="116"/>
      <c r="P242" s="117"/>
    </row>
    <row r="243" spans="1:18" ht="20.100000000000001" customHeight="1">
      <c r="A243" s="108" t="s">
        <v>582</v>
      </c>
      <c r="B243" s="108" t="s">
        <v>591</v>
      </c>
      <c r="C243" s="109">
        <v>297</v>
      </c>
      <c r="D243" s="110" t="s">
        <v>235</v>
      </c>
      <c r="E243" s="110" t="s">
        <v>236</v>
      </c>
      <c r="F243" s="111">
        <v>20</v>
      </c>
      <c r="G243" s="112">
        <v>60004.9</v>
      </c>
      <c r="H243" s="113">
        <f t="shared" si="22"/>
        <v>36336</v>
      </c>
      <c r="I243" s="113">
        <f t="shared" si="23"/>
        <v>7300</v>
      </c>
      <c r="J243" s="111" t="str">
        <f t="shared" si="24"/>
        <v>dep out</v>
      </c>
      <c r="K243" s="114">
        <f t="shared" si="25"/>
        <v>0</v>
      </c>
      <c r="L243" s="115">
        <f t="shared" si="26"/>
        <v>60004.9</v>
      </c>
      <c r="M243" s="115">
        <f t="shared" si="27"/>
        <v>0</v>
      </c>
      <c r="N243" s="114">
        <f t="shared" si="28"/>
        <v>60004.9</v>
      </c>
      <c r="O243" s="116"/>
      <c r="P243" s="117"/>
    </row>
    <row r="244" spans="1:18" ht="20.100000000000001" customHeight="1">
      <c r="A244" s="108" t="s">
        <v>582</v>
      </c>
      <c r="B244" s="108" t="s">
        <v>591</v>
      </c>
      <c r="C244" s="109">
        <v>298</v>
      </c>
      <c r="D244" s="110" t="s">
        <v>235</v>
      </c>
      <c r="E244" s="110" t="s">
        <v>237</v>
      </c>
      <c r="F244" s="111">
        <v>20</v>
      </c>
      <c r="G244" s="112">
        <v>2753.08</v>
      </c>
      <c r="H244" s="113">
        <f t="shared" si="22"/>
        <v>36361</v>
      </c>
      <c r="I244" s="113">
        <f t="shared" si="23"/>
        <v>7300</v>
      </c>
      <c r="J244" s="111" t="str">
        <f t="shared" si="24"/>
        <v>dep out</v>
      </c>
      <c r="K244" s="114">
        <f t="shared" si="25"/>
        <v>0</v>
      </c>
      <c r="L244" s="115">
        <f t="shared" si="26"/>
        <v>2753.08</v>
      </c>
      <c r="M244" s="115">
        <f t="shared" si="27"/>
        <v>0</v>
      </c>
      <c r="N244" s="114">
        <f t="shared" si="28"/>
        <v>2753.08</v>
      </c>
      <c r="O244" s="116"/>
      <c r="P244" s="117"/>
    </row>
    <row r="245" spans="1:18" ht="20.100000000000001" customHeight="1">
      <c r="A245" s="108" t="s">
        <v>582</v>
      </c>
      <c r="B245" s="108" t="s">
        <v>591</v>
      </c>
      <c r="C245" s="109">
        <v>299</v>
      </c>
      <c r="D245" s="110" t="s">
        <v>235</v>
      </c>
      <c r="E245" s="110" t="s">
        <v>238</v>
      </c>
      <c r="F245" s="111">
        <v>20</v>
      </c>
      <c r="G245" s="112">
        <v>1205.4100000000001</v>
      </c>
      <c r="H245" s="113">
        <f t="shared" si="22"/>
        <v>36390</v>
      </c>
      <c r="I245" s="113">
        <f t="shared" si="23"/>
        <v>7300</v>
      </c>
      <c r="J245" s="111" t="str">
        <f t="shared" si="24"/>
        <v>dep out</v>
      </c>
      <c r="K245" s="114">
        <f t="shared" si="25"/>
        <v>0</v>
      </c>
      <c r="L245" s="115">
        <f t="shared" si="26"/>
        <v>1205.4100000000001</v>
      </c>
      <c r="M245" s="115">
        <f t="shared" si="27"/>
        <v>0</v>
      </c>
      <c r="N245" s="114">
        <f t="shared" si="28"/>
        <v>1205.4100000000001</v>
      </c>
      <c r="O245" s="116"/>
      <c r="P245" s="117"/>
    </row>
    <row r="246" spans="1:18" ht="20.100000000000001" customHeight="1">
      <c r="A246" s="108" t="s">
        <v>582</v>
      </c>
      <c r="B246" s="108" t="s">
        <v>591</v>
      </c>
      <c r="C246" s="109">
        <v>300</v>
      </c>
      <c r="D246" s="110" t="s">
        <v>235</v>
      </c>
      <c r="E246" s="110" t="s">
        <v>239</v>
      </c>
      <c r="F246" s="111">
        <v>20</v>
      </c>
      <c r="G246" s="112">
        <v>8426.5400000000009</v>
      </c>
      <c r="H246" s="113">
        <f t="shared" si="22"/>
        <v>36420</v>
      </c>
      <c r="I246" s="113">
        <f t="shared" si="23"/>
        <v>7300</v>
      </c>
      <c r="J246" s="111" t="str">
        <f t="shared" si="24"/>
        <v>dep out</v>
      </c>
      <c r="K246" s="114">
        <f t="shared" si="25"/>
        <v>0</v>
      </c>
      <c r="L246" s="115">
        <f t="shared" si="26"/>
        <v>8426.5400000000009</v>
      </c>
      <c r="M246" s="115">
        <f t="shared" si="27"/>
        <v>0</v>
      </c>
      <c r="N246" s="114">
        <f t="shared" si="28"/>
        <v>8426.5400000000009</v>
      </c>
      <c r="O246" s="116"/>
      <c r="P246" s="117"/>
    </row>
    <row r="247" spans="1:18" ht="20.100000000000001" customHeight="1">
      <c r="A247" s="108" t="s">
        <v>582</v>
      </c>
      <c r="B247" s="108" t="s">
        <v>591</v>
      </c>
      <c r="C247" s="109">
        <v>301</v>
      </c>
      <c r="D247" s="110" t="s">
        <v>235</v>
      </c>
      <c r="E247" s="110" t="s">
        <v>240</v>
      </c>
      <c r="F247" s="111">
        <v>20</v>
      </c>
      <c r="G247" s="112">
        <v>4559.4399999999996</v>
      </c>
      <c r="H247" s="113">
        <f t="shared" si="22"/>
        <v>36454</v>
      </c>
      <c r="I247" s="113">
        <f t="shared" si="23"/>
        <v>7300</v>
      </c>
      <c r="J247" s="111" t="str">
        <f t="shared" si="24"/>
        <v>dep out</v>
      </c>
      <c r="K247" s="114">
        <f t="shared" si="25"/>
        <v>0</v>
      </c>
      <c r="L247" s="115">
        <f t="shared" si="26"/>
        <v>4559.4399999999996</v>
      </c>
      <c r="M247" s="115">
        <f t="shared" si="27"/>
        <v>0</v>
      </c>
      <c r="N247" s="114">
        <f t="shared" si="28"/>
        <v>4559.4399999999996</v>
      </c>
      <c r="O247" s="116"/>
      <c r="P247" s="117"/>
    </row>
    <row r="248" spans="1:18" ht="20.100000000000001" customHeight="1">
      <c r="A248" s="108" t="s">
        <v>582</v>
      </c>
      <c r="B248" s="108" t="s">
        <v>591</v>
      </c>
      <c r="C248" s="109">
        <v>302</v>
      </c>
      <c r="D248" s="110" t="s">
        <v>235</v>
      </c>
      <c r="E248" s="110" t="s">
        <v>241</v>
      </c>
      <c r="F248" s="111">
        <v>20</v>
      </c>
      <c r="G248" s="112">
        <v>6292.12</v>
      </c>
      <c r="H248" s="113">
        <f t="shared" si="22"/>
        <v>36494</v>
      </c>
      <c r="I248" s="113">
        <f t="shared" si="23"/>
        <v>7300</v>
      </c>
      <c r="J248" s="111" t="str">
        <f t="shared" si="24"/>
        <v>dep out</v>
      </c>
      <c r="K248" s="114">
        <f t="shared" si="25"/>
        <v>0</v>
      </c>
      <c r="L248" s="115">
        <f t="shared" si="26"/>
        <v>6292.12</v>
      </c>
      <c r="M248" s="115">
        <f t="shared" si="27"/>
        <v>0</v>
      </c>
      <c r="N248" s="114">
        <f t="shared" si="28"/>
        <v>6292.12</v>
      </c>
      <c r="O248" s="116"/>
      <c r="P248" s="117"/>
    </row>
    <row r="249" spans="1:18" ht="20.100000000000001" customHeight="1">
      <c r="A249" s="108" t="s">
        <v>582</v>
      </c>
      <c r="B249" s="108" t="s">
        <v>591</v>
      </c>
      <c r="C249" s="109">
        <v>303</v>
      </c>
      <c r="D249" s="110" t="s">
        <v>235</v>
      </c>
      <c r="E249" s="110" t="s">
        <v>242</v>
      </c>
      <c r="F249" s="111">
        <v>20</v>
      </c>
      <c r="G249" s="112">
        <v>3900.69</v>
      </c>
      <c r="H249" s="113">
        <f t="shared" si="22"/>
        <v>36503</v>
      </c>
      <c r="I249" s="113">
        <f t="shared" si="23"/>
        <v>7300</v>
      </c>
      <c r="J249" s="111" t="str">
        <f t="shared" si="24"/>
        <v>dep out</v>
      </c>
      <c r="K249" s="114">
        <f t="shared" si="25"/>
        <v>0</v>
      </c>
      <c r="L249" s="115">
        <f t="shared" si="26"/>
        <v>3900.69</v>
      </c>
      <c r="M249" s="115">
        <f t="shared" si="27"/>
        <v>0</v>
      </c>
      <c r="N249" s="114">
        <f t="shared" si="28"/>
        <v>3900.69</v>
      </c>
      <c r="O249" s="116"/>
      <c r="P249" s="117"/>
    </row>
    <row r="250" spans="1:18" ht="20.100000000000001" customHeight="1">
      <c r="A250" s="108" t="s">
        <v>582</v>
      </c>
      <c r="B250" s="108" t="s">
        <v>591</v>
      </c>
      <c r="C250" s="109">
        <v>304</v>
      </c>
      <c r="D250" s="110" t="s">
        <v>235</v>
      </c>
      <c r="E250" s="110" t="s">
        <v>243</v>
      </c>
      <c r="F250" s="111">
        <v>20</v>
      </c>
      <c r="G250" s="112">
        <v>9726</v>
      </c>
      <c r="H250" s="113">
        <f t="shared" si="22"/>
        <v>36549</v>
      </c>
      <c r="I250" s="113">
        <f t="shared" si="23"/>
        <v>7300</v>
      </c>
      <c r="J250" s="111" t="str">
        <f t="shared" si="24"/>
        <v>dep out</v>
      </c>
      <c r="K250" s="114">
        <f t="shared" si="25"/>
        <v>0</v>
      </c>
      <c r="L250" s="115">
        <f t="shared" si="26"/>
        <v>9726</v>
      </c>
      <c r="M250" s="115">
        <f t="shared" si="27"/>
        <v>0</v>
      </c>
      <c r="N250" s="114">
        <f t="shared" si="28"/>
        <v>9726</v>
      </c>
      <c r="O250" s="116"/>
      <c r="P250" s="117"/>
    </row>
    <row r="251" spans="1:18" ht="20.100000000000001" customHeight="1">
      <c r="A251" s="108" t="s">
        <v>582</v>
      </c>
      <c r="B251" s="108" t="s">
        <v>591</v>
      </c>
      <c r="C251" s="109">
        <v>305</v>
      </c>
      <c r="D251" s="110" t="s">
        <v>235</v>
      </c>
      <c r="E251" s="110" t="s">
        <v>244</v>
      </c>
      <c r="F251" s="111">
        <v>20</v>
      </c>
      <c r="G251" s="112">
        <v>4832.03</v>
      </c>
      <c r="H251" s="113">
        <f t="shared" si="22"/>
        <v>36599</v>
      </c>
      <c r="I251" s="113">
        <f t="shared" si="23"/>
        <v>7300</v>
      </c>
      <c r="J251" s="111" t="str">
        <f t="shared" si="24"/>
        <v>dep out</v>
      </c>
      <c r="K251" s="114">
        <f t="shared" si="25"/>
        <v>0</v>
      </c>
      <c r="L251" s="115">
        <f t="shared" si="26"/>
        <v>4832.03</v>
      </c>
      <c r="M251" s="115">
        <f t="shared" si="27"/>
        <v>0</v>
      </c>
      <c r="N251" s="114">
        <f t="shared" si="28"/>
        <v>4832.03</v>
      </c>
      <c r="O251" s="116"/>
      <c r="P251" s="117"/>
    </row>
    <row r="252" spans="1:18" ht="20.100000000000001" customHeight="1">
      <c r="A252" s="108" t="s">
        <v>582</v>
      </c>
      <c r="B252" s="108" t="s">
        <v>591</v>
      </c>
      <c r="C252" s="109">
        <v>306</v>
      </c>
      <c r="D252" s="110" t="s">
        <v>235</v>
      </c>
      <c r="E252" s="110" t="s">
        <v>245</v>
      </c>
      <c r="F252" s="111">
        <v>20</v>
      </c>
      <c r="G252" s="112">
        <v>11274.45</v>
      </c>
      <c r="H252" s="113">
        <f t="shared" si="22"/>
        <v>36635</v>
      </c>
      <c r="I252" s="113">
        <f t="shared" si="23"/>
        <v>7300</v>
      </c>
      <c r="J252" s="111" t="str">
        <f t="shared" si="24"/>
        <v>dep out</v>
      </c>
      <c r="K252" s="114">
        <f t="shared" si="25"/>
        <v>0</v>
      </c>
      <c r="L252" s="115">
        <f t="shared" si="26"/>
        <v>11274.45</v>
      </c>
      <c r="M252" s="115">
        <f t="shared" si="27"/>
        <v>0</v>
      </c>
      <c r="N252" s="114">
        <f t="shared" si="28"/>
        <v>11274.45</v>
      </c>
      <c r="O252" s="116"/>
      <c r="P252" s="117"/>
    </row>
    <row r="253" spans="1:18" ht="20.100000000000001" customHeight="1">
      <c r="A253" s="108" t="s">
        <v>582</v>
      </c>
      <c r="B253" s="108" t="s">
        <v>591</v>
      </c>
      <c r="C253" s="109">
        <v>307</v>
      </c>
      <c r="D253" s="110" t="s">
        <v>235</v>
      </c>
      <c r="E253" s="110" t="s">
        <v>246</v>
      </c>
      <c r="F253" s="111">
        <v>20</v>
      </c>
      <c r="G253" s="112">
        <v>1336.81</v>
      </c>
      <c r="H253" s="113">
        <f t="shared" si="22"/>
        <v>36654</v>
      </c>
      <c r="I253" s="113">
        <f t="shared" si="23"/>
        <v>7300</v>
      </c>
      <c r="J253" s="111" t="str">
        <f t="shared" si="24"/>
        <v>dep out</v>
      </c>
      <c r="K253" s="114">
        <f t="shared" si="25"/>
        <v>0</v>
      </c>
      <c r="L253" s="115">
        <f t="shared" si="26"/>
        <v>1336.81</v>
      </c>
      <c r="M253" s="115">
        <f t="shared" si="27"/>
        <v>0</v>
      </c>
      <c r="N253" s="114">
        <f t="shared" si="28"/>
        <v>1336.81</v>
      </c>
      <c r="O253" s="116"/>
      <c r="P253" s="117"/>
    </row>
    <row r="254" spans="1:18" ht="20.100000000000001" customHeight="1">
      <c r="A254" s="108" t="s">
        <v>582</v>
      </c>
      <c r="B254" s="108" t="s">
        <v>591</v>
      </c>
      <c r="C254" s="109">
        <v>308</v>
      </c>
      <c r="D254" s="110" t="s">
        <v>235</v>
      </c>
      <c r="E254" s="110" t="s">
        <v>247</v>
      </c>
      <c r="F254" s="111">
        <v>20</v>
      </c>
      <c r="G254" s="112">
        <v>7279.22</v>
      </c>
      <c r="H254" s="113">
        <f t="shared" si="22"/>
        <v>36691</v>
      </c>
      <c r="I254" s="113">
        <f t="shared" si="23"/>
        <v>7300</v>
      </c>
      <c r="J254" s="111" t="str">
        <f t="shared" si="24"/>
        <v>dep out</v>
      </c>
      <c r="K254" s="114">
        <f t="shared" si="25"/>
        <v>0</v>
      </c>
      <c r="L254" s="115">
        <f t="shared" si="26"/>
        <v>7279.22</v>
      </c>
      <c r="M254" s="115">
        <f t="shared" si="27"/>
        <v>0</v>
      </c>
      <c r="N254" s="114">
        <f t="shared" si="28"/>
        <v>7279.22</v>
      </c>
      <c r="O254" s="116"/>
      <c r="P254" s="117"/>
    </row>
    <row r="255" spans="1:18" ht="20.100000000000001" customHeight="1">
      <c r="A255" s="108" t="s">
        <v>582</v>
      </c>
      <c r="B255" s="108" t="s">
        <v>591</v>
      </c>
      <c r="C255" s="109">
        <v>726</v>
      </c>
      <c r="D255" s="110" t="s">
        <v>248</v>
      </c>
      <c r="E255" s="110" t="s">
        <v>249</v>
      </c>
      <c r="F255" s="111">
        <v>10</v>
      </c>
      <c r="G255" s="112">
        <v>61563.83</v>
      </c>
      <c r="H255" s="113">
        <f t="shared" si="22"/>
        <v>36893</v>
      </c>
      <c r="I255" s="113">
        <f t="shared" si="23"/>
        <v>3650</v>
      </c>
      <c r="J255" s="111" t="str">
        <f t="shared" si="24"/>
        <v>dep out</v>
      </c>
      <c r="K255" s="114">
        <f t="shared" si="25"/>
        <v>0</v>
      </c>
      <c r="L255" s="115">
        <f t="shared" si="26"/>
        <v>61563.83</v>
      </c>
      <c r="M255" s="115">
        <f t="shared" si="27"/>
        <v>0</v>
      </c>
      <c r="N255" s="114">
        <f t="shared" si="28"/>
        <v>61563.83</v>
      </c>
      <c r="O255" s="116"/>
      <c r="P255" s="117"/>
    </row>
    <row r="256" spans="1:18" ht="20.100000000000001" customHeight="1">
      <c r="A256" s="108" t="s">
        <v>582</v>
      </c>
      <c r="B256" s="108" t="s">
        <v>591</v>
      </c>
      <c r="C256" s="109">
        <v>1339</v>
      </c>
      <c r="D256" s="110" t="s">
        <v>235</v>
      </c>
      <c r="E256" s="110" t="s">
        <v>250</v>
      </c>
      <c r="F256" s="111">
        <v>20</v>
      </c>
      <c r="G256" s="112">
        <v>46141.84</v>
      </c>
      <c r="H256" s="113">
        <f t="shared" si="22"/>
        <v>37987</v>
      </c>
      <c r="I256" s="113">
        <f t="shared" si="23"/>
        <v>7300</v>
      </c>
      <c r="J256" s="111" t="str">
        <f t="shared" si="24"/>
        <v>dep out</v>
      </c>
      <c r="K256" s="114">
        <f t="shared" si="25"/>
        <v>0</v>
      </c>
      <c r="L256" s="115">
        <f t="shared" si="26"/>
        <v>46141.84</v>
      </c>
      <c r="M256" s="115">
        <f t="shared" si="27"/>
        <v>0</v>
      </c>
      <c r="N256" s="114">
        <f t="shared" si="28"/>
        <v>46141.84</v>
      </c>
      <c r="O256" s="116"/>
      <c r="P256" s="117">
        <v>2307.0919999999996</v>
      </c>
    </row>
    <row r="257" spans="1:18" ht="20.100000000000001" customHeight="1">
      <c r="A257" s="108" t="s">
        <v>582</v>
      </c>
      <c r="B257" s="108" t="s">
        <v>591</v>
      </c>
      <c r="C257" s="109">
        <v>1964</v>
      </c>
      <c r="D257" s="110" t="s">
        <v>251</v>
      </c>
      <c r="E257" s="110" t="s">
        <v>252</v>
      </c>
      <c r="F257" s="111">
        <v>30</v>
      </c>
      <c r="G257" s="112">
        <v>1502264.48</v>
      </c>
      <c r="H257" s="113">
        <f t="shared" si="22"/>
        <v>41455</v>
      </c>
      <c r="I257" s="113">
        <f t="shared" si="23"/>
        <v>10950</v>
      </c>
      <c r="J257" s="111" t="str">
        <f t="shared" si="24"/>
        <v>active</v>
      </c>
      <c r="K257" s="114">
        <f t="shared" si="25"/>
        <v>50075.482666666663</v>
      </c>
      <c r="L257" s="115">
        <f t="shared" si="26"/>
        <v>601317.37130958901</v>
      </c>
      <c r="M257" s="115">
        <f t="shared" si="27"/>
        <v>0</v>
      </c>
      <c r="N257" s="114">
        <f t="shared" si="28"/>
        <v>601317.37130958901</v>
      </c>
      <c r="O257" s="116"/>
      <c r="P257" s="117">
        <v>50075.482666666663</v>
      </c>
      <c r="Q257" s="118">
        <f>SUM(K242:K257)</f>
        <v>50075.482666666663</v>
      </c>
      <c r="R257" s="118">
        <f>SUM(N242:N257)</f>
        <v>886648.731309589</v>
      </c>
    </row>
    <row r="258" spans="1:18" ht="20.100000000000001" customHeight="1">
      <c r="A258" s="107" t="s">
        <v>582</v>
      </c>
      <c r="B258" s="107" t="s">
        <v>593</v>
      </c>
      <c r="C258" s="119">
        <v>1250</v>
      </c>
      <c r="D258" s="120" t="s">
        <v>310</v>
      </c>
      <c r="E258" s="120" t="s">
        <v>311</v>
      </c>
      <c r="F258" s="121">
        <v>25</v>
      </c>
      <c r="G258" s="122">
        <v>907613</v>
      </c>
      <c r="H258" s="123">
        <f t="shared" si="22"/>
        <v>37622</v>
      </c>
      <c r="I258" s="123">
        <f t="shared" si="23"/>
        <v>9125</v>
      </c>
      <c r="J258" s="124" t="str">
        <f t="shared" si="24"/>
        <v>active</v>
      </c>
      <c r="K258" s="125">
        <f t="shared" si="25"/>
        <v>36304.519999999997</v>
      </c>
      <c r="L258" s="126">
        <f t="shared" si="26"/>
        <v>817199.82553424651</v>
      </c>
      <c r="M258" s="127">
        <f t="shared" si="27"/>
        <v>0</v>
      </c>
      <c r="N258" s="128">
        <f t="shared" si="28"/>
        <v>817199.82553424651</v>
      </c>
      <c r="O258" s="129"/>
      <c r="P258" s="130">
        <v>36304.519999999997</v>
      </c>
    </row>
    <row r="259" spans="1:18" ht="20.100000000000001" customHeight="1">
      <c r="A259" s="107" t="s">
        <v>582</v>
      </c>
      <c r="B259" s="107" t="s">
        <v>593</v>
      </c>
      <c r="C259" s="119">
        <v>1410</v>
      </c>
      <c r="D259" s="120" t="s">
        <v>330</v>
      </c>
      <c r="E259" s="120" t="s">
        <v>331</v>
      </c>
      <c r="F259" s="121">
        <v>30</v>
      </c>
      <c r="G259" s="122">
        <v>119417.06</v>
      </c>
      <c r="H259" s="123">
        <f t="shared" ref="H259:H293" si="29">DATEVALUE(E259)</f>
        <v>38533</v>
      </c>
      <c r="I259" s="123">
        <f t="shared" ref="I259:I293" si="30">F259*365</f>
        <v>10950</v>
      </c>
      <c r="J259" s="124" t="str">
        <f t="shared" ref="J259:J293" si="31">IF((H259+I259)&lt;$K$1,"dep out","active")</f>
        <v>active</v>
      </c>
      <c r="K259" s="125">
        <f t="shared" ref="K259:K293" si="32">IF(J259="dep out",0,(G259/F259))</f>
        <v>3980.5686666666666</v>
      </c>
      <c r="L259" s="126">
        <f t="shared" ref="L259:L293" si="33">IF(J259="dep out",G259,(($K$1-H259)/365)*K259)</f>
        <v>79665.901671232874</v>
      </c>
      <c r="M259" s="127">
        <f t="shared" ref="M259:M293" si="34">IF(F259=0,(-1*G259),0)</f>
        <v>0</v>
      </c>
      <c r="N259" s="128">
        <f t="shared" ref="N259:N293" si="35">L259+M259</f>
        <v>79665.901671232874</v>
      </c>
      <c r="O259" s="129"/>
      <c r="P259" s="130">
        <v>3980.5686666666666</v>
      </c>
    </row>
    <row r="260" spans="1:18" ht="20.100000000000001" customHeight="1">
      <c r="A260" s="107" t="s">
        <v>582</v>
      </c>
      <c r="B260" s="107" t="s">
        <v>593</v>
      </c>
      <c r="C260" s="119">
        <v>1665</v>
      </c>
      <c r="D260" s="131" t="s">
        <v>391</v>
      </c>
      <c r="E260" s="120" t="s">
        <v>376</v>
      </c>
      <c r="F260" s="121">
        <v>25</v>
      </c>
      <c r="G260" s="122">
        <v>105700</v>
      </c>
      <c r="H260" s="123">
        <f t="shared" si="29"/>
        <v>39263</v>
      </c>
      <c r="I260" s="123">
        <f t="shared" si="30"/>
        <v>9125</v>
      </c>
      <c r="J260" s="124" t="str">
        <f t="shared" si="31"/>
        <v>active</v>
      </c>
      <c r="K260" s="125">
        <f t="shared" si="32"/>
        <v>4228</v>
      </c>
      <c r="L260" s="126">
        <f t="shared" si="33"/>
        <v>76161.917808219179</v>
      </c>
      <c r="M260" s="127">
        <f t="shared" si="34"/>
        <v>0</v>
      </c>
      <c r="N260" s="128">
        <f t="shared" si="35"/>
        <v>76161.917808219179</v>
      </c>
      <c r="O260" s="129"/>
      <c r="P260" s="130">
        <v>4228</v>
      </c>
    </row>
    <row r="261" spans="1:18" ht="20.100000000000001" customHeight="1">
      <c r="A261" s="107" t="s">
        <v>582</v>
      </c>
      <c r="B261" s="107" t="s">
        <v>593</v>
      </c>
      <c r="C261" s="119">
        <v>1789</v>
      </c>
      <c r="D261" s="120" t="s">
        <v>407</v>
      </c>
      <c r="E261" s="120" t="s">
        <v>408</v>
      </c>
      <c r="F261" s="121">
        <v>25</v>
      </c>
      <c r="G261" s="122">
        <v>565493.72</v>
      </c>
      <c r="H261" s="123">
        <f t="shared" si="29"/>
        <v>40178</v>
      </c>
      <c r="I261" s="123">
        <f t="shared" si="30"/>
        <v>9125</v>
      </c>
      <c r="J261" s="124" t="str">
        <f t="shared" si="31"/>
        <v>active</v>
      </c>
      <c r="K261" s="125">
        <f t="shared" si="32"/>
        <v>22619.748799999998</v>
      </c>
      <c r="L261" s="126">
        <f t="shared" si="33"/>
        <v>350761.03618630132</v>
      </c>
      <c r="M261" s="127">
        <f t="shared" si="34"/>
        <v>0</v>
      </c>
      <c r="N261" s="128">
        <f t="shared" si="35"/>
        <v>350761.03618630132</v>
      </c>
      <c r="O261" s="129"/>
      <c r="P261" s="130">
        <v>22619.748799999998</v>
      </c>
    </row>
    <row r="262" spans="1:18" ht="20.100000000000001" customHeight="1">
      <c r="A262" s="107" t="s">
        <v>582</v>
      </c>
      <c r="B262" s="107" t="s">
        <v>593</v>
      </c>
      <c r="C262" s="119">
        <v>2021</v>
      </c>
      <c r="D262" s="120" t="s">
        <v>216</v>
      </c>
      <c r="E262" s="120" t="s">
        <v>217</v>
      </c>
      <c r="F262" s="121">
        <v>10</v>
      </c>
      <c r="G262" s="122">
        <v>17799.8</v>
      </c>
      <c r="H262" s="123">
        <f t="shared" si="29"/>
        <v>42089</v>
      </c>
      <c r="I262" s="123">
        <f t="shared" si="30"/>
        <v>3650</v>
      </c>
      <c r="J262" s="124" t="str">
        <f t="shared" si="31"/>
        <v>dep out</v>
      </c>
      <c r="K262" s="125">
        <f t="shared" si="32"/>
        <v>0</v>
      </c>
      <c r="L262" s="126">
        <f t="shared" si="33"/>
        <v>17799.8</v>
      </c>
      <c r="M262" s="127">
        <f t="shared" si="34"/>
        <v>0</v>
      </c>
      <c r="N262" s="128">
        <f t="shared" si="35"/>
        <v>17799.8</v>
      </c>
      <c r="O262" s="129"/>
      <c r="P262" s="130">
        <f>K262</f>
        <v>0</v>
      </c>
      <c r="Q262" s="118">
        <f>SUM(K258:K262)</f>
        <v>67132.837466666664</v>
      </c>
      <c r="R262" s="118">
        <f>SUM(N258:N262)</f>
        <v>1341588.4812</v>
      </c>
    </row>
    <row r="263" spans="1:18" ht="20.100000000000001" customHeight="1">
      <c r="A263" s="108" t="s">
        <v>582</v>
      </c>
      <c r="B263" s="108" t="s">
        <v>596</v>
      </c>
      <c r="C263" s="109">
        <v>1791</v>
      </c>
      <c r="D263" s="110" t="s">
        <v>410</v>
      </c>
      <c r="E263" s="110" t="s">
        <v>411</v>
      </c>
      <c r="F263" s="111">
        <v>25</v>
      </c>
      <c r="G263" s="112">
        <v>23536.14</v>
      </c>
      <c r="H263" s="113">
        <f t="shared" si="29"/>
        <v>40117</v>
      </c>
      <c r="I263" s="113">
        <f t="shared" si="30"/>
        <v>9125</v>
      </c>
      <c r="J263" s="111" t="str">
        <f t="shared" si="31"/>
        <v>active</v>
      </c>
      <c r="K263" s="114">
        <f t="shared" si="32"/>
        <v>941.44560000000001</v>
      </c>
      <c r="L263" s="115">
        <f t="shared" si="33"/>
        <v>14756.192541369863</v>
      </c>
      <c r="M263" s="115">
        <f t="shared" si="34"/>
        <v>0</v>
      </c>
      <c r="N263" s="114">
        <f t="shared" si="35"/>
        <v>14756.192541369863</v>
      </c>
      <c r="O263" s="116"/>
      <c r="P263" s="117">
        <v>941.44560000000001</v>
      </c>
      <c r="Q263" s="118">
        <f>K263</f>
        <v>941.44560000000001</v>
      </c>
      <c r="R263" s="118">
        <f>N263</f>
        <v>14756.192541369863</v>
      </c>
    </row>
    <row r="264" spans="1:18" ht="20.100000000000001" customHeight="1">
      <c r="A264" s="107" t="s">
        <v>582</v>
      </c>
      <c r="B264" s="107" t="s">
        <v>580</v>
      </c>
      <c r="C264" s="119">
        <v>261</v>
      </c>
      <c r="D264" s="120" t="s">
        <v>51</v>
      </c>
      <c r="E264" s="120" t="s">
        <v>52</v>
      </c>
      <c r="F264" s="121">
        <v>20</v>
      </c>
      <c r="G264" s="122">
        <v>43800</v>
      </c>
      <c r="H264" s="123">
        <f t="shared" si="29"/>
        <v>25538</v>
      </c>
      <c r="I264" s="123">
        <f t="shared" si="30"/>
        <v>7300</v>
      </c>
      <c r="J264" s="124" t="str">
        <f t="shared" si="31"/>
        <v>dep out</v>
      </c>
      <c r="K264" s="125">
        <f t="shared" si="32"/>
        <v>0</v>
      </c>
      <c r="L264" s="126">
        <f t="shared" si="33"/>
        <v>43800</v>
      </c>
      <c r="M264" s="127">
        <f t="shared" si="34"/>
        <v>0</v>
      </c>
      <c r="N264" s="128">
        <f t="shared" si="35"/>
        <v>43800</v>
      </c>
      <c r="O264" s="129"/>
      <c r="P264" s="130"/>
    </row>
    <row r="265" spans="1:18" ht="20.100000000000001" customHeight="1">
      <c r="A265" s="107" t="s">
        <v>582</v>
      </c>
      <c r="B265" s="107" t="s">
        <v>580</v>
      </c>
      <c r="C265" s="119">
        <v>259</v>
      </c>
      <c r="D265" s="120" t="s">
        <v>48</v>
      </c>
      <c r="E265" s="120" t="s">
        <v>19</v>
      </c>
      <c r="F265" s="121">
        <v>20</v>
      </c>
      <c r="G265" s="122">
        <v>166059.1</v>
      </c>
      <c r="H265" s="123">
        <f t="shared" si="29"/>
        <v>29190</v>
      </c>
      <c r="I265" s="123">
        <f t="shared" si="30"/>
        <v>7300</v>
      </c>
      <c r="J265" s="124" t="str">
        <f t="shared" si="31"/>
        <v>dep out</v>
      </c>
      <c r="K265" s="125">
        <f t="shared" si="32"/>
        <v>0</v>
      </c>
      <c r="L265" s="126">
        <f t="shared" si="33"/>
        <v>166059.1</v>
      </c>
      <c r="M265" s="127">
        <f t="shared" si="34"/>
        <v>0</v>
      </c>
      <c r="N265" s="128">
        <f t="shared" si="35"/>
        <v>166059.1</v>
      </c>
      <c r="O265" s="129"/>
      <c r="P265" s="130"/>
    </row>
    <row r="266" spans="1:18" ht="20.100000000000001" customHeight="1">
      <c r="A266" s="107" t="s">
        <v>582</v>
      </c>
      <c r="B266" s="107" t="s">
        <v>580</v>
      </c>
      <c r="C266" s="119">
        <v>260</v>
      </c>
      <c r="D266" s="120" t="s">
        <v>18</v>
      </c>
      <c r="E266" s="120" t="s">
        <v>50</v>
      </c>
      <c r="F266" s="121">
        <v>25</v>
      </c>
      <c r="G266" s="122">
        <v>144423.67999999999</v>
      </c>
      <c r="H266" s="123">
        <f t="shared" si="29"/>
        <v>29556</v>
      </c>
      <c r="I266" s="123">
        <f t="shared" si="30"/>
        <v>9125</v>
      </c>
      <c r="J266" s="124" t="str">
        <f t="shared" si="31"/>
        <v>dep out</v>
      </c>
      <c r="K266" s="125">
        <f t="shared" si="32"/>
        <v>0</v>
      </c>
      <c r="L266" s="126">
        <f t="shared" si="33"/>
        <v>144423.67999999999</v>
      </c>
      <c r="M266" s="127">
        <f t="shared" si="34"/>
        <v>0</v>
      </c>
      <c r="N266" s="128">
        <f t="shared" si="35"/>
        <v>144423.67999999999</v>
      </c>
      <c r="O266" s="129"/>
      <c r="P266" s="130"/>
    </row>
    <row r="267" spans="1:18" ht="20.100000000000001" customHeight="1">
      <c r="A267" s="107" t="s">
        <v>582</v>
      </c>
      <c r="B267" s="107" t="s">
        <v>580</v>
      </c>
      <c r="C267" s="119">
        <v>275</v>
      </c>
      <c r="D267" s="120" t="s">
        <v>69</v>
      </c>
      <c r="E267" s="120" t="s">
        <v>68</v>
      </c>
      <c r="F267" s="121">
        <v>25</v>
      </c>
      <c r="G267" s="122">
        <v>833475.9</v>
      </c>
      <c r="H267" s="123">
        <f t="shared" si="29"/>
        <v>32417</v>
      </c>
      <c r="I267" s="123">
        <f t="shared" si="30"/>
        <v>9125</v>
      </c>
      <c r="J267" s="124" t="str">
        <f t="shared" si="31"/>
        <v>dep out</v>
      </c>
      <c r="K267" s="125">
        <f t="shared" si="32"/>
        <v>0</v>
      </c>
      <c r="L267" s="126">
        <f t="shared" si="33"/>
        <v>833475.9</v>
      </c>
      <c r="M267" s="127">
        <f t="shared" si="34"/>
        <v>0</v>
      </c>
      <c r="N267" s="128">
        <f t="shared" si="35"/>
        <v>833475.9</v>
      </c>
      <c r="O267" s="129"/>
      <c r="P267" s="130"/>
    </row>
    <row r="268" spans="1:18" ht="20.100000000000001" customHeight="1">
      <c r="A268" s="107" t="s">
        <v>582</v>
      </c>
      <c r="B268" s="107" t="s">
        <v>580</v>
      </c>
      <c r="C268" s="119">
        <v>1222</v>
      </c>
      <c r="D268" s="120" t="s">
        <v>112</v>
      </c>
      <c r="E268" s="120" t="s">
        <v>113</v>
      </c>
      <c r="F268" s="121">
        <v>10</v>
      </c>
      <c r="G268" s="122">
        <v>88310</v>
      </c>
      <c r="H268" s="123">
        <f t="shared" si="29"/>
        <v>37421</v>
      </c>
      <c r="I268" s="123">
        <f t="shared" si="30"/>
        <v>3650</v>
      </c>
      <c r="J268" s="124" t="str">
        <f t="shared" si="31"/>
        <v>dep out</v>
      </c>
      <c r="K268" s="125">
        <f t="shared" si="32"/>
        <v>0</v>
      </c>
      <c r="L268" s="126">
        <f t="shared" si="33"/>
        <v>88310</v>
      </c>
      <c r="M268" s="127">
        <f t="shared" si="34"/>
        <v>0</v>
      </c>
      <c r="N268" s="128">
        <f t="shared" si="35"/>
        <v>88310</v>
      </c>
      <c r="O268" s="129"/>
      <c r="P268" s="130">
        <v>0</v>
      </c>
    </row>
    <row r="269" spans="1:18" ht="20.100000000000001" customHeight="1">
      <c r="A269" s="107" t="s">
        <v>582</v>
      </c>
      <c r="B269" s="107" t="s">
        <v>580</v>
      </c>
      <c r="C269" s="119">
        <v>1308</v>
      </c>
      <c r="D269" s="120" t="s">
        <v>315</v>
      </c>
      <c r="E269" s="120" t="s">
        <v>316</v>
      </c>
      <c r="F269" s="121">
        <v>50</v>
      </c>
      <c r="G269" s="122">
        <v>9600</v>
      </c>
      <c r="H269" s="123">
        <f t="shared" si="29"/>
        <v>37763</v>
      </c>
      <c r="I269" s="123">
        <f t="shared" si="30"/>
        <v>18250</v>
      </c>
      <c r="J269" s="124" t="str">
        <f t="shared" si="31"/>
        <v>active</v>
      </c>
      <c r="K269" s="125">
        <f t="shared" si="32"/>
        <v>192</v>
      </c>
      <c r="L269" s="126">
        <f t="shared" si="33"/>
        <v>4247.6712328767126</v>
      </c>
      <c r="M269" s="127">
        <f t="shared" si="34"/>
        <v>0</v>
      </c>
      <c r="N269" s="128">
        <f t="shared" si="35"/>
        <v>4247.6712328767126</v>
      </c>
      <c r="O269" s="129"/>
      <c r="P269" s="130">
        <v>192</v>
      </c>
    </row>
    <row r="270" spans="1:18" ht="20.100000000000001" customHeight="1">
      <c r="A270" s="107" t="s">
        <v>582</v>
      </c>
      <c r="B270" s="107" t="s">
        <v>580</v>
      </c>
      <c r="C270" s="119">
        <v>1361</v>
      </c>
      <c r="D270" s="120" t="s">
        <v>322</v>
      </c>
      <c r="E270" s="120" t="s">
        <v>323</v>
      </c>
      <c r="F270" s="121">
        <v>10</v>
      </c>
      <c r="G270" s="122">
        <v>68680</v>
      </c>
      <c r="H270" s="123">
        <f t="shared" si="29"/>
        <v>37854</v>
      </c>
      <c r="I270" s="123">
        <f t="shared" si="30"/>
        <v>3650</v>
      </c>
      <c r="J270" s="124" t="str">
        <f t="shared" si="31"/>
        <v>dep out</v>
      </c>
      <c r="K270" s="125">
        <f t="shared" si="32"/>
        <v>0</v>
      </c>
      <c r="L270" s="126">
        <f t="shared" si="33"/>
        <v>68680</v>
      </c>
      <c r="M270" s="127">
        <f t="shared" si="34"/>
        <v>0</v>
      </c>
      <c r="N270" s="128">
        <f t="shared" si="35"/>
        <v>68680</v>
      </c>
      <c r="O270" s="129"/>
      <c r="P270" s="130">
        <v>0</v>
      </c>
    </row>
    <row r="271" spans="1:18" ht="20.100000000000001" customHeight="1">
      <c r="A271" s="107" t="s">
        <v>582</v>
      </c>
      <c r="B271" s="107" t="s">
        <v>580</v>
      </c>
      <c r="C271" s="119">
        <v>1324</v>
      </c>
      <c r="D271" s="120" t="s">
        <v>116</v>
      </c>
      <c r="E271" s="120" t="s">
        <v>117</v>
      </c>
      <c r="F271" s="121">
        <v>20</v>
      </c>
      <c r="G271" s="122">
        <v>19728</v>
      </c>
      <c r="H271" s="123">
        <f t="shared" si="29"/>
        <v>37879</v>
      </c>
      <c r="I271" s="123">
        <f t="shared" si="30"/>
        <v>7300</v>
      </c>
      <c r="J271" s="124" t="str">
        <f t="shared" si="31"/>
        <v>dep out</v>
      </c>
      <c r="K271" s="125">
        <f t="shared" si="32"/>
        <v>0</v>
      </c>
      <c r="L271" s="126">
        <f t="shared" si="33"/>
        <v>19728</v>
      </c>
      <c r="M271" s="127">
        <f t="shared" si="34"/>
        <v>0</v>
      </c>
      <c r="N271" s="128">
        <f t="shared" si="35"/>
        <v>19728</v>
      </c>
      <c r="O271" s="129"/>
      <c r="P271" s="130">
        <v>986.4</v>
      </c>
    </row>
    <row r="272" spans="1:18" ht="20.100000000000001" customHeight="1">
      <c r="A272" s="107" t="s">
        <v>582</v>
      </c>
      <c r="B272" s="107" t="s">
        <v>580</v>
      </c>
      <c r="C272" s="119">
        <v>1359</v>
      </c>
      <c r="D272" s="131" t="s">
        <v>319</v>
      </c>
      <c r="E272" s="120" t="s">
        <v>320</v>
      </c>
      <c r="F272" s="121">
        <v>10</v>
      </c>
      <c r="G272" s="122">
        <v>17500</v>
      </c>
      <c r="H272" s="123">
        <f t="shared" si="29"/>
        <v>38162</v>
      </c>
      <c r="I272" s="123">
        <f t="shared" si="30"/>
        <v>3650</v>
      </c>
      <c r="J272" s="124" t="str">
        <f t="shared" si="31"/>
        <v>dep out</v>
      </c>
      <c r="K272" s="125">
        <f t="shared" si="32"/>
        <v>0</v>
      </c>
      <c r="L272" s="126">
        <f t="shared" si="33"/>
        <v>17500</v>
      </c>
      <c r="M272" s="127">
        <f t="shared" si="34"/>
        <v>0</v>
      </c>
      <c r="N272" s="128">
        <f t="shared" si="35"/>
        <v>17500</v>
      </c>
      <c r="O272" s="129"/>
      <c r="P272" s="130">
        <v>0</v>
      </c>
    </row>
    <row r="273" spans="1:18" ht="20.100000000000001" customHeight="1">
      <c r="A273" s="107" t="s">
        <v>582</v>
      </c>
      <c r="B273" s="107" t="s">
        <v>580</v>
      </c>
      <c r="C273" s="119">
        <v>1360</v>
      </c>
      <c r="D273" s="120" t="s">
        <v>321</v>
      </c>
      <c r="E273" s="120" t="s">
        <v>320</v>
      </c>
      <c r="F273" s="121">
        <v>10</v>
      </c>
      <c r="G273" s="122">
        <v>51632</v>
      </c>
      <c r="H273" s="123">
        <f t="shared" si="29"/>
        <v>38162</v>
      </c>
      <c r="I273" s="123">
        <f t="shared" si="30"/>
        <v>3650</v>
      </c>
      <c r="J273" s="124" t="str">
        <f t="shared" si="31"/>
        <v>dep out</v>
      </c>
      <c r="K273" s="125">
        <f t="shared" si="32"/>
        <v>0</v>
      </c>
      <c r="L273" s="126">
        <f t="shared" si="33"/>
        <v>51632</v>
      </c>
      <c r="M273" s="127">
        <f t="shared" si="34"/>
        <v>0</v>
      </c>
      <c r="N273" s="128">
        <f t="shared" si="35"/>
        <v>51632</v>
      </c>
      <c r="O273" s="129"/>
      <c r="P273" s="130">
        <v>0</v>
      </c>
    </row>
    <row r="274" spans="1:18" ht="20.100000000000001" customHeight="1">
      <c r="A274" s="107" t="s">
        <v>582</v>
      </c>
      <c r="B274" s="107" t="s">
        <v>580</v>
      </c>
      <c r="C274" s="119">
        <v>1357</v>
      </c>
      <c r="D274" s="120" t="s">
        <v>317</v>
      </c>
      <c r="E274" s="120" t="s">
        <v>318</v>
      </c>
      <c r="F274" s="121">
        <v>50</v>
      </c>
      <c r="G274" s="122">
        <v>17107</v>
      </c>
      <c r="H274" s="123">
        <f t="shared" si="29"/>
        <v>38168</v>
      </c>
      <c r="I274" s="123">
        <f t="shared" si="30"/>
        <v>18250</v>
      </c>
      <c r="J274" s="124" t="str">
        <f t="shared" si="31"/>
        <v>active</v>
      </c>
      <c r="K274" s="125">
        <f t="shared" si="32"/>
        <v>342.14</v>
      </c>
      <c r="L274" s="126">
        <f t="shared" si="33"/>
        <v>7189.6268493150683</v>
      </c>
      <c r="M274" s="127">
        <f t="shared" si="34"/>
        <v>0</v>
      </c>
      <c r="N274" s="128">
        <f t="shared" si="35"/>
        <v>7189.6268493150683</v>
      </c>
      <c r="O274" s="129"/>
      <c r="P274" s="130">
        <v>342.14</v>
      </c>
    </row>
    <row r="275" spans="1:18" ht="20.100000000000001" customHeight="1">
      <c r="A275" s="107" t="s">
        <v>582</v>
      </c>
      <c r="B275" s="107" t="s">
        <v>580</v>
      </c>
      <c r="C275" s="119">
        <v>1418</v>
      </c>
      <c r="D275" s="131" t="s">
        <v>118</v>
      </c>
      <c r="E275" s="120" t="s">
        <v>119</v>
      </c>
      <c r="F275" s="121">
        <v>5</v>
      </c>
      <c r="G275" s="122">
        <v>18500</v>
      </c>
      <c r="H275" s="123">
        <f t="shared" si="29"/>
        <v>38182</v>
      </c>
      <c r="I275" s="123">
        <f t="shared" si="30"/>
        <v>1825</v>
      </c>
      <c r="J275" s="124" t="str">
        <f t="shared" si="31"/>
        <v>dep out</v>
      </c>
      <c r="K275" s="125">
        <f t="shared" si="32"/>
        <v>0</v>
      </c>
      <c r="L275" s="126">
        <f t="shared" si="33"/>
        <v>18500</v>
      </c>
      <c r="M275" s="127">
        <f t="shared" si="34"/>
        <v>0</v>
      </c>
      <c r="N275" s="128">
        <f t="shared" si="35"/>
        <v>18500</v>
      </c>
      <c r="O275" s="129"/>
      <c r="P275" s="130">
        <v>0</v>
      </c>
    </row>
    <row r="276" spans="1:18" ht="20.100000000000001" customHeight="1">
      <c r="A276" s="107" t="s">
        <v>582</v>
      </c>
      <c r="B276" s="107" t="s">
        <v>580</v>
      </c>
      <c r="C276" s="119">
        <v>1416</v>
      </c>
      <c r="D276" s="120" t="s">
        <v>332</v>
      </c>
      <c r="E276" s="120" t="s">
        <v>333</v>
      </c>
      <c r="F276" s="121">
        <v>50</v>
      </c>
      <c r="G276" s="122">
        <v>1107021.67</v>
      </c>
      <c r="H276" s="123">
        <f t="shared" si="29"/>
        <v>38353</v>
      </c>
      <c r="I276" s="123">
        <f t="shared" si="30"/>
        <v>18250</v>
      </c>
      <c r="J276" s="124" t="str">
        <f t="shared" si="31"/>
        <v>active</v>
      </c>
      <c r="K276" s="125">
        <f t="shared" si="32"/>
        <v>22140.433399999998</v>
      </c>
      <c r="L276" s="126">
        <f t="shared" si="33"/>
        <v>454030.53150410956</v>
      </c>
      <c r="M276" s="127">
        <f t="shared" si="34"/>
        <v>0</v>
      </c>
      <c r="N276" s="128">
        <f t="shared" si="35"/>
        <v>454030.53150410956</v>
      </c>
      <c r="O276" s="129"/>
      <c r="P276" s="130">
        <v>22140.433399999998</v>
      </c>
    </row>
    <row r="277" spans="1:18" ht="20.100000000000001" customHeight="1">
      <c r="A277" s="107" t="s">
        <v>582</v>
      </c>
      <c r="B277" s="107" t="s">
        <v>580</v>
      </c>
      <c r="C277" s="119">
        <v>1635</v>
      </c>
      <c r="D277" s="131" t="s">
        <v>375</v>
      </c>
      <c r="E277" s="120" t="s">
        <v>376</v>
      </c>
      <c r="F277" s="121">
        <v>50</v>
      </c>
      <c r="G277" s="122">
        <v>1094403.5</v>
      </c>
      <c r="H277" s="123">
        <f t="shared" si="29"/>
        <v>39263</v>
      </c>
      <c r="I277" s="123">
        <f t="shared" si="30"/>
        <v>18250</v>
      </c>
      <c r="J277" s="124" t="str">
        <f t="shared" si="31"/>
        <v>active</v>
      </c>
      <c r="K277" s="125">
        <f t="shared" si="32"/>
        <v>21888.07</v>
      </c>
      <c r="L277" s="126">
        <f t="shared" si="33"/>
        <v>394285.09657534247</v>
      </c>
      <c r="M277" s="127">
        <f t="shared" si="34"/>
        <v>0</v>
      </c>
      <c r="N277" s="128">
        <f t="shared" si="35"/>
        <v>394285.09657534247</v>
      </c>
      <c r="O277" s="129"/>
      <c r="P277" s="130">
        <v>21888.07</v>
      </c>
    </row>
    <row r="278" spans="1:18" ht="20.100000000000001" customHeight="1">
      <c r="A278" s="107" t="s">
        <v>582</v>
      </c>
      <c r="B278" s="107" t="s">
        <v>580</v>
      </c>
      <c r="C278" s="119">
        <v>1803</v>
      </c>
      <c r="D278" s="120" t="s">
        <v>417</v>
      </c>
      <c r="E278" s="120" t="s">
        <v>418</v>
      </c>
      <c r="F278" s="121">
        <v>10</v>
      </c>
      <c r="G278" s="122">
        <v>19978</v>
      </c>
      <c r="H278" s="123">
        <f t="shared" si="29"/>
        <v>39955</v>
      </c>
      <c r="I278" s="123">
        <f t="shared" si="30"/>
        <v>3650</v>
      </c>
      <c r="J278" s="124" t="str">
        <f t="shared" si="31"/>
        <v>dep out</v>
      </c>
      <c r="K278" s="125">
        <f t="shared" si="32"/>
        <v>0</v>
      </c>
      <c r="L278" s="126">
        <f t="shared" si="33"/>
        <v>19978</v>
      </c>
      <c r="M278" s="127">
        <f t="shared" si="34"/>
        <v>0</v>
      </c>
      <c r="N278" s="128">
        <f t="shared" si="35"/>
        <v>19978</v>
      </c>
      <c r="O278" s="129"/>
      <c r="P278" s="130">
        <v>0</v>
      </c>
    </row>
    <row r="279" spans="1:18" ht="20.100000000000001" customHeight="1">
      <c r="A279" s="107" t="s">
        <v>582</v>
      </c>
      <c r="B279" s="107" t="s">
        <v>580</v>
      </c>
      <c r="C279" s="119">
        <v>2034</v>
      </c>
      <c r="D279" s="131" t="s">
        <v>447</v>
      </c>
      <c r="E279" s="120" t="s">
        <v>448</v>
      </c>
      <c r="F279" s="121">
        <v>10</v>
      </c>
      <c r="G279" s="122">
        <v>115252.58</v>
      </c>
      <c r="H279" s="123">
        <f t="shared" si="29"/>
        <v>41881</v>
      </c>
      <c r="I279" s="123">
        <f t="shared" si="30"/>
        <v>3650</v>
      </c>
      <c r="J279" s="124" t="str">
        <f t="shared" si="31"/>
        <v>dep out</v>
      </c>
      <c r="K279" s="125">
        <f t="shared" si="32"/>
        <v>0</v>
      </c>
      <c r="L279" s="126">
        <f t="shared" si="33"/>
        <v>115252.58</v>
      </c>
      <c r="M279" s="127">
        <f t="shared" si="34"/>
        <v>0</v>
      </c>
      <c r="N279" s="128">
        <f t="shared" si="35"/>
        <v>115252.58</v>
      </c>
      <c r="O279" s="129"/>
      <c r="P279" s="130">
        <v>11525.258</v>
      </c>
    </row>
    <row r="280" spans="1:18" ht="20.100000000000001" customHeight="1">
      <c r="A280" s="107" t="s">
        <v>582</v>
      </c>
      <c r="B280" s="107" t="s">
        <v>580</v>
      </c>
      <c r="C280" s="119">
        <v>2035</v>
      </c>
      <c r="D280" s="120" t="s">
        <v>449</v>
      </c>
      <c r="E280" s="120" t="s">
        <v>448</v>
      </c>
      <c r="F280" s="121">
        <v>10</v>
      </c>
      <c r="G280" s="122">
        <v>129485.58</v>
      </c>
      <c r="H280" s="123">
        <f t="shared" si="29"/>
        <v>41881</v>
      </c>
      <c r="I280" s="123">
        <f t="shared" si="30"/>
        <v>3650</v>
      </c>
      <c r="J280" s="124" t="str">
        <f t="shared" si="31"/>
        <v>dep out</v>
      </c>
      <c r="K280" s="125">
        <f t="shared" si="32"/>
        <v>0</v>
      </c>
      <c r="L280" s="126">
        <f t="shared" si="33"/>
        <v>129485.58</v>
      </c>
      <c r="M280" s="127">
        <f t="shared" si="34"/>
        <v>0</v>
      </c>
      <c r="N280" s="128">
        <f t="shared" si="35"/>
        <v>129485.58</v>
      </c>
      <c r="O280" s="129"/>
      <c r="P280" s="130">
        <v>12948.558000000001</v>
      </c>
    </row>
    <row r="281" spans="1:18" ht="20.100000000000001" customHeight="1">
      <c r="A281" s="107" t="s">
        <v>582</v>
      </c>
      <c r="B281" s="107" t="s">
        <v>580</v>
      </c>
      <c r="C281" s="119">
        <v>2195</v>
      </c>
      <c r="D281" s="120" t="s">
        <v>505</v>
      </c>
      <c r="E281" s="120" t="s">
        <v>504</v>
      </c>
      <c r="F281" s="121">
        <v>20</v>
      </c>
      <c r="G281" s="122">
        <v>385380</v>
      </c>
      <c r="H281" s="123">
        <f t="shared" si="29"/>
        <v>43646</v>
      </c>
      <c r="I281" s="123">
        <f t="shared" si="30"/>
        <v>7300</v>
      </c>
      <c r="J281" s="124" t="str">
        <f t="shared" si="31"/>
        <v>active</v>
      </c>
      <c r="K281" s="125">
        <f t="shared" si="32"/>
        <v>19269</v>
      </c>
      <c r="L281" s="126">
        <f t="shared" si="33"/>
        <v>115719.58356164384</v>
      </c>
      <c r="M281" s="127">
        <f t="shared" si="34"/>
        <v>0</v>
      </c>
      <c r="N281" s="128">
        <f t="shared" si="35"/>
        <v>115719.58356164384</v>
      </c>
      <c r="O281" s="129"/>
      <c r="P281" s="130">
        <v>19269</v>
      </c>
    </row>
    <row r="282" spans="1:18" ht="20.100000000000001" customHeight="1">
      <c r="A282" s="107" t="s">
        <v>582</v>
      </c>
      <c r="B282" s="107" t="s">
        <v>580</v>
      </c>
      <c r="C282" s="119">
        <v>2237</v>
      </c>
      <c r="D282" s="131" t="s">
        <v>511</v>
      </c>
      <c r="E282" s="120" t="s">
        <v>512</v>
      </c>
      <c r="F282" s="121">
        <v>20</v>
      </c>
      <c r="G282" s="122">
        <v>419950</v>
      </c>
      <c r="H282" s="123">
        <f t="shared" si="29"/>
        <v>43809</v>
      </c>
      <c r="I282" s="123">
        <f t="shared" si="30"/>
        <v>7300</v>
      </c>
      <c r="J282" s="124" t="str">
        <f t="shared" si="31"/>
        <v>active</v>
      </c>
      <c r="K282" s="125">
        <f t="shared" si="32"/>
        <v>20997.5</v>
      </c>
      <c r="L282" s="126">
        <f t="shared" si="33"/>
        <v>116723.08904109588</v>
      </c>
      <c r="M282" s="127">
        <f t="shared" si="34"/>
        <v>0</v>
      </c>
      <c r="N282" s="128">
        <f t="shared" si="35"/>
        <v>116723.08904109588</v>
      </c>
      <c r="O282" s="129"/>
      <c r="P282" s="130">
        <v>20997.5</v>
      </c>
    </row>
    <row r="283" spans="1:18" ht="20.100000000000001" customHeight="1">
      <c r="A283" s="107" t="s">
        <v>582</v>
      </c>
      <c r="B283" s="107" t="s">
        <v>580</v>
      </c>
      <c r="C283" s="119">
        <v>2238</v>
      </c>
      <c r="D283" s="120" t="s">
        <v>513</v>
      </c>
      <c r="E283" s="120" t="s">
        <v>514</v>
      </c>
      <c r="F283" s="121">
        <v>20</v>
      </c>
      <c r="G283" s="122">
        <v>84850</v>
      </c>
      <c r="H283" s="123">
        <f t="shared" si="29"/>
        <v>43950</v>
      </c>
      <c r="I283" s="123">
        <f t="shared" si="30"/>
        <v>7300</v>
      </c>
      <c r="J283" s="124" t="str">
        <f t="shared" si="31"/>
        <v>active</v>
      </c>
      <c r="K283" s="125">
        <f t="shared" si="32"/>
        <v>4242.5</v>
      </c>
      <c r="L283" s="126">
        <f t="shared" si="33"/>
        <v>21944.767123287671</v>
      </c>
      <c r="M283" s="127">
        <f t="shared" si="34"/>
        <v>0</v>
      </c>
      <c r="N283" s="128">
        <f t="shared" si="35"/>
        <v>21944.767123287671</v>
      </c>
      <c r="O283" s="129"/>
      <c r="P283" s="130">
        <v>4242.5</v>
      </c>
    </row>
    <row r="284" spans="1:18" ht="20.100000000000001" customHeight="1">
      <c r="A284" s="107" t="s">
        <v>582</v>
      </c>
      <c r="B284" s="107" t="s">
        <v>580</v>
      </c>
      <c r="C284" s="119">
        <v>2239</v>
      </c>
      <c r="D284" s="120" t="s">
        <v>515</v>
      </c>
      <c r="E284" s="120" t="s">
        <v>516</v>
      </c>
      <c r="F284" s="121">
        <v>20</v>
      </c>
      <c r="G284" s="122">
        <v>616400</v>
      </c>
      <c r="H284" s="123">
        <f t="shared" si="29"/>
        <v>44005</v>
      </c>
      <c r="I284" s="123">
        <f t="shared" si="30"/>
        <v>7300</v>
      </c>
      <c r="J284" s="124" t="str">
        <f t="shared" si="31"/>
        <v>active</v>
      </c>
      <c r="K284" s="125">
        <f t="shared" si="32"/>
        <v>30820</v>
      </c>
      <c r="L284" s="126">
        <f t="shared" si="33"/>
        <v>154775.50684931508</v>
      </c>
      <c r="M284" s="127">
        <f t="shared" si="34"/>
        <v>0</v>
      </c>
      <c r="N284" s="128">
        <f t="shared" si="35"/>
        <v>154775.50684931508</v>
      </c>
      <c r="O284" s="129"/>
      <c r="P284" s="130">
        <v>30820</v>
      </c>
    </row>
    <row r="285" spans="1:18" ht="20.100000000000001" customHeight="1">
      <c r="A285" s="107" t="s">
        <v>582</v>
      </c>
      <c r="B285" s="107" t="s">
        <v>580</v>
      </c>
      <c r="C285" s="119">
        <v>2302</v>
      </c>
      <c r="D285" s="120" t="s">
        <v>534</v>
      </c>
      <c r="E285" s="120" t="s">
        <v>100</v>
      </c>
      <c r="F285" s="121">
        <v>20</v>
      </c>
      <c r="G285" s="122">
        <v>399089.05</v>
      </c>
      <c r="H285" s="123">
        <f t="shared" si="29"/>
        <v>44469</v>
      </c>
      <c r="I285" s="123">
        <f t="shared" si="30"/>
        <v>7300</v>
      </c>
      <c r="J285" s="124" t="str">
        <f t="shared" si="31"/>
        <v>active</v>
      </c>
      <c r="K285" s="125">
        <f t="shared" si="32"/>
        <v>19954.452499999999</v>
      </c>
      <c r="L285" s="126">
        <f t="shared" si="33"/>
        <v>74842.86430821917</v>
      </c>
      <c r="M285" s="127">
        <f t="shared" si="34"/>
        <v>0</v>
      </c>
      <c r="N285" s="128">
        <f t="shared" si="35"/>
        <v>74842.86430821917</v>
      </c>
      <c r="O285" s="129"/>
      <c r="P285" s="130">
        <v>19954.452499999999</v>
      </c>
    </row>
    <row r="286" spans="1:18" ht="20.100000000000001" customHeight="1">
      <c r="A286" s="107" t="s">
        <v>582</v>
      </c>
      <c r="B286" s="107" t="s">
        <v>580</v>
      </c>
      <c r="C286" s="119">
        <v>2405</v>
      </c>
      <c r="D286" s="120" t="s">
        <v>558</v>
      </c>
      <c r="E286" s="120" t="s">
        <v>1</v>
      </c>
      <c r="F286" s="121">
        <v>20</v>
      </c>
      <c r="G286" s="122">
        <v>30360.400000000001</v>
      </c>
      <c r="H286" s="123">
        <f t="shared" si="29"/>
        <v>45107</v>
      </c>
      <c r="I286" s="123">
        <f t="shared" si="30"/>
        <v>7300</v>
      </c>
      <c r="J286" s="124" t="str">
        <f t="shared" si="31"/>
        <v>active</v>
      </c>
      <c r="K286" s="125">
        <f t="shared" si="32"/>
        <v>1518.02</v>
      </c>
      <c r="L286" s="126">
        <f t="shared" si="33"/>
        <v>3040.1989589041095</v>
      </c>
      <c r="M286" s="127">
        <f t="shared" si="34"/>
        <v>0</v>
      </c>
      <c r="N286" s="128">
        <f t="shared" si="35"/>
        <v>3040.1989589041095</v>
      </c>
      <c r="O286" s="129"/>
      <c r="P286" s="130">
        <v>0</v>
      </c>
      <c r="Q286" s="118">
        <f>SUM(K264:K286)</f>
        <v>141364.1159</v>
      </c>
      <c r="R286" s="118">
        <f>SUM(N264:N286)</f>
        <v>3063623.7760041091</v>
      </c>
    </row>
    <row r="287" spans="1:18" ht="20.100000000000001" customHeight="1">
      <c r="A287" s="108" t="s">
        <v>582</v>
      </c>
      <c r="B287" s="108" t="s">
        <v>597</v>
      </c>
      <c r="C287" s="109">
        <v>1954</v>
      </c>
      <c r="D287" s="141" t="s">
        <v>436</v>
      </c>
      <c r="E287" s="110" t="s">
        <v>437</v>
      </c>
      <c r="F287" s="111">
        <v>62.5</v>
      </c>
      <c r="G287" s="132">
        <v>868400</v>
      </c>
      <c r="H287" s="113">
        <f t="shared" si="29"/>
        <v>41123</v>
      </c>
      <c r="I287" s="113">
        <f t="shared" si="30"/>
        <v>22812.5</v>
      </c>
      <c r="J287" s="111" t="str">
        <f t="shared" si="31"/>
        <v>active</v>
      </c>
      <c r="K287" s="133">
        <f t="shared" si="32"/>
        <v>13894.4</v>
      </c>
      <c r="L287" s="134">
        <f t="shared" si="33"/>
        <v>179485.19452054796</v>
      </c>
      <c r="M287" s="134">
        <f t="shared" si="34"/>
        <v>0</v>
      </c>
      <c r="N287" s="133">
        <f t="shared" si="35"/>
        <v>179485.19452054796</v>
      </c>
      <c r="O287" s="116"/>
      <c r="P287" s="117">
        <v>34736</v>
      </c>
    </row>
    <row r="288" spans="1:18" ht="20.100000000000001" customHeight="1">
      <c r="A288" s="108" t="s">
        <v>582</v>
      </c>
      <c r="B288" s="108" t="s">
        <v>597</v>
      </c>
      <c r="C288" s="109">
        <v>2262</v>
      </c>
      <c r="D288" s="110" t="s">
        <v>519</v>
      </c>
      <c r="E288" s="110" t="s">
        <v>520</v>
      </c>
      <c r="F288" s="111">
        <v>62.5</v>
      </c>
      <c r="G288" s="132">
        <v>111705</v>
      </c>
      <c r="H288" s="113">
        <f t="shared" si="29"/>
        <v>43647</v>
      </c>
      <c r="I288" s="113">
        <f t="shared" si="30"/>
        <v>22812.5</v>
      </c>
      <c r="J288" s="111" t="str">
        <f t="shared" si="31"/>
        <v>active</v>
      </c>
      <c r="K288" s="133">
        <f t="shared" si="32"/>
        <v>1787.28</v>
      </c>
      <c r="L288" s="134">
        <f t="shared" si="33"/>
        <v>10728.576657534246</v>
      </c>
      <c r="M288" s="134">
        <f t="shared" si="34"/>
        <v>0</v>
      </c>
      <c r="N288" s="133">
        <f t="shared" si="35"/>
        <v>10728.576657534246</v>
      </c>
      <c r="O288" s="116"/>
      <c r="P288" s="117">
        <v>5585.25</v>
      </c>
    </row>
    <row r="289" spans="1:18" ht="20.100000000000001" customHeight="1">
      <c r="A289" s="108" t="s">
        <v>582</v>
      </c>
      <c r="B289" s="108" t="s">
        <v>597</v>
      </c>
      <c r="C289" s="109">
        <v>2267</v>
      </c>
      <c r="D289" s="110" t="s">
        <v>528</v>
      </c>
      <c r="E289" s="110" t="s">
        <v>529</v>
      </c>
      <c r="F289" s="111">
        <v>62.5</v>
      </c>
      <c r="G289" s="132">
        <v>19125</v>
      </c>
      <c r="H289" s="113">
        <f t="shared" si="29"/>
        <v>43831</v>
      </c>
      <c r="I289" s="113">
        <f t="shared" si="30"/>
        <v>22812.5</v>
      </c>
      <c r="J289" s="111" t="str">
        <f t="shared" si="31"/>
        <v>active</v>
      </c>
      <c r="K289" s="133">
        <f t="shared" si="32"/>
        <v>306</v>
      </c>
      <c r="L289" s="134">
        <f t="shared" si="33"/>
        <v>1682.5808219178084</v>
      </c>
      <c r="M289" s="134">
        <f t="shared" si="34"/>
        <v>0</v>
      </c>
      <c r="N289" s="133">
        <f t="shared" si="35"/>
        <v>1682.5808219178084</v>
      </c>
      <c r="O289" s="116"/>
      <c r="P289" s="117">
        <v>956.25</v>
      </c>
    </row>
    <row r="290" spans="1:18" ht="20.100000000000001" customHeight="1">
      <c r="A290" s="108" t="s">
        <v>582</v>
      </c>
      <c r="B290" s="108" t="s">
        <v>597</v>
      </c>
      <c r="C290" s="109">
        <v>2323</v>
      </c>
      <c r="D290" s="110" t="s">
        <v>537</v>
      </c>
      <c r="E290" s="110" t="s">
        <v>536</v>
      </c>
      <c r="F290" s="111">
        <v>62.5</v>
      </c>
      <c r="G290" s="132">
        <v>111705</v>
      </c>
      <c r="H290" s="113">
        <f t="shared" si="29"/>
        <v>44131</v>
      </c>
      <c r="I290" s="113">
        <f t="shared" si="30"/>
        <v>22812.5</v>
      </c>
      <c r="J290" s="111" t="str">
        <f t="shared" si="31"/>
        <v>active</v>
      </c>
      <c r="K290" s="133">
        <f t="shared" si="32"/>
        <v>1787.28</v>
      </c>
      <c r="L290" s="134">
        <f t="shared" si="33"/>
        <v>8358.5944109589036</v>
      </c>
      <c r="M290" s="134">
        <f t="shared" si="34"/>
        <v>0</v>
      </c>
      <c r="N290" s="133">
        <f t="shared" si="35"/>
        <v>8358.5944109589036</v>
      </c>
      <c r="O290" s="116"/>
      <c r="P290" s="117">
        <v>5585.25</v>
      </c>
    </row>
    <row r="291" spans="1:18" ht="20.100000000000001" customHeight="1">
      <c r="A291" s="108" t="s">
        <v>582</v>
      </c>
      <c r="B291" s="108" t="s">
        <v>597</v>
      </c>
      <c r="C291" s="109">
        <v>2325</v>
      </c>
      <c r="D291" s="110" t="s">
        <v>540</v>
      </c>
      <c r="E291" s="110" t="s">
        <v>536</v>
      </c>
      <c r="F291" s="111">
        <v>62.5</v>
      </c>
      <c r="G291" s="132">
        <v>23375</v>
      </c>
      <c r="H291" s="113">
        <f t="shared" si="29"/>
        <v>44131</v>
      </c>
      <c r="I291" s="113">
        <f t="shared" si="30"/>
        <v>22812.5</v>
      </c>
      <c r="J291" s="111" t="str">
        <f t="shared" si="31"/>
        <v>active</v>
      </c>
      <c r="K291" s="133">
        <f t="shared" si="32"/>
        <v>374</v>
      </c>
      <c r="L291" s="134">
        <f t="shared" si="33"/>
        <v>1749.0904109589039</v>
      </c>
      <c r="M291" s="134">
        <f t="shared" si="34"/>
        <v>0</v>
      </c>
      <c r="N291" s="133">
        <f t="shared" si="35"/>
        <v>1749.0904109589039</v>
      </c>
      <c r="O291" s="116"/>
      <c r="P291" s="117">
        <v>1168.75</v>
      </c>
    </row>
    <row r="292" spans="1:18" ht="20.100000000000001" customHeight="1">
      <c r="A292" s="108" t="s">
        <v>582</v>
      </c>
      <c r="B292" s="108" t="s">
        <v>597</v>
      </c>
      <c r="C292" s="109">
        <v>2402</v>
      </c>
      <c r="D292" s="110" t="s">
        <v>555</v>
      </c>
      <c r="E292" s="110" t="s">
        <v>1</v>
      </c>
      <c r="F292" s="111">
        <v>62.5</v>
      </c>
      <c r="G292" s="233">
        <v>2126112</v>
      </c>
      <c r="H292" s="113">
        <f t="shared" si="29"/>
        <v>45107</v>
      </c>
      <c r="I292" s="113">
        <f t="shared" si="30"/>
        <v>22812.5</v>
      </c>
      <c r="J292" s="111" t="str">
        <f t="shared" si="31"/>
        <v>active</v>
      </c>
      <c r="K292" s="234">
        <f t="shared" si="32"/>
        <v>34017.792000000001</v>
      </c>
      <c r="L292" s="115">
        <f t="shared" si="33"/>
        <v>68128.783430136988</v>
      </c>
      <c r="M292" s="115">
        <f t="shared" si="34"/>
        <v>0</v>
      </c>
      <c r="N292" s="234">
        <f t="shared" si="35"/>
        <v>68128.783430136988</v>
      </c>
      <c r="O292" s="116"/>
      <c r="P292" s="117">
        <v>0</v>
      </c>
    </row>
    <row r="293" spans="1:18" ht="20.100000000000001" customHeight="1">
      <c r="A293" s="108" t="s">
        <v>582</v>
      </c>
      <c r="B293" s="108" t="s">
        <v>597</v>
      </c>
      <c r="C293" s="109">
        <v>2403</v>
      </c>
      <c r="D293" s="110" t="s">
        <v>556</v>
      </c>
      <c r="E293" s="110" t="s">
        <v>1</v>
      </c>
      <c r="F293" s="111">
        <v>62.5</v>
      </c>
      <c r="G293" s="233">
        <v>3111715</v>
      </c>
      <c r="H293" s="113">
        <f t="shared" si="29"/>
        <v>45107</v>
      </c>
      <c r="I293" s="113">
        <f t="shared" si="30"/>
        <v>22812.5</v>
      </c>
      <c r="J293" s="111" t="str">
        <f t="shared" si="31"/>
        <v>active</v>
      </c>
      <c r="K293" s="234">
        <f t="shared" si="32"/>
        <v>49787.44</v>
      </c>
      <c r="L293" s="115">
        <f t="shared" si="33"/>
        <v>99711.28394520549</v>
      </c>
      <c r="M293" s="115">
        <f t="shared" si="34"/>
        <v>0</v>
      </c>
      <c r="N293" s="234">
        <f t="shared" si="35"/>
        <v>99711.28394520549</v>
      </c>
      <c r="O293" s="116"/>
      <c r="P293" s="117">
        <v>0</v>
      </c>
      <c r="Q293" s="118">
        <f>SUM(K287:K293)</f>
        <v>101954.19200000001</v>
      </c>
      <c r="R293" s="118">
        <f>SUM(N287:N293)</f>
        <v>369844.10419726034</v>
      </c>
    </row>
    <row r="295" spans="1:18" ht="20.100000000000001" customHeight="1">
      <c r="A295" s="108" t="s">
        <v>582</v>
      </c>
      <c r="B295" s="108" t="s">
        <v>589</v>
      </c>
      <c r="C295" s="109">
        <v>1201</v>
      </c>
      <c r="D295" s="110" t="s">
        <v>131</v>
      </c>
      <c r="E295" s="110" t="s">
        <v>132</v>
      </c>
      <c r="F295" s="111">
        <v>5</v>
      </c>
      <c r="G295" s="112">
        <v>12000</v>
      </c>
      <c r="H295" s="113">
        <f t="shared" ref="H295:H358" si="36">DATEVALUE(E295)</f>
        <v>35119</v>
      </c>
      <c r="I295" s="113">
        <f t="shared" ref="I295:I358" si="37">F295*365</f>
        <v>1825</v>
      </c>
      <c r="J295" s="111" t="str">
        <f t="shared" ref="J295:J358" si="38">IF((H295+I295)&lt;$K$1,"dep out","active")</f>
        <v>dep out</v>
      </c>
      <c r="K295" s="114">
        <f t="shared" ref="K295:K358" si="39">IF(J295="dep out",0,(G295/F295))</f>
        <v>0</v>
      </c>
      <c r="L295" s="115">
        <f t="shared" ref="L295:L358" si="40">IF(J295="dep out",G295,(($K$1-H295)/365)*K295)</f>
        <v>12000</v>
      </c>
      <c r="M295" s="115">
        <f t="shared" ref="M295:M358" si="41">IF(F295=0,(-1*G295),0)</f>
        <v>0</v>
      </c>
      <c r="N295" s="114">
        <f t="shared" ref="N295:N358" si="42">L295+M295</f>
        <v>12000</v>
      </c>
      <c r="O295" s="116"/>
      <c r="P295" s="117"/>
    </row>
    <row r="296" spans="1:18" ht="20.100000000000001" customHeight="1">
      <c r="A296" s="108" t="s">
        <v>582</v>
      </c>
      <c r="B296" s="108" t="s">
        <v>589</v>
      </c>
      <c r="C296" s="109">
        <v>1206</v>
      </c>
      <c r="D296" s="110" t="s">
        <v>133</v>
      </c>
      <c r="E296" s="110" t="s">
        <v>134</v>
      </c>
      <c r="F296" s="111">
        <v>5</v>
      </c>
      <c r="G296" s="112">
        <v>33000</v>
      </c>
      <c r="H296" s="113">
        <f t="shared" si="36"/>
        <v>35847</v>
      </c>
      <c r="I296" s="113">
        <f t="shared" si="37"/>
        <v>1825</v>
      </c>
      <c r="J296" s="111" t="str">
        <f t="shared" si="38"/>
        <v>dep out</v>
      </c>
      <c r="K296" s="114">
        <f t="shared" si="39"/>
        <v>0</v>
      </c>
      <c r="L296" s="115">
        <f t="shared" si="40"/>
        <v>33000</v>
      </c>
      <c r="M296" s="115">
        <f t="shared" si="41"/>
        <v>0</v>
      </c>
      <c r="N296" s="114">
        <f t="shared" si="42"/>
        <v>33000</v>
      </c>
      <c r="O296" s="116"/>
      <c r="P296" s="117"/>
    </row>
    <row r="297" spans="1:18" ht="20.100000000000001" customHeight="1">
      <c r="A297" s="108" t="s">
        <v>582</v>
      </c>
      <c r="B297" s="108" t="s">
        <v>589</v>
      </c>
      <c r="C297" s="109">
        <v>1325</v>
      </c>
      <c r="D297" s="110" t="s">
        <v>135</v>
      </c>
      <c r="E297" s="110" t="s">
        <v>136</v>
      </c>
      <c r="F297" s="111">
        <v>7</v>
      </c>
      <c r="G297" s="112">
        <v>20882.080000000002</v>
      </c>
      <c r="H297" s="113">
        <f t="shared" si="36"/>
        <v>38134</v>
      </c>
      <c r="I297" s="113">
        <f t="shared" si="37"/>
        <v>2555</v>
      </c>
      <c r="J297" s="111" t="str">
        <f t="shared" si="38"/>
        <v>dep out</v>
      </c>
      <c r="K297" s="114">
        <f t="shared" si="39"/>
        <v>0</v>
      </c>
      <c r="L297" s="115">
        <f t="shared" si="40"/>
        <v>20882.080000000002</v>
      </c>
      <c r="M297" s="115">
        <f t="shared" si="41"/>
        <v>0</v>
      </c>
      <c r="N297" s="114">
        <f t="shared" si="42"/>
        <v>20882.080000000002</v>
      </c>
      <c r="O297" s="116"/>
      <c r="P297" s="117"/>
    </row>
    <row r="298" spans="1:18" ht="20.100000000000001" customHeight="1">
      <c r="A298" s="108" t="s">
        <v>582</v>
      </c>
      <c r="B298" s="108" t="s">
        <v>589</v>
      </c>
      <c r="C298" s="109">
        <v>1380</v>
      </c>
      <c r="D298" s="110" t="s">
        <v>137</v>
      </c>
      <c r="E298" s="110" t="s">
        <v>138</v>
      </c>
      <c r="F298" s="111">
        <v>7</v>
      </c>
      <c r="G298" s="112">
        <v>24451</v>
      </c>
      <c r="H298" s="113">
        <f t="shared" si="36"/>
        <v>38343</v>
      </c>
      <c r="I298" s="113">
        <f t="shared" si="37"/>
        <v>2555</v>
      </c>
      <c r="J298" s="111" t="str">
        <f t="shared" si="38"/>
        <v>dep out</v>
      </c>
      <c r="K298" s="114">
        <f t="shared" si="39"/>
        <v>0</v>
      </c>
      <c r="L298" s="115">
        <f t="shared" si="40"/>
        <v>24451</v>
      </c>
      <c r="M298" s="115">
        <f t="shared" si="41"/>
        <v>0</v>
      </c>
      <c r="N298" s="114">
        <f t="shared" si="42"/>
        <v>24451</v>
      </c>
      <c r="O298" s="116"/>
      <c r="P298" s="117"/>
    </row>
    <row r="299" spans="1:18" ht="20.100000000000001" customHeight="1">
      <c r="A299" s="108" t="s">
        <v>582</v>
      </c>
      <c r="B299" s="108" t="s">
        <v>589</v>
      </c>
      <c r="C299" s="109">
        <v>1485</v>
      </c>
      <c r="D299" s="110" t="s">
        <v>139</v>
      </c>
      <c r="E299" s="110" t="s">
        <v>140</v>
      </c>
      <c r="F299" s="111">
        <v>7</v>
      </c>
      <c r="G299" s="112">
        <v>18770</v>
      </c>
      <c r="H299" s="113">
        <f t="shared" si="36"/>
        <v>38783</v>
      </c>
      <c r="I299" s="113">
        <f t="shared" si="37"/>
        <v>2555</v>
      </c>
      <c r="J299" s="111" t="str">
        <f t="shared" si="38"/>
        <v>dep out</v>
      </c>
      <c r="K299" s="114">
        <f t="shared" si="39"/>
        <v>0</v>
      </c>
      <c r="L299" s="115">
        <f t="shared" si="40"/>
        <v>18770</v>
      </c>
      <c r="M299" s="115">
        <f t="shared" si="41"/>
        <v>0</v>
      </c>
      <c r="N299" s="114">
        <f t="shared" si="42"/>
        <v>18770</v>
      </c>
      <c r="O299" s="116"/>
      <c r="P299" s="117"/>
    </row>
    <row r="300" spans="1:18" ht="20.100000000000001" customHeight="1">
      <c r="A300" s="108" t="s">
        <v>582</v>
      </c>
      <c r="B300" s="108" t="s">
        <v>589</v>
      </c>
      <c r="C300" s="109">
        <v>1486</v>
      </c>
      <c r="D300" s="110" t="s">
        <v>139</v>
      </c>
      <c r="E300" s="110" t="s">
        <v>140</v>
      </c>
      <c r="F300" s="111">
        <v>7</v>
      </c>
      <c r="G300" s="112">
        <v>18770</v>
      </c>
      <c r="H300" s="113">
        <f t="shared" si="36"/>
        <v>38783</v>
      </c>
      <c r="I300" s="113">
        <f t="shared" si="37"/>
        <v>2555</v>
      </c>
      <c r="J300" s="111" t="str">
        <f t="shared" si="38"/>
        <v>dep out</v>
      </c>
      <c r="K300" s="114">
        <f t="shared" si="39"/>
        <v>0</v>
      </c>
      <c r="L300" s="115">
        <f t="shared" si="40"/>
        <v>18770</v>
      </c>
      <c r="M300" s="115">
        <f t="shared" si="41"/>
        <v>0</v>
      </c>
      <c r="N300" s="114">
        <f t="shared" si="42"/>
        <v>18770</v>
      </c>
      <c r="O300" s="116"/>
      <c r="P300" s="117"/>
    </row>
    <row r="301" spans="1:18" ht="20.100000000000001" customHeight="1">
      <c r="A301" s="108" t="s">
        <v>582</v>
      </c>
      <c r="B301" s="108" t="s">
        <v>589</v>
      </c>
      <c r="C301" s="109">
        <v>1685</v>
      </c>
      <c r="D301" s="110" t="s">
        <v>141</v>
      </c>
      <c r="E301" s="110" t="s">
        <v>142</v>
      </c>
      <c r="F301" s="111">
        <v>7</v>
      </c>
      <c r="G301" s="112">
        <v>26738.01</v>
      </c>
      <c r="H301" s="113">
        <f t="shared" si="36"/>
        <v>39455</v>
      </c>
      <c r="I301" s="113">
        <f t="shared" si="37"/>
        <v>2555</v>
      </c>
      <c r="J301" s="111" t="str">
        <f t="shared" si="38"/>
        <v>dep out</v>
      </c>
      <c r="K301" s="114">
        <f t="shared" si="39"/>
        <v>0</v>
      </c>
      <c r="L301" s="115">
        <f t="shared" si="40"/>
        <v>26738.01</v>
      </c>
      <c r="M301" s="115">
        <f t="shared" si="41"/>
        <v>0</v>
      </c>
      <c r="N301" s="114">
        <f t="shared" si="42"/>
        <v>26738.01</v>
      </c>
      <c r="O301" s="116"/>
      <c r="P301" s="117"/>
    </row>
    <row r="302" spans="1:18" ht="20.100000000000001" customHeight="1">
      <c r="A302" s="108" t="s">
        <v>582</v>
      </c>
      <c r="B302" s="108" t="s">
        <v>589</v>
      </c>
      <c r="C302" s="109">
        <v>1869</v>
      </c>
      <c r="D302" s="110" t="s">
        <v>143</v>
      </c>
      <c r="E302" s="110" t="s">
        <v>144</v>
      </c>
      <c r="F302" s="111">
        <v>7</v>
      </c>
      <c r="G302" s="112">
        <v>27000</v>
      </c>
      <c r="H302" s="113">
        <f t="shared" si="36"/>
        <v>40651</v>
      </c>
      <c r="I302" s="113">
        <f t="shared" si="37"/>
        <v>2555</v>
      </c>
      <c r="J302" s="111" t="str">
        <f t="shared" si="38"/>
        <v>dep out</v>
      </c>
      <c r="K302" s="114">
        <f t="shared" si="39"/>
        <v>0</v>
      </c>
      <c r="L302" s="115">
        <f t="shared" si="40"/>
        <v>27000</v>
      </c>
      <c r="M302" s="115">
        <f t="shared" si="41"/>
        <v>0</v>
      </c>
      <c r="N302" s="114">
        <f t="shared" si="42"/>
        <v>27000</v>
      </c>
      <c r="O302" s="116"/>
      <c r="P302" s="117"/>
    </row>
    <row r="303" spans="1:18" ht="20.100000000000001" customHeight="1">
      <c r="A303" s="108" t="s">
        <v>582</v>
      </c>
      <c r="B303" s="108" t="s">
        <v>589</v>
      </c>
      <c r="C303" s="109">
        <v>1951</v>
      </c>
      <c r="D303" s="110" t="s">
        <v>145</v>
      </c>
      <c r="E303" s="110" t="s">
        <v>146</v>
      </c>
      <c r="F303" s="111">
        <v>7</v>
      </c>
      <c r="G303" s="112">
        <v>27410</v>
      </c>
      <c r="H303" s="113">
        <f t="shared" si="36"/>
        <v>41128</v>
      </c>
      <c r="I303" s="113">
        <f t="shared" si="37"/>
        <v>2555</v>
      </c>
      <c r="J303" s="111" t="str">
        <f t="shared" si="38"/>
        <v>dep out</v>
      </c>
      <c r="K303" s="114">
        <f t="shared" si="39"/>
        <v>0</v>
      </c>
      <c r="L303" s="115">
        <f t="shared" si="40"/>
        <v>27410</v>
      </c>
      <c r="M303" s="115">
        <f t="shared" si="41"/>
        <v>0</v>
      </c>
      <c r="N303" s="114">
        <f t="shared" si="42"/>
        <v>27410</v>
      </c>
      <c r="O303" s="116"/>
      <c r="P303" s="117"/>
    </row>
    <row r="304" spans="1:18" ht="20.100000000000001" customHeight="1">
      <c r="A304" s="108" t="s">
        <v>582</v>
      </c>
      <c r="B304" s="108" t="s">
        <v>589</v>
      </c>
      <c r="C304" s="109">
        <v>1981</v>
      </c>
      <c r="D304" s="110" t="s">
        <v>171</v>
      </c>
      <c r="E304" s="110" t="s">
        <v>172</v>
      </c>
      <c r="F304" s="111">
        <v>7</v>
      </c>
      <c r="G304" s="112">
        <v>41581</v>
      </c>
      <c r="H304" s="113">
        <f t="shared" si="36"/>
        <v>41479</v>
      </c>
      <c r="I304" s="113">
        <f t="shared" si="37"/>
        <v>2555</v>
      </c>
      <c r="J304" s="111" t="str">
        <f t="shared" si="38"/>
        <v>dep out</v>
      </c>
      <c r="K304" s="114">
        <f t="shared" si="39"/>
        <v>0</v>
      </c>
      <c r="L304" s="115">
        <f t="shared" si="40"/>
        <v>41581</v>
      </c>
      <c r="M304" s="115">
        <f t="shared" si="41"/>
        <v>0</v>
      </c>
      <c r="N304" s="114">
        <f t="shared" si="42"/>
        <v>41581</v>
      </c>
      <c r="O304" s="116"/>
      <c r="P304" s="117"/>
    </row>
    <row r="305" spans="1:18" ht="20.100000000000001" customHeight="1">
      <c r="A305" s="108" t="s">
        <v>582</v>
      </c>
      <c r="B305" s="108" t="s">
        <v>589</v>
      </c>
      <c r="C305" s="109">
        <v>1980</v>
      </c>
      <c r="D305" s="110" t="s">
        <v>147</v>
      </c>
      <c r="E305" s="110" t="s">
        <v>148</v>
      </c>
      <c r="F305" s="111">
        <v>7</v>
      </c>
      <c r="G305" s="112">
        <v>25817</v>
      </c>
      <c r="H305" s="113">
        <f t="shared" si="36"/>
        <v>41522</v>
      </c>
      <c r="I305" s="113">
        <f t="shared" si="37"/>
        <v>2555</v>
      </c>
      <c r="J305" s="111" t="str">
        <f t="shared" si="38"/>
        <v>dep out</v>
      </c>
      <c r="K305" s="114">
        <f t="shared" si="39"/>
        <v>0</v>
      </c>
      <c r="L305" s="115">
        <f t="shared" si="40"/>
        <v>25817</v>
      </c>
      <c r="M305" s="115">
        <f t="shared" si="41"/>
        <v>0</v>
      </c>
      <c r="N305" s="114">
        <f t="shared" si="42"/>
        <v>25817</v>
      </c>
      <c r="O305" s="116"/>
      <c r="P305" s="117"/>
    </row>
    <row r="306" spans="1:18" ht="20.100000000000001" customHeight="1">
      <c r="A306" s="108" t="s">
        <v>582</v>
      </c>
      <c r="B306" s="108" t="s">
        <v>589</v>
      </c>
      <c r="C306" s="109">
        <v>1986</v>
      </c>
      <c r="D306" s="110" t="s">
        <v>149</v>
      </c>
      <c r="E306" s="110" t="s">
        <v>150</v>
      </c>
      <c r="F306" s="111">
        <v>7</v>
      </c>
      <c r="G306" s="112">
        <v>26748</v>
      </c>
      <c r="H306" s="113">
        <f t="shared" si="36"/>
        <v>41527</v>
      </c>
      <c r="I306" s="113">
        <f t="shared" si="37"/>
        <v>2555</v>
      </c>
      <c r="J306" s="111" t="str">
        <f t="shared" si="38"/>
        <v>dep out</v>
      </c>
      <c r="K306" s="114">
        <f t="shared" si="39"/>
        <v>0</v>
      </c>
      <c r="L306" s="115">
        <f t="shared" si="40"/>
        <v>26748</v>
      </c>
      <c r="M306" s="115">
        <f t="shared" si="41"/>
        <v>0</v>
      </c>
      <c r="N306" s="114">
        <f t="shared" si="42"/>
        <v>26748</v>
      </c>
      <c r="O306" s="116"/>
      <c r="P306" s="117"/>
    </row>
    <row r="307" spans="1:18" ht="20.100000000000001" customHeight="1">
      <c r="A307" s="108" t="s">
        <v>582</v>
      </c>
      <c r="B307" s="108" t="s">
        <v>589</v>
      </c>
      <c r="C307" s="109">
        <v>2020</v>
      </c>
      <c r="D307" s="110" t="s">
        <v>151</v>
      </c>
      <c r="E307" s="110" t="s">
        <v>152</v>
      </c>
      <c r="F307" s="111">
        <v>7</v>
      </c>
      <c r="G307" s="112">
        <v>26840</v>
      </c>
      <c r="H307" s="113">
        <f t="shared" si="36"/>
        <v>41900</v>
      </c>
      <c r="I307" s="113">
        <f t="shared" si="37"/>
        <v>2555</v>
      </c>
      <c r="J307" s="111" t="str">
        <f t="shared" si="38"/>
        <v>dep out</v>
      </c>
      <c r="K307" s="114">
        <f t="shared" si="39"/>
        <v>0</v>
      </c>
      <c r="L307" s="115">
        <f t="shared" si="40"/>
        <v>26840</v>
      </c>
      <c r="M307" s="115">
        <f t="shared" si="41"/>
        <v>0</v>
      </c>
      <c r="N307" s="114">
        <f t="shared" si="42"/>
        <v>26840</v>
      </c>
      <c r="O307" s="116"/>
      <c r="P307" s="117"/>
    </row>
    <row r="308" spans="1:18" ht="20.100000000000001" customHeight="1">
      <c r="A308" s="108" t="s">
        <v>582</v>
      </c>
      <c r="B308" s="108" t="s">
        <v>589</v>
      </c>
      <c r="C308" s="109">
        <v>2062</v>
      </c>
      <c r="D308" s="110" t="s">
        <v>155</v>
      </c>
      <c r="E308" s="110" t="s">
        <v>156</v>
      </c>
      <c r="F308" s="111">
        <v>7</v>
      </c>
      <c r="G308" s="112">
        <v>27865</v>
      </c>
      <c r="H308" s="113">
        <f t="shared" si="36"/>
        <v>42222</v>
      </c>
      <c r="I308" s="113">
        <f t="shared" si="37"/>
        <v>2555</v>
      </c>
      <c r="J308" s="111" t="str">
        <f t="shared" si="38"/>
        <v>dep out</v>
      </c>
      <c r="K308" s="114">
        <f t="shared" si="39"/>
        <v>0</v>
      </c>
      <c r="L308" s="115">
        <f t="shared" si="40"/>
        <v>27865</v>
      </c>
      <c r="M308" s="115">
        <f t="shared" si="41"/>
        <v>0</v>
      </c>
      <c r="N308" s="114">
        <f t="shared" si="42"/>
        <v>27865</v>
      </c>
      <c r="O308" s="116"/>
      <c r="P308" s="117">
        <v>332</v>
      </c>
    </row>
    <row r="309" spans="1:18" ht="20.100000000000001" customHeight="1">
      <c r="A309" s="108" t="s">
        <v>582</v>
      </c>
      <c r="B309" s="108" t="s">
        <v>589</v>
      </c>
      <c r="C309" s="109">
        <v>2061</v>
      </c>
      <c r="D309" s="110" t="s">
        <v>153</v>
      </c>
      <c r="E309" s="110" t="s">
        <v>154</v>
      </c>
      <c r="F309" s="111">
        <v>7</v>
      </c>
      <c r="G309" s="112">
        <v>25609</v>
      </c>
      <c r="H309" s="113">
        <f t="shared" si="36"/>
        <v>42317</v>
      </c>
      <c r="I309" s="113">
        <f t="shared" si="37"/>
        <v>2555</v>
      </c>
      <c r="J309" s="111" t="str">
        <f t="shared" si="38"/>
        <v>dep out</v>
      </c>
      <c r="K309" s="114">
        <f t="shared" si="39"/>
        <v>0</v>
      </c>
      <c r="L309" s="115">
        <f t="shared" si="40"/>
        <v>25609</v>
      </c>
      <c r="M309" s="115">
        <f t="shared" si="41"/>
        <v>0</v>
      </c>
      <c r="N309" s="114">
        <f t="shared" si="42"/>
        <v>25609</v>
      </c>
      <c r="O309" s="116"/>
      <c r="P309" s="117">
        <v>1219</v>
      </c>
    </row>
    <row r="310" spans="1:18" ht="20.100000000000001" customHeight="1">
      <c r="A310" s="108" t="s">
        <v>582</v>
      </c>
      <c r="B310" s="108" t="s">
        <v>589</v>
      </c>
      <c r="C310" s="109">
        <v>2179</v>
      </c>
      <c r="D310" s="110" t="s">
        <v>157</v>
      </c>
      <c r="E310" s="110" t="s">
        <v>158</v>
      </c>
      <c r="F310" s="111">
        <v>10</v>
      </c>
      <c r="G310" s="112">
        <v>30590.16</v>
      </c>
      <c r="H310" s="113">
        <f t="shared" si="36"/>
        <v>43462</v>
      </c>
      <c r="I310" s="113">
        <f t="shared" si="37"/>
        <v>3650</v>
      </c>
      <c r="J310" s="111" t="str">
        <f t="shared" si="38"/>
        <v>active</v>
      </c>
      <c r="K310" s="114">
        <f t="shared" si="39"/>
        <v>3059.0160000000001</v>
      </c>
      <c r="L310" s="115">
        <f t="shared" si="40"/>
        <v>19912.937030136985</v>
      </c>
      <c r="M310" s="115">
        <f t="shared" si="41"/>
        <v>0</v>
      </c>
      <c r="N310" s="114">
        <f t="shared" si="42"/>
        <v>19912.937030136985</v>
      </c>
      <c r="O310" s="116"/>
      <c r="P310" s="117">
        <v>3059.0160000000001</v>
      </c>
    </row>
    <row r="311" spans="1:18" ht="20.100000000000001" customHeight="1">
      <c r="A311" s="108" t="s">
        <v>582</v>
      </c>
      <c r="B311" s="108" t="s">
        <v>589</v>
      </c>
      <c r="C311" s="109">
        <v>2365</v>
      </c>
      <c r="D311" s="110" t="s">
        <v>159</v>
      </c>
      <c r="E311" s="110" t="s">
        <v>2</v>
      </c>
      <c r="F311" s="111">
        <v>5</v>
      </c>
      <c r="G311" s="112">
        <v>37938.75</v>
      </c>
      <c r="H311" s="113">
        <f t="shared" si="36"/>
        <v>44742</v>
      </c>
      <c r="I311" s="113">
        <f t="shared" si="37"/>
        <v>1825</v>
      </c>
      <c r="J311" s="111" t="str">
        <f t="shared" si="38"/>
        <v>active</v>
      </c>
      <c r="K311" s="114">
        <f t="shared" si="39"/>
        <v>7587.75</v>
      </c>
      <c r="L311" s="115">
        <f t="shared" si="40"/>
        <v>22784.038356164383</v>
      </c>
      <c r="M311" s="115">
        <f t="shared" si="41"/>
        <v>0</v>
      </c>
      <c r="N311" s="114">
        <f t="shared" si="42"/>
        <v>22784.038356164383</v>
      </c>
      <c r="O311" s="116"/>
      <c r="P311" s="117">
        <v>7587.75</v>
      </c>
    </row>
    <row r="312" spans="1:18" ht="20.100000000000001" customHeight="1">
      <c r="A312" s="108" t="s">
        <v>582</v>
      </c>
      <c r="B312" s="108" t="s">
        <v>589</v>
      </c>
      <c r="C312" s="109">
        <v>2398</v>
      </c>
      <c r="D312" s="110" t="s">
        <v>179</v>
      </c>
      <c r="E312" s="110" t="s">
        <v>1</v>
      </c>
      <c r="F312" s="111">
        <v>7</v>
      </c>
      <c r="G312" s="112">
        <v>20581</v>
      </c>
      <c r="H312" s="113">
        <f t="shared" si="36"/>
        <v>45107</v>
      </c>
      <c r="I312" s="113">
        <f t="shared" si="37"/>
        <v>2555</v>
      </c>
      <c r="J312" s="111" t="str">
        <f t="shared" si="38"/>
        <v>active</v>
      </c>
      <c r="K312" s="114">
        <f t="shared" si="39"/>
        <v>2940.1428571428573</v>
      </c>
      <c r="L312" s="115">
        <f t="shared" si="40"/>
        <v>5888.3409001956952</v>
      </c>
      <c r="M312" s="115">
        <f t="shared" si="41"/>
        <v>0</v>
      </c>
      <c r="N312" s="114">
        <f t="shared" si="42"/>
        <v>5888.3409001956952</v>
      </c>
      <c r="O312" s="116"/>
      <c r="P312" s="117">
        <v>0</v>
      </c>
      <c r="Q312" s="118">
        <f>SUM(K295:K312)</f>
        <v>13586.908857142857</v>
      </c>
      <c r="R312" s="118">
        <f>SUM(N295:N312)</f>
        <v>432066.40628649708</v>
      </c>
    </row>
    <row r="313" spans="1:18" ht="20.100000000000001" customHeight="1">
      <c r="A313" s="107" t="s">
        <v>579</v>
      </c>
      <c r="B313" s="107" t="s">
        <v>588</v>
      </c>
      <c r="C313" s="119">
        <v>960</v>
      </c>
      <c r="D313" s="120" t="s">
        <v>191</v>
      </c>
      <c r="E313" s="120" t="s">
        <v>192</v>
      </c>
      <c r="F313" s="121">
        <v>30</v>
      </c>
      <c r="G313" s="122">
        <v>2000</v>
      </c>
      <c r="H313" s="123">
        <f t="shared" si="36"/>
        <v>37187</v>
      </c>
      <c r="I313" s="123">
        <f t="shared" si="37"/>
        <v>10950</v>
      </c>
      <c r="J313" s="124" t="str">
        <f t="shared" si="38"/>
        <v>active</v>
      </c>
      <c r="K313" s="125">
        <f t="shared" si="39"/>
        <v>66.666666666666671</v>
      </c>
      <c r="L313" s="126">
        <f t="shared" si="40"/>
        <v>1580.0913242009135</v>
      </c>
      <c r="M313" s="127">
        <f t="shared" si="41"/>
        <v>0</v>
      </c>
      <c r="N313" s="128">
        <f t="shared" si="42"/>
        <v>1580.0913242009135</v>
      </c>
      <c r="O313" s="129"/>
      <c r="P313" s="130">
        <f>K313</f>
        <v>66.666666666666671</v>
      </c>
    </row>
    <row r="314" spans="1:18" ht="20.100000000000001" customHeight="1">
      <c r="A314" s="107" t="s">
        <v>579</v>
      </c>
      <c r="B314" s="107" t="s">
        <v>588</v>
      </c>
      <c r="C314" s="119">
        <v>1297</v>
      </c>
      <c r="D314" s="120" t="s">
        <v>196</v>
      </c>
      <c r="E314" s="120" t="s">
        <v>197</v>
      </c>
      <c r="F314" s="121">
        <v>10</v>
      </c>
      <c r="G314" s="122">
        <v>9131.26</v>
      </c>
      <c r="H314" s="123">
        <f t="shared" si="36"/>
        <v>37666</v>
      </c>
      <c r="I314" s="123">
        <f t="shared" si="37"/>
        <v>3650</v>
      </c>
      <c r="J314" s="124" t="str">
        <f t="shared" si="38"/>
        <v>dep out</v>
      </c>
      <c r="K314" s="125">
        <f t="shared" si="39"/>
        <v>0</v>
      </c>
      <c r="L314" s="126">
        <f t="shared" si="40"/>
        <v>9131.26</v>
      </c>
      <c r="M314" s="127">
        <f t="shared" si="41"/>
        <v>0</v>
      </c>
      <c r="N314" s="128">
        <f t="shared" si="42"/>
        <v>9131.26</v>
      </c>
      <c r="O314" s="129"/>
      <c r="P314" s="130"/>
    </row>
    <row r="315" spans="1:18" ht="20.100000000000001" customHeight="1">
      <c r="A315" s="107" t="s">
        <v>579</v>
      </c>
      <c r="B315" s="107" t="s">
        <v>588</v>
      </c>
      <c r="C315" s="119">
        <v>1409</v>
      </c>
      <c r="D315" s="120" t="s">
        <v>328</v>
      </c>
      <c r="E315" s="120" t="s">
        <v>329</v>
      </c>
      <c r="F315" s="121">
        <v>50</v>
      </c>
      <c r="G315" s="122">
        <v>106353.12</v>
      </c>
      <c r="H315" s="123">
        <f t="shared" si="36"/>
        <v>38302</v>
      </c>
      <c r="I315" s="123">
        <f t="shared" si="37"/>
        <v>18250</v>
      </c>
      <c r="J315" s="124" t="str">
        <f t="shared" si="38"/>
        <v>active</v>
      </c>
      <c r="K315" s="125">
        <f t="shared" si="39"/>
        <v>2127.0623999999998</v>
      </c>
      <c r="L315" s="126">
        <f t="shared" si="40"/>
        <v>43916.554099726018</v>
      </c>
      <c r="M315" s="127">
        <f t="shared" si="41"/>
        <v>0</v>
      </c>
      <c r="N315" s="128">
        <f t="shared" si="42"/>
        <v>43916.554099726018</v>
      </c>
      <c r="O315" s="129"/>
      <c r="P315" s="130">
        <v>2127.0623999999998</v>
      </c>
    </row>
    <row r="316" spans="1:18" ht="20.100000000000001" customHeight="1">
      <c r="A316" s="107" t="s">
        <v>579</v>
      </c>
      <c r="B316" s="107" t="s">
        <v>588</v>
      </c>
      <c r="C316" s="119">
        <v>1868</v>
      </c>
      <c r="D316" s="120" t="s">
        <v>124</v>
      </c>
      <c r="E316" s="120" t="s">
        <v>125</v>
      </c>
      <c r="F316" s="121">
        <v>5</v>
      </c>
      <c r="G316" s="122">
        <v>4125</v>
      </c>
      <c r="H316" s="123">
        <f t="shared" si="36"/>
        <v>40624</v>
      </c>
      <c r="I316" s="123">
        <f t="shared" si="37"/>
        <v>1825</v>
      </c>
      <c r="J316" s="124" t="str">
        <f t="shared" si="38"/>
        <v>dep out</v>
      </c>
      <c r="K316" s="125">
        <f t="shared" si="39"/>
        <v>0</v>
      </c>
      <c r="L316" s="126">
        <f t="shared" si="40"/>
        <v>4125</v>
      </c>
      <c r="M316" s="127">
        <f t="shared" si="41"/>
        <v>0</v>
      </c>
      <c r="N316" s="128">
        <f t="shared" si="42"/>
        <v>4125</v>
      </c>
      <c r="O316" s="129"/>
      <c r="P316" s="130">
        <v>0</v>
      </c>
      <c r="Q316" s="118">
        <f>SUM(K313:K316)</f>
        <v>2193.7290666666663</v>
      </c>
      <c r="R316" s="118">
        <f>SUM(N313:N316)</f>
        <v>58752.905423926932</v>
      </c>
    </row>
    <row r="317" spans="1:18" ht="20.100000000000001" customHeight="1">
      <c r="A317" s="108" t="s">
        <v>579</v>
      </c>
      <c r="B317" s="108" t="s">
        <v>584</v>
      </c>
      <c r="C317" s="109">
        <v>262</v>
      </c>
      <c r="D317" s="110" t="s">
        <v>53</v>
      </c>
      <c r="E317" s="110" t="s">
        <v>12</v>
      </c>
      <c r="F317" s="111">
        <v>20</v>
      </c>
      <c r="G317" s="112">
        <v>26150</v>
      </c>
      <c r="H317" s="113">
        <f t="shared" si="36"/>
        <v>22981</v>
      </c>
      <c r="I317" s="113">
        <f t="shared" si="37"/>
        <v>7300</v>
      </c>
      <c r="J317" s="111" t="str">
        <f t="shared" si="38"/>
        <v>dep out</v>
      </c>
      <c r="K317" s="114">
        <f t="shared" si="39"/>
        <v>0</v>
      </c>
      <c r="L317" s="115">
        <f t="shared" si="40"/>
        <v>26150</v>
      </c>
      <c r="M317" s="115">
        <f t="shared" si="41"/>
        <v>0</v>
      </c>
      <c r="N317" s="114">
        <f t="shared" si="42"/>
        <v>26150</v>
      </c>
      <c r="O317" s="116"/>
      <c r="P317" s="117"/>
    </row>
    <row r="318" spans="1:18" ht="20.100000000000001" customHeight="1">
      <c r="A318" s="108" t="s">
        <v>579</v>
      </c>
      <c r="B318" s="108" t="s">
        <v>584</v>
      </c>
      <c r="C318" s="109">
        <v>285</v>
      </c>
      <c r="D318" s="110" t="s">
        <v>107</v>
      </c>
      <c r="E318" s="110" t="s">
        <v>12</v>
      </c>
      <c r="F318" s="111">
        <v>20</v>
      </c>
      <c r="G318" s="112">
        <v>3708.37</v>
      </c>
      <c r="H318" s="113">
        <f t="shared" si="36"/>
        <v>22981</v>
      </c>
      <c r="I318" s="113">
        <f t="shared" si="37"/>
        <v>7300</v>
      </c>
      <c r="J318" s="111" t="str">
        <f t="shared" si="38"/>
        <v>dep out</v>
      </c>
      <c r="K318" s="114">
        <f t="shared" si="39"/>
        <v>0</v>
      </c>
      <c r="L318" s="115">
        <f t="shared" si="40"/>
        <v>3708.37</v>
      </c>
      <c r="M318" s="115">
        <f t="shared" si="41"/>
        <v>0</v>
      </c>
      <c r="N318" s="114">
        <f t="shared" si="42"/>
        <v>3708.37</v>
      </c>
      <c r="O318" s="116"/>
      <c r="P318" s="117"/>
    </row>
    <row r="319" spans="1:18" ht="20.100000000000001" customHeight="1">
      <c r="A319" s="108" t="s">
        <v>579</v>
      </c>
      <c r="B319" s="108" t="s">
        <v>584</v>
      </c>
      <c r="C319" s="109">
        <v>284</v>
      </c>
      <c r="D319" s="110" t="s">
        <v>106</v>
      </c>
      <c r="E319" s="110" t="s">
        <v>58</v>
      </c>
      <c r="F319" s="111">
        <v>20</v>
      </c>
      <c r="G319" s="112">
        <v>32447.54</v>
      </c>
      <c r="H319" s="113">
        <f t="shared" si="36"/>
        <v>24077</v>
      </c>
      <c r="I319" s="113">
        <f t="shared" si="37"/>
        <v>7300</v>
      </c>
      <c r="J319" s="111" t="str">
        <f t="shared" si="38"/>
        <v>dep out</v>
      </c>
      <c r="K319" s="114">
        <f t="shared" si="39"/>
        <v>0</v>
      </c>
      <c r="L319" s="115">
        <f t="shared" si="40"/>
        <v>32447.54</v>
      </c>
      <c r="M319" s="115">
        <f t="shared" si="41"/>
        <v>0</v>
      </c>
      <c r="N319" s="114">
        <f t="shared" si="42"/>
        <v>32447.54</v>
      </c>
      <c r="O319" s="116"/>
      <c r="P319" s="117"/>
      <c r="Q319" s="118">
        <f>SUM(K317:K319)</f>
        <v>0</v>
      </c>
      <c r="R319" s="118">
        <f>SUM(N317:N319)</f>
        <v>62305.91</v>
      </c>
    </row>
    <row r="320" spans="1:18" ht="20.100000000000001" customHeight="1">
      <c r="A320" s="107" t="s">
        <v>579</v>
      </c>
      <c r="B320" s="107" t="s">
        <v>578</v>
      </c>
      <c r="C320" s="119">
        <v>202</v>
      </c>
      <c r="D320" s="120" t="s">
        <v>4</v>
      </c>
      <c r="E320" s="142" t="s">
        <v>6</v>
      </c>
      <c r="F320" s="121">
        <v>0</v>
      </c>
      <c r="G320" s="122">
        <v>7355</v>
      </c>
      <c r="H320" s="123">
        <f t="shared" si="36"/>
        <v>22251</v>
      </c>
      <c r="I320" s="123">
        <f t="shared" si="37"/>
        <v>0</v>
      </c>
      <c r="J320" s="124" t="str">
        <f t="shared" si="38"/>
        <v>dep out</v>
      </c>
      <c r="K320" s="125">
        <f t="shared" si="39"/>
        <v>0</v>
      </c>
      <c r="L320" s="126">
        <f t="shared" si="40"/>
        <v>7355</v>
      </c>
      <c r="M320" s="127">
        <f t="shared" si="41"/>
        <v>-7355</v>
      </c>
      <c r="N320" s="128">
        <f t="shared" si="42"/>
        <v>0</v>
      </c>
      <c r="O320" s="129"/>
      <c r="P320" s="130"/>
    </row>
    <row r="321" spans="1:18" ht="20.100000000000001" customHeight="1">
      <c r="A321" s="107" t="s">
        <v>579</v>
      </c>
      <c r="B321" s="107" t="s">
        <v>578</v>
      </c>
      <c r="C321" s="119">
        <v>203</v>
      </c>
      <c r="D321" s="120" t="s">
        <v>7</v>
      </c>
      <c r="E321" s="120" t="s">
        <v>6</v>
      </c>
      <c r="F321" s="121">
        <v>0</v>
      </c>
      <c r="G321" s="122">
        <v>34900</v>
      </c>
      <c r="H321" s="123">
        <f t="shared" si="36"/>
        <v>22251</v>
      </c>
      <c r="I321" s="123">
        <f t="shared" si="37"/>
        <v>0</v>
      </c>
      <c r="J321" s="124" t="str">
        <f t="shared" si="38"/>
        <v>dep out</v>
      </c>
      <c r="K321" s="125">
        <f t="shared" si="39"/>
        <v>0</v>
      </c>
      <c r="L321" s="126">
        <f t="shared" si="40"/>
        <v>34900</v>
      </c>
      <c r="M321" s="127">
        <f t="shared" si="41"/>
        <v>-34900</v>
      </c>
      <c r="N321" s="128">
        <f t="shared" si="42"/>
        <v>0</v>
      </c>
      <c r="O321" s="129"/>
      <c r="P321" s="130"/>
    </row>
    <row r="322" spans="1:18" ht="20.100000000000001" customHeight="1">
      <c r="A322" s="107" t="s">
        <v>579</v>
      </c>
      <c r="B322" s="107" t="s">
        <v>578</v>
      </c>
      <c r="C322" s="119">
        <v>204</v>
      </c>
      <c r="D322" s="120" t="s">
        <v>8</v>
      </c>
      <c r="E322" s="120" t="s">
        <v>6</v>
      </c>
      <c r="F322" s="121">
        <v>0</v>
      </c>
      <c r="G322" s="122">
        <v>4529.3999999999996</v>
      </c>
      <c r="H322" s="123">
        <f t="shared" si="36"/>
        <v>22251</v>
      </c>
      <c r="I322" s="123">
        <f t="shared" si="37"/>
        <v>0</v>
      </c>
      <c r="J322" s="124" t="str">
        <f t="shared" si="38"/>
        <v>dep out</v>
      </c>
      <c r="K322" s="125">
        <f t="shared" si="39"/>
        <v>0</v>
      </c>
      <c r="L322" s="126">
        <f t="shared" si="40"/>
        <v>4529.3999999999996</v>
      </c>
      <c r="M322" s="127">
        <f t="shared" si="41"/>
        <v>-4529.3999999999996</v>
      </c>
      <c r="N322" s="128">
        <f t="shared" si="42"/>
        <v>0</v>
      </c>
      <c r="O322" s="129"/>
      <c r="P322" s="130"/>
    </row>
    <row r="323" spans="1:18" ht="20.100000000000001" customHeight="1">
      <c r="A323" s="107" t="s">
        <v>579</v>
      </c>
      <c r="B323" s="107" t="s">
        <v>578</v>
      </c>
      <c r="C323" s="119">
        <v>205</v>
      </c>
      <c r="D323" s="120" t="s">
        <v>9</v>
      </c>
      <c r="E323" s="120" t="s">
        <v>10</v>
      </c>
      <c r="F323" s="121">
        <v>0</v>
      </c>
      <c r="G323" s="122">
        <v>13157</v>
      </c>
      <c r="H323" s="123">
        <f t="shared" si="36"/>
        <v>22616</v>
      </c>
      <c r="I323" s="123">
        <f t="shared" si="37"/>
        <v>0</v>
      </c>
      <c r="J323" s="124" t="str">
        <f t="shared" si="38"/>
        <v>dep out</v>
      </c>
      <c r="K323" s="125">
        <f t="shared" si="39"/>
        <v>0</v>
      </c>
      <c r="L323" s="126">
        <f t="shared" si="40"/>
        <v>13157</v>
      </c>
      <c r="M323" s="127">
        <f t="shared" si="41"/>
        <v>-13157</v>
      </c>
      <c r="N323" s="128">
        <f t="shared" si="42"/>
        <v>0</v>
      </c>
      <c r="O323" s="129"/>
      <c r="P323" s="130"/>
    </row>
    <row r="324" spans="1:18" ht="20.100000000000001" customHeight="1">
      <c r="A324" s="107" t="s">
        <v>579</v>
      </c>
      <c r="B324" s="107" t="s">
        <v>578</v>
      </c>
      <c r="C324" s="119">
        <v>206</v>
      </c>
      <c r="D324" s="120" t="s">
        <v>11</v>
      </c>
      <c r="E324" s="120" t="s">
        <v>12</v>
      </c>
      <c r="F324" s="121">
        <v>0</v>
      </c>
      <c r="G324" s="122">
        <v>20448.25</v>
      </c>
      <c r="H324" s="123">
        <f t="shared" si="36"/>
        <v>22981</v>
      </c>
      <c r="I324" s="123">
        <f t="shared" si="37"/>
        <v>0</v>
      </c>
      <c r="J324" s="124" t="str">
        <f t="shared" si="38"/>
        <v>dep out</v>
      </c>
      <c r="K324" s="125">
        <f t="shared" si="39"/>
        <v>0</v>
      </c>
      <c r="L324" s="126">
        <f t="shared" si="40"/>
        <v>20448.25</v>
      </c>
      <c r="M324" s="127">
        <f t="shared" si="41"/>
        <v>-20448.25</v>
      </c>
      <c r="N324" s="128">
        <f t="shared" si="42"/>
        <v>0</v>
      </c>
      <c r="O324" s="129"/>
      <c r="P324" s="130"/>
    </row>
    <row r="325" spans="1:18" ht="20.100000000000001" customHeight="1">
      <c r="A325" s="107" t="s">
        <v>579</v>
      </c>
      <c r="B325" s="107" t="s">
        <v>578</v>
      </c>
      <c r="C325" s="119">
        <v>207</v>
      </c>
      <c r="D325" s="120" t="s">
        <v>9</v>
      </c>
      <c r="E325" s="120" t="s">
        <v>13</v>
      </c>
      <c r="F325" s="121">
        <v>0</v>
      </c>
      <c r="G325" s="122">
        <v>1705</v>
      </c>
      <c r="H325" s="123">
        <f t="shared" si="36"/>
        <v>23346</v>
      </c>
      <c r="I325" s="123">
        <f t="shared" si="37"/>
        <v>0</v>
      </c>
      <c r="J325" s="124" t="str">
        <f t="shared" si="38"/>
        <v>dep out</v>
      </c>
      <c r="K325" s="125">
        <f t="shared" si="39"/>
        <v>0</v>
      </c>
      <c r="L325" s="126">
        <f t="shared" si="40"/>
        <v>1705</v>
      </c>
      <c r="M325" s="127">
        <f t="shared" si="41"/>
        <v>-1705</v>
      </c>
      <c r="N325" s="128">
        <f t="shared" si="42"/>
        <v>0</v>
      </c>
      <c r="O325" s="129"/>
      <c r="P325" s="130"/>
    </row>
    <row r="326" spans="1:18" ht="20.100000000000001" customHeight="1">
      <c r="A326" s="107" t="s">
        <v>579</v>
      </c>
      <c r="B326" s="107" t="s">
        <v>578</v>
      </c>
      <c r="C326" s="119">
        <v>208</v>
      </c>
      <c r="D326" s="120" t="s">
        <v>14</v>
      </c>
      <c r="E326" s="120" t="s">
        <v>13</v>
      </c>
      <c r="F326" s="121">
        <v>0</v>
      </c>
      <c r="G326" s="122">
        <v>13399.75</v>
      </c>
      <c r="H326" s="123">
        <f t="shared" si="36"/>
        <v>23346</v>
      </c>
      <c r="I326" s="123">
        <f t="shared" si="37"/>
        <v>0</v>
      </c>
      <c r="J326" s="124" t="str">
        <f t="shared" si="38"/>
        <v>dep out</v>
      </c>
      <c r="K326" s="125">
        <f t="shared" si="39"/>
        <v>0</v>
      </c>
      <c r="L326" s="126">
        <f t="shared" si="40"/>
        <v>13399.75</v>
      </c>
      <c r="M326" s="127">
        <f t="shared" si="41"/>
        <v>-13399.75</v>
      </c>
      <c r="N326" s="128">
        <f t="shared" si="42"/>
        <v>0</v>
      </c>
      <c r="O326" s="129"/>
      <c r="P326" s="130"/>
    </row>
    <row r="327" spans="1:18" ht="20.100000000000001" customHeight="1">
      <c r="A327" s="107" t="s">
        <v>579</v>
      </c>
      <c r="B327" s="107" t="s">
        <v>578</v>
      </c>
      <c r="C327" s="119">
        <v>209</v>
      </c>
      <c r="D327" s="120" t="s">
        <v>11</v>
      </c>
      <c r="E327" s="120" t="s">
        <v>13</v>
      </c>
      <c r="F327" s="121">
        <v>0</v>
      </c>
      <c r="G327" s="122">
        <v>925.9</v>
      </c>
      <c r="H327" s="123">
        <f t="shared" si="36"/>
        <v>23346</v>
      </c>
      <c r="I327" s="123">
        <f t="shared" si="37"/>
        <v>0</v>
      </c>
      <c r="J327" s="124" t="str">
        <f t="shared" si="38"/>
        <v>dep out</v>
      </c>
      <c r="K327" s="125">
        <f t="shared" si="39"/>
        <v>0</v>
      </c>
      <c r="L327" s="126">
        <f t="shared" si="40"/>
        <v>925.9</v>
      </c>
      <c r="M327" s="127">
        <f t="shared" si="41"/>
        <v>-925.9</v>
      </c>
      <c r="N327" s="128">
        <f t="shared" si="42"/>
        <v>0</v>
      </c>
      <c r="O327" s="129"/>
      <c r="P327" s="130"/>
    </row>
    <row r="328" spans="1:18" ht="20.100000000000001" customHeight="1">
      <c r="A328" s="107" t="s">
        <v>579</v>
      </c>
      <c r="B328" s="107" t="s">
        <v>578</v>
      </c>
      <c r="C328" s="119">
        <v>210</v>
      </c>
      <c r="D328" s="120" t="s">
        <v>15</v>
      </c>
      <c r="E328" s="120" t="s">
        <v>13</v>
      </c>
      <c r="F328" s="121">
        <v>0</v>
      </c>
      <c r="G328" s="122">
        <v>2000</v>
      </c>
      <c r="H328" s="123">
        <f t="shared" si="36"/>
        <v>23346</v>
      </c>
      <c r="I328" s="123">
        <f t="shared" si="37"/>
        <v>0</v>
      </c>
      <c r="J328" s="124" t="str">
        <f t="shared" si="38"/>
        <v>dep out</v>
      </c>
      <c r="K328" s="125">
        <f t="shared" si="39"/>
        <v>0</v>
      </c>
      <c r="L328" s="126">
        <f t="shared" si="40"/>
        <v>2000</v>
      </c>
      <c r="M328" s="127">
        <f t="shared" si="41"/>
        <v>-2000</v>
      </c>
      <c r="N328" s="128">
        <f t="shared" si="42"/>
        <v>0</v>
      </c>
      <c r="O328" s="129"/>
      <c r="P328" s="130"/>
    </row>
    <row r="329" spans="1:18" ht="20.100000000000001" customHeight="1">
      <c r="A329" s="107" t="s">
        <v>579</v>
      </c>
      <c r="B329" s="107" t="s">
        <v>578</v>
      </c>
      <c r="C329" s="119">
        <v>211</v>
      </c>
      <c r="D329" s="120" t="s">
        <v>16</v>
      </c>
      <c r="E329" s="120" t="s">
        <v>17</v>
      </c>
      <c r="F329" s="121">
        <v>0</v>
      </c>
      <c r="G329" s="122">
        <v>5000</v>
      </c>
      <c r="H329" s="123">
        <f t="shared" si="36"/>
        <v>25355</v>
      </c>
      <c r="I329" s="123">
        <f t="shared" si="37"/>
        <v>0</v>
      </c>
      <c r="J329" s="124" t="str">
        <f t="shared" si="38"/>
        <v>dep out</v>
      </c>
      <c r="K329" s="125">
        <f t="shared" si="39"/>
        <v>0</v>
      </c>
      <c r="L329" s="126">
        <f t="shared" si="40"/>
        <v>5000</v>
      </c>
      <c r="M329" s="127">
        <f t="shared" si="41"/>
        <v>-5000</v>
      </c>
      <c r="N329" s="128">
        <f t="shared" si="42"/>
        <v>0</v>
      </c>
      <c r="O329" s="129"/>
      <c r="P329" s="130"/>
    </row>
    <row r="330" spans="1:18" ht="20.100000000000001" customHeight="1">
      <c r="A330" s="107" t="s">
        <v>579</v>
      </c>
      <c r="B330" s="107" t="s">
        <v>578</v>
      </c>
      <c r="C330" s="119">
        <v>230</v>
      </c>
      <c r="D330" s="120" t="s">
        <v>22</v>
      </c>
      <c r="E330" s="120" t="s">
        <v>23</v>
      </c>
      <c r="F330" s="121">
        <v>0</v>
      </c>
      <c r="G330" s="122">
        <v>16333</v>
      </c>
      <c r="H330" s="123">
        <f t="shared" si="36"/>
        <v>34759</v>
      </c>
      <c r="I330" s="123">
        <f t="shared" si="37"/>
        <v>0</v>
      </c>
      <c r="J330" s="124" t="str">
        <f t="shared" si="38"/>
        <v>dep out</v>
      </c>
      <c r="K330" s="125">
        <f t="shared" si="39"/>
        <v>0</v>
      </c>
      <c r="L330" s="126">
        <f t="shared" si="40"/>
        <v>16333</v>
      </c>
      <c r="M330" s="127">
        <f t="shared" si="41"/>
        <v>-16333</v>
      </c>
      <c r="N330" s="128">
        <f t="shared" si="42"/>
        <v>0</v>
      </c>
      <c r="O330" s="129"/>
      <c r="P330" s="130"/>
      <c r="Q330" s="118">
        <f>SUM(K320:K330)</f>
        <v>0</v>
      </c>
      <c r="R330" s="118">
        <f>SUM(N320:N330)</f>
        <v>0</v>
      </c>
    </row>
    <row r="331" spans="1:18" ht="20.100000000000001" customHeight="1">
      <c r="A331" s="108" t="s">
        <v>579</v>
      </c>
      <c r="B331" s="108" t="s">
        <v>594</v>
      </c>
      <c r="C331" s="109">
        <v>183</v>
      </c>
      <c r="D331" s="110" t="s">
        <v>258</v>
      </c>
      <c r="E331" s="110" t="s">
        <v>259</v>
      </c>
      <c r="F331" s="111">
        <v>50</v>
      </c>
      <c r="G331" s="112">
        <v>1514486.97</v>
      </c>
      <c r="H331" s="113">
        <f t="shared" si="36"/>
        <v>35582</v>
      </c>
      <c r="I331" s="113">
        <f t="shared" si="37"/>
        <v>18250</v>
      </c>
      <c r="J331" s="111" t="str">
        <f t="shared" si="38"/>
        <v>active</v>
      </c>
      <c r="K331" s="114">
        <f t="shared" si="39"/>
        <v>30289.739399999999</v>
      </c>
      <c r="L331" s="115">
        <f t="shared" si="40"/>
        <v>851100.18434630136</v>
      </c>
      <c r="M331" s="115">
        <f t="shared" si="41"/>
        <v>0</v>
      </c>
      <c r="N331" s="114">
        <f t="shared" si="42"/>
        <v>851100.18434630136</v>
      </c>
      <c r="O331" s="116"/>
      <c r="P331" s="117">
        <v>30289.739399999999</v>
      </c>
      <c r="Q331" s="118">
        <f>K331</f>
        <v>30289.739399999999</v>
      </c>
      <c r="R331" s="118">
        <f>N331</f>
        <v>851100.18434630136</v>
      </c>
    </row>
    <row r="332" spans="1:18" ht="20.100000000000001" customHeight="1">
      <c r="A332" s="107" t="s">
        <v>583</v>
      </c>
      <c r="B332" s="107" t="s">
        <v>587</v>
      </c>
      <c r="C332" s="119">
        <v>1261</v>
      </c>
      <c r="D332" s="120" t="s">
        <v>114</v>
      </c>
      <c r="E332" s="120" t="s">
        <v>115</v>
      </c>
      <c r="F332" s="121">
        <v>10</v>
      </c>
      <c r="G332" s="122">
        <v>25000</v>
      </c>
      <c r="H332" s="123">
        <f t="shared" si="36"/>
        <v>37532</v>
      </c>
      <c r="I332" s="123">
        <f t="shared" si="37"/>
        <v>3650</v>
      </c>
      <c r="J332" s="124" t="str">
        <f t="shared" si="38"/>
        <v>dep out</v>
      </c>
      <c r="K332" s="125">
        <f t="shared" si="39"/>
        <v>0</v>
      </c>
      <c r="L332" s="126">
        <f t="shared" si="40"/>
        <v>25000</v>
      </c>
      <c r="M332" s="127">
        <f t="shared" si="41"/>
        <v>0</v>
      </c>
      <c r="N332" s="128">
        <f t="shared" si="42"/>
        <v>25000</v>
      </c>
      <c r="O332" s="129"/>
      <c r="P332" s="130">
        <v>0</v>
      </c>
    </row>
    <row r="333" spans="1:18" ht="20.100000000000001" customHeight="1">
      <c r="A333" s="107" t="s">
        <v>583</v>
      </c>
      <c r="B333" s="107" t="s">
        <v>587</v>
      </c>
      <c r="C333" s="119">
        <v>2059</v>
      </c>
      <c r="D333" s="120" t="s">
        <v>95</v>
      </c>
      <c r="E333" s="120" t="s">
        <v>96</v>
      </c>
      <c r="F333" s="121">
        <v>10</v>
      </c>
      <c r="G333" s="122">
        <v>39226.870000000003</v>
      </c>
      <c r="H333" s="123">
        <f t="shared" si="36"/>
        <v>42500</v>
      </c>
      <c r="I333" s="123">
        <f t="shared" si="37"/>
        <v>3650</v>
      </c>
      <c r="J333" s="124" t="str">
        <f t="shared" si="38"/>
        <v>active</v>
      </c>
      <c r="K333" s="125">
        <f t="shared" si="39"/>
        <v>3922.6870000000004</v>
      </c>
      <c r="L333" s="126">
        <f t="shared" si="40"/>
        <v>35873.778646575352</v>
      </c>
      <c r="M333" s="127">
        <f t="shared" si="41"/>
        <v>0</v>
      </c>
      <c r="N333" s="128">
        <f t="shared" si="42"/>
        <v>35873.778646575352</v>
      </c>
      <c r="O333" s="129"/>
      <c r="P333" s="130">
        <v>3922.6870000000004</v>
      </c>
    </row>
    <row r="334" spans="1:18" ht="20.100000000000001" customHeight="1">
      <c r="A334" s="107" t="s">
        <v>583</v>
      </c>
      <c r="B334" s="107" t="s">
        <v>587</v>
      </c>
      <c r="C334" s="119">
        <v>2169</v>
      </c>
      <c r="D334" s="120" t="s">
        <v>126</v>
      </c>
      <c r="E334" s="120" t="s">
        <v>127</v>
      </c>
      <c r="F334" s="121">
        <v>20</v>
      </c>
      <c r="G334" s="122">
        <v>22353.03</v>
      </c>
      <c r="H334" s="123">
        <f t="shared" si="36"/>
        <v>43473</v>
      </c>
      <c r="I334" s="123">
        <f t="shared" si="37"/>
        <v>7300</v>
      </c>
      <c r="J334" s="124" t="str">
        <f t="shared" si="38"/>
        <v>active</v>
      </c>
      <c r="K334" s="125">
        <f t="shared" si="39"/>
        <v>1117.6514999999999</v>
      </c>
      <c r="L334" s="126">
        <f t="shared" si="40"/>
        <v>7241.7693082191772</v>
      </c>
      <c r="M334" s="127">
        <f t="shared" si="41"/>
        <v>0</v>
      </c>
      <c r="N334" s="128">
        <f t="shared" si="42"/>
        <v>7241.7693082191772</v>
      </c>
      <c r="O334" s="129"/>
      <c r="P334" s="130">
        <v>1117.6514999999999</v>
      </c>
    </row>
    <row r="335" spans="1:18" ht="20.100000000000001" customHeight="1">
      <c r="A335" s="107" t="s">
        <v>583</v>
      </c>
      <c r="B335" s="107" t="s">
        <v>587</v>
      </c>
      <c r="C335" s="119">
        <v>2235</v>
      </c>
      <c r="D335" s="120" t="s">
        <v>128</v>
      </c>
      <c r="E335" s="120" t="s">
        <v>129</v>
      </c>
      <c r="F335" s="121">
        <v>20</v>
      </c>
      <c r="G335" s="122">
        <v>23410.57</v>
      </c>
      <c r="H335" s="123">
        <f t="shared" si="36"/>
        <v>43982</v>
      </c>
      <c r="I335" s="123">
        <f t="shared" si="37"/>
        <v>7300</v>
      </c>
      <c r="J335" s="124" t="str">
        <f t="shared" si="38"/>
        <v>active</v>
      </c>
      <c r="K335" s="125">
        <f t="shared" si="39"/>
        <v>1170.5284999999999</v>
      </c>
      <c r="L335" s="126">
        <f t="shared" si="40"/>
        <v>5952.0572493150685</v>
      </c>
      <c r="M335" s="127">
        <f t="shared" si="41"/>
        <v>0</v>
      </c>
      <c r="N335" s="128">
        <f t="shared" si="42"/>
        <v>5952.0572493150685</v>
      </c>
      <c r="O335" s="129"/>
      <c r="P335" s="130">
        <v>1170.5284999999999</v>
      </c>
    </row>
    <row r="336" spans="1:18" ht="20.100000000000001" customHeight="1">
      <c r="A336" s="107" t="s">
        <v>583</v>
      </c>
      <c r="B336" s="107" t="s">
        <v>587</v>
      </c>
      <c r="C336" s="119">
        <v>2234</v>
      </c>
      <c r="D336" s="120" t="s">
        <v>97</v>
      </c>
      <c r="E336" s="120" t="s">
        <v>98</v>
      </c>
      <c r="F336" s="121">
        <v>30</v>
      </c>
      <c r="G336" s="122">
        <v>1351129.56</v>
      </c>
      <c r="H336" s="123">
        <f t="shared" si="36"/>
        <v>44651</v>
      </c>
      <c r="I336" s="123">
        <f t="shared" si="37"/>
        <v>10950</v>
      </c>
      <c r="J336" s="124" t="str">
        <f t="shared" si="38"/>
        <v>active</v>
      </c>
      <c r="K336" s="125">
        <f t="shared" si="39"/>
        <v>45037.652000000002</v>
      </c>
      <c r="L336" s="126">
        <f t="shared" si="40"/>
        <v>146464.91212054793</v>
      </c>
      <c r="M336" s="127">
        <f t="shared" si="41"/>
        <v>0</v>
      </c>
      <c r="N336" s="128">
        <f t="shared" si="42"/>
        <v>146464.91212054793</v>
      </c>
      <c r="O336" s="129"/>
      <c r="P336" s="130">
        <v>45037.652000000002</v>
      </c>
      <c r="Q336" s="118">
        <f>SUM(K332:K336)</f>
        <v>51248.519</v>
      </c>
      <c r="R336" s="118">
        <f>SUM(N332:N336)</f>
        <v>220532.51732465753</v>
      </c>
    </row>
    <row r="337" spans="1:18" ht="20.100000000000001" customHeight="1">
      <c r="A337" s="108" t="s">
        <v>583</v>
      </c>
      <c r="B337" s="108" t="s">
        <v>578</v>
      </c>
      <c r="C337" s="109">
        <v>2134</v>
      </c>
      <c r="D337" s="110" t="s">
        <v>43</v>
      </c>
      <c r="E337" s="110" t="s">
        <v>44</v>
      </c>
      <c r="F337" s="111">
        <v>0</v>
      </c>
      <c r="G337" s="112">
        <v>590000</v>
      </c>
      <c r="H337" s="113">
        <f t="shared" si="36"/>
        <v>43223</v>
      </c>
      <c r="I337" s="113">
        <f t="shared" si="37"/>
        <v>0</v>
      </c>
      <c r="J337" s="111" t="str">
        <f t="shared" si="38"/>
        <v>dep out</v>
      </c>
      <c r="K337" s="114">
        <f t="shared" si="39"/>
        <v>0</v>
      </c>
      <c r="L337" s="115">
        <f t="shared" si="40"/>
        <v>590000</v>
      </c>
      <c r="M337" s="115">
        <f t="shared" si="41"/>
        <v>-590000</v>
      </c>
      <c r="N337" s="114">
        <f t="shared" si="42"/>
        <v>0</v>
      </c>
      <c r="O337" s="116"/>
      <c r="P337" s="117"/>
      <c r="Q337" s="118">
        <f>K337</f>
        <v>0</v>
      </c>
      <c r="R337" s="118">
        <f>N337</f>
        <v>0</v>
      </c>
    </row>
    <row r="338" spans="1:18" ht="20.100000000000001" customHeight="1">
      <c r="A338" s="107" t="s">
        <v>580</v>
      </c>
      <c r="B338" s="107" t="s">
        <v>578</v>
      </c>
      <c r="C338" s="119">
        <v>218</v>
      </c>
      <c r="D338" s="120" t="s">
        <v>18</v>
      </c>
      <c r="E338" s="120" t="s">
        <v>19</v>
      </c>
      <c r="F338" s="121">
        <v>0</v>
      </c>
      <c r="G338" s="122">
        <v>6242.45</v>
      </c>
      <c r="H338" s="123">
        <f t="shared" si="36"/>
        <v>29190</v>
      </c>
      <c r="I338" s="123">
        <f t="shared" si="37"/>
        <v>0</v>
      </c>
      <c r="J338" s="124" t="str">
        <f t="shared" si="38"/>
        <v>dep out</v>
      </c>
      <c r="K338" s="125">
        <f t="shared" si="39"/>
        <v>0</v>
      </c>
      <c r="L338" s="126">
        <f t="shared" si="40"/>
        <v>6242.45</v>
      </c>
      <c r="M338" s="127">
        <f t="shared" si="41"/>
        <v>-6242.45</v>
      </c>
      <c r="N338" s="128">
        <f t="shared" si="42"/>
        <v>0</v>
      </c>
      <c r="O338" s="129"/>
      <c r="P338" s="130"/>
    </row>
    <row r="339" spans="1:18" ht="20.100000000000001" customHeight="1">
      <c r="A339" s="107" t="s">
        <v>580</v>
      </c>
      <c r="B339" s="107" t="s">
        <v>578</v>
      </c>
      <c r="C339" s="119">
        <v>257</v>
      </c>
      <c r="D339" s="120" t="s">
        <v>24</v>
      </c>
      <c r="E339" s="120" t="s">
        <v>25</v>
      </c>
      <c r="F339" s="121">
        <v>0</v>
      </c>
      <c r="G339" s="122">
        <v>500</v>
      </c>
      <c r="H339" s="123">
        <f t="shared" si="36"/>
        <v>36258</v>
      </c>
      <c r="I339" s="123">
        <f t="shared" si="37"/>
        <v>0</v>
      </c>
      <c r="J339" s="124" t="str">
        <f t="shared" si="38"/>
        <v>dep out</v>
      </c>
      <c r="K339" s="125">
        <f t="shared" si="39"/>
        <v>0</v>
      </c>
      <c r="L339" s="126">
        <f t="shared" si="40"/>
        <v>500</v>
      </c>
      <c r="M339" s="127">
        <f t="shared" si="41"/>
        <v>-500</v>
      </c>
      <c r="N339" s="128">
        <f t="shared" si="42"/>
        <v>0</v>
      </c>
      <c r="O339" s="129"/>
      <c r="P339" s="130"/>
    </row>
    <row r="340" spans="1:18" ht="20.100000000000001" customHeight="1">
      <c r="A340" s="107" t="s">
        <v>580</v>
      </c>
      <c r="B340" s="107" t="s">
        <v>578</v>
      </c>
      <c r="C340" s="119">
        <v>258</v>
      </c>
      <c r="D340" s="120" t="s">
        <v>24</v>
      </c>
      <c r="E340" s="120" t="s">
        <v>26</v>
      </c>
      <c r="F340" s="121">
        <v>0</v>
      </c>
      <c r="G340" s="122">
        <v>8000</v>
      </c>
      <c r="H340" s="123">
        <f t="shared" si="36"/>
        <v>36362</v>
      </c>
      <c r="I340" s="123">
        <f t="shared" si="37"/>
        <v>0</v>
      </c>
      <c r="J340" s="124" t="str">
        <f t="shared" si="38"/>
        <v>dep out</v>
      </c>
      <c r="K340" s="125">
        <f t="shared" si="39"/>
        <v>0</v>
      </c>
      <c r="L340" s="126">
        <f t="shared" si="40"/>
        <v>8000</v>
      </c>
      <c r="M340" s="127">
        <f t="shared" si="41"/>
        <v>-8000</v>
      </c>
      <c r="N340" s="128">
        <f t="shared" si="42"/>
        <v>0</v>
      </c>
      <c r="O340" s="129"/>
      <c r="P340" s="130"/>
      <c r="Q340" s="118">
        <f>SUM(K338:K340)</f>
        <v>0</v>
      </c>
      <c r="R340" s="118">
        <f>SUM(N338:N340)</f>
        <v>0</v>
      </c>
    </row>
    <row r="341" spans="1:18" ht="20.100000000000001" customHeight="1">
      <c r="A341" s="108" t="s">
        <v>581</v>
      </c>
      <c r="B341" s="108" t="s">
        <v>587</v>
      </c>
      <c r="C341" s="109">
        <v>1176</v>
      </c>
      <c r="D341" s="110" t="s">
        <v>110</v>
      </c>
      <c r="E341" s="110" t="s">
        <v>111</v>
      </c>
      <c r="F341" s="111">
        <v>25</v>
      </c>
      <c r="G341" s="112">
        <v>1303183.3700000001</v>
      </c>
      <c r="H341" s="113">
        <f t="shared" si="36"/>
        <v>36241</v>
      </c>
      <c r="I341" s="113">
        <f t="shared" si="37"/>
        <v>9125</v>
      </c>
      <c r="J341" s="111" t="str">
        <f t="shared" si="38"/>
        <v>dep out</v>
      </c>
      <c r="K341" s="114">
        <f t="shared" si="39"/>
        <v>0</v>
      </c>
      <c r="L341" s="115">
        <f t="shared" si="40"/>
        <v>1303183.3700000001</v>
      </c>
      <c r="M341" s="115">
        <f t="shared" si="41"/>
        <v>0</v>
      </c>
      <c r="N341" s="114">
        <f t="shared" si="42"/>
        <v>1303183.3700000001</v>
      </c>
      <c r="O341" s="116"/>
      <c r="P341" s="117">
        <v>52127.334800000004</v>
      </c>
    </row>
    <row r="342" spans="1:18" ht="20.100000000000001" customHeight="1">
      <c r="A342" s="108" t="s">
        <v>581</v>
      </c>
      <c r="B342" s="108" t="s">
        <v>587</v>
      </c>
      <c r="C342" s="109">
        <v>954</v>
      </c>
      <c r="D342" s="110" t="s">
        <v>563</v>
      </c>
      <c r="E342" s="110" t="s">
        <v>86</v>
      </c>
      <c r="F342" s="111">
        <v>10</v>
      </c>
      <c r="G342" s="112">
        <v>2248</v>
      </c>
      <c r="H342" s="113">
        <f t="shared" si="36"/>
        <v>37257</v>
      </c>
      <c r="I342" s="113">
        <f t="shared" si="37"/>
        <v>3650</v>
      </c>
      <c r="J342" s="111" t="str">
        <f t="shared" si="38"/>
        <v>dep out</v>
      </c>
      <c r="K342" s="114">
        <f t="shared" si="39"/>
        <v>0</v>
      </c>
      <c r="L342" s="115">
        <f t="shared" si="40"/>
        <v>2248</v>
      </c>
      <c r="M342" s="115">
        <f t="shared" si="41"/>
        <v>0</v>
      </c>
      <c r="N342" s="114">
        <f t="shared" si="42"/>
        <v>2248</v>
      </c>
      <c r="O342" s="116"/>
      <c r="P342" s="117"/>
    </row>
    <row r="343" spans="1:18" ht="20.100000000000001" customHeight="1">
      <c r="A343" s="108" t="s">
        <v>581</v>
      </c>
      <c r="B343" s="108" t="s">
        <v>587</v>
      </c>
      <c r="C343" s="109">
        <v>1492</v>
      </c>
      <c r="D343" s="110" t="s">
        <v>89</v>
      </c>
      <c r="E343" s="110" t="s">
        <v>90</v>
      </c>
      <c r="F343" s="111">
        <v>20</v>
      </c>
      <c r="G343" s="112">
        <v>12310.9</v>
      </c>
      <c r="H343" s="113">
        <f t="shared" si="36"/>
        <v>38898</v>
      </c>
      <c r="I343" s="113">
        <f t="shared" si="37"/>
        <v>7300</v>
      </c>
      <c r="J343" s="111" t="str">
        <f t="shared" si="38"/>
        <v>active</v>
      </c>
      <c r="K343" s="114">
        <f t="shared" si="39"/>
        <v>615.54499999999996</v>
      </c>
      <c r="L343" s="115">
        <f t="shared" si="40"/>
        <v>11703.78712328767</v>
      </c>
      <c r="M343" s="115">
        <f t="shared" si="41"/>
        <v>0</v>
      </c>
      <c r="N343" s="114">
        <f t="shared" si="42"/>
        <v>11703.78712328767</v>
      </c>
      <c r="O343" s="116"/>
      <c r="P343" s="117">
        <v>615.54499999999996</v>
      </c>
    </row>
    <row r="344" spans="1:18" ht="20.100000000000001" customHeight="1">
      <c r="A344" s="108" t="s">
        <v>581</v>
      </c>
      <c r="B344" s="108" t="s">
        <v>587</v>
      </c>
      <c r="C344" s="109">
        <v>1750</v>
      </c>
      <c r="D344" s="110" t="s">
        <v>405</v>
      </c>
      <c r="E344" s="110" t="s">
        <v>406</v>
      </c>
      <c r="F344" s="111">
        <v>10</v>
      </c>
      <c r="G344" s="112">
        <v>23870</v>
      </c>
      <c r="H344" s="113">
        <f t="shared" si="36"/>
        <v>39569</v>
      </c>
      <c r="I344" s="113">
        <f t="shared" si="37"/>
        <v>3650</v>
      </c>
      <c r="J344" s="111" t="str">
        <f t="shared" si="38"/>
        <v>dep out</v>
      </c>
      <c r="K344" s="114">
        <f t="shared" si="39"/>
        <v>0</v>
      </c>
      <c r="L344" s="115">
        <f t="shared" si="40"/>
        <v>23870</v>
      </c>
      <c r="M344" s="115">
        <f t="shared" si="41"/>
        <v>0</v>
      </c>
      <c r="N344" s="114">
        <f t="shared" si="42"/>
        <v>23870</v>
      </c>
      <c r="O344" s="116"/>
      <c r="P344" s="117">
        <v>0</v>
      </c>
    </row>
    <row r="345" spans="1:18" ht="20.100000000000001" customHeight="1">
      <c r="A345" s="108" t="s">
        <v>581</v>
      </c>
      <c r="B345" s="108" t="s">
        <v>587</v>
      </c>
      <c r="C345" s="109">
        <v>1713</v>
      </c>
      <c r="D345" s="110" t="s">
        <v>394</v>
      </c>
      <c r="E345" s="110" t="s">
        <v>395</v>
      </c>
      <c r="F345" s="111">
        <v>25</v>
      </c>
      <c r="G345" s="112">
        <v>137768</v>
      </c>
      <c r="H345" s="113">
        <f t="shared" si="36"/>
        <v>39629</v>
      </c>
      <c r="I345" s="113">
        <f t="shared" si="37"/>
        <v>9125</v>
      </c>
      <c r="J345" s="111" t="str">
        <f t="shared" si="38"/>
        <v>active</v>
      </c>
      <c r="K345" s="114">
        <f t="shared" si="39"/>
        <v>5510.72</v>
      </c>
      <c r="L345" s="115">
        <f t="shared" si="40"/>
        <v>93742.631452054804</v>
      </c>
      <c r="M345" s="115">
        <f t="shared" si="41"/>
        <v>0</v>
      </c>
      <c r="N345" s="114">
        <f t="shared" si="42"/>
        <v>93742.631452054804</v>
      </c>
      <c r="O345" s="116"/>
      <c r="P345" s="117">
        <v>5510.72</v>
      </c>
    </row>
    <row r="346" spans="1:18" ht="20.100000000000001" customHeight="1">
      <c r="A346" s="108" t="s">
        <v>581</v>
      </c>
      <c r="B346" s="108" t="s">
        <v>587</v>
      </c>
      <c r="C346" s="109">
        <v>1768</v>
      </c>
      <c r="D346" s="110" t="s">
        <v>210</v>
      </c>
      <c r="E346" s="110" t="s">
        <v>211</v>
      </c>
      <c r="F346" s="111">
        <v>10</v>
      </c>
      <c r="G346" s="112">
        <v>6651</v>
      </c>
      <c r="H346" s="113">
        <f t="shared" si="36"/>
        <v>39630</v>
      </c>
      <c r="I346" s="113">
        <f t="shared" si="37"/>
        <v>3650</v>
      </c>
      <c r="J346" s="111" t="str">
        <f t="shared" si="38"/>
        <v>dep out</v>
      </c>
      <c r="K346" s="114">
        <f t="shared" si="39"/>
        <v>0</v>
      </c>
      <c r="L346" s="115">
        <f t="shared" si="40"/>
        <v>6651</v>
      </c>
      <c r="M346" s="115">
        <f t="shared" si="41"/>
        <v>0</v>
      </c>
      <c r="N346" s="114">
        <f t="shared" si="42"/>
        <v>6651</v>
      </c>
      <c r="O346" s="116"/>
      <c r="P346" s="117"/>
    </row>
    <row r="347" spans="1:18" ht="20.100000000000001" customHeight="1">
      <c r="A347" s="108" t="s">
        <v>581</v>
      </c>
      <c r="B347" s="108" t="s">
        <v>587</v>
      </c>
      <c r="C347" s="109">
        <v>1790</v>
      </c>
      <c r="D347" s="110" t="s">
        <v>409</v>
      </c>
      <c r="E347" s="110" t="s">
        <v>408</v>
      </c>
      <c r="F347" s="111">
        <v>30</v>
      </c>
      <c r="G347" s="112">
        <v>464389.6</v>
      </c>
      <c r="H347" s="113">
        <f t="shared" si="36"/>
        <v>40178</v>
      </c>
      <c r="I347" s="113">
        <f t="shared" si="37"/>
        <v>10950</v>
      </c>
      <c r="J347" s="111" t="str">
        <f t="shared" si="38"/>
        <v>active</v>
      </c>
      <c r="K347" s="114">
        <f t="shared" si="39"/>
        <v>15479.653333333332</v>
      </c>
      <c r="L347" s="115">
        <f t="shared" si="40"/>
        <v>240040.6516894977</v>
      </c>
      <c r="M347" s="115">
        <f t="shared" si="41"/>
        <v>0</v>
      </c>
      <c r="N347" s="114">
        <f t="shared" si="42"/>
        <v>240040.6516894977</v>
      </c>
      <c r="O347" s="116"/>
      <c r="P347" s="117">
        <v>15479.653333333332</v>
      </c>
    </row>
    <row r="348" spans="1:18" ht="20.100000000000001" customHeight="1">
      <c r="A348" s="108" t="s">
        <v>581</v>
      </c>
      <c r="B348" s="108" t="s">
        <v>587</v>
      </c>
      <c r="C348" s="109">
        <v>2036</v>
      </c>
      <c r="D348" s="110" t="s">
        <v>450</v>
      </c>
      <c r="E348" s="110" t="s">
        <v>451</v>
      </c>
      <c r="F348" s="111">
        <v>10</v>
      </c>
      <c r="G348" s="112">
        <v>149843.5</v>
      </c>
      <c r="H348" s="113">
        <f t="shared" si="36"/>
        <v>42173</v>
      </c>
      <c r="I348" s="113">
        <f t="shared" si="37"/>
        <v>3650</v>
      </c>
      <c r="J348" s="111" t="str">
        <f t="shared" si="38"/>
        <v>dep out</v>
      </c>
      <c r="K348" s="114">
        <f t="shared" si="39"/>
        <v>0</v>
      </c>
      <c r="L348" s="115">
        <f t="shared" si="40"/>
        <v>149843.5</v>
      </c>
      <c r="M348" s="115">
        <f t="shared" si="41"/>
        <v>0</v>
      </c>
      <c r="N348" s="114">
        <f t="shared" si="42"/>
        <v>149843.5</v>
      </c>
      <c r="O348" s="116"/>
      <c r="P348" s="117">
        <v>14984.35</v>
      </c>
    </row>
    <row r="349" spans="1:18" ht="20.100000000000001" customHeight="1">
      <c r="A349" s="108" t="s">
        <v>581</v>
      </c>
      <c r="B349" s="108" t="s">
        <v>587</v>
      </c>
      <c r="C349" s="109">
        <v>2075</v>
      </c>
      <c r="D349" s="110" t="s">
        <v>465</v>
      </c>
      <c r="E349" s="110" t="s">
        <v>466</v>
      </c>
      <c r="F349" s="111">
        <v>10</v>
      </c>
      <c r="G349" s="112">
        <v>200706.5</v>
      </c>
      <c r="H349" s="113">
        <f t="shared" si="36"/>
        <v>42271</v>
      </c>
      <c r="I349" s="113">
        <f t="shared" si="37"/>
        <v>3650</v>
      </c>
      <c r="J349" s="111" t="str">
        <f t="shared" si="38"/>
        <v>active</v>
      </c>
      <c r="K349" s="114">
        <f t="shared" si="39"/>
        <v>20070.650000000001</v>
      </c>
      <c r="L349" s="115">
        <f t="shared" si="40"/>
        <v>196142.48917808221</v>
      </c>
      <c r="M349" s="115">
        <f t="shared" si="41"/>
        <v>0</v>
      </c>
      <c r="N349" s="114">
        <f t="shared" si="42"/>
        <v>196142.48917808221</v>
      </c>
      <c r="O349" s="116"/>
      <c r="P349" s="117">
        <v>20070.650000000001</v>
      </c>
    </row>
    <row r="350" spans="1:18" ht="20.100000000000001" customHeight="1">
      <c r="A350" s="108" t="s">
        <v>581</v>
      </c>
      <c r="B350" s="108" t="s">
        <v>587</v>
      </c>
      <c r="C350" s="109">
        <v>2362</v>
      </c>
      <c r="D350" s="110" t="s">
        <v>99</v>
      </c>
      <c r="E350" s="110" t="s">
        <v>100</v>
      </c>
      <c r="F350" s="111">
        <v>10</v>
      </c>
      <c r="G350" s="112">
        <v>72210</v>
      </c>
      <c r="H350" s="113">
        <f t="shared" si="36"/>
        <v>44469</v>
      </c>
      <c r="I350" s="113">
        <f t="shared" si="37"/>
        <v>3650</v>
      </c>
      <c r="J350" s="111" t="str">
        <f t="shared" si="38"/>
        <v>active</v>
      </c>
      <c r="K350" s="114">
        <f t="shared" si="39"/>
        <v>7221</v>
      </c>
      <c r="L350" s="115">
        <f t="shared" si="40"/>
        <v>27083.695890410956</v>
      </c>
      <c r="M350" s="115">
        <f t="shared" si="41"/>
        <v>0</v>
      </c>
      <c r="N350" s="114">
        <f t="shared" si="42"/>
        <v>27083.695890410956</v>
      </c>
      <c r="O350" s="116"/>
      <c r="P350" s="117">
        <v>7221</v>
      </c>
    </row>
    <row r="351" spans="1:18" ht="20.100000000000001" customHeight="1">
      <c r="A351" s="108" t="s">
        <v>581</v>
      </c>
      <c r="B351" s="108" t="s">
        <v>587</v>
      </c>
      <c r="C351" s="109">
        <v>2396</v>
      </c>
      <c r="D351" s="110" t="s">
        <v>101</v>
      </c>
      <c r="E351" s="110" t="s">
        <v>102</v>
      </c>
      <c r="F351" s="111">
        <v>10</v>
      </c>
      <c r="G351" s="112">
        <v>17630.8</v>
      </c>
      <c r="H351" s="113">
        <f t="shared" si="36"/>
        <v>44985</v>
      </c>
      <c r="I351" s="113">
        <f t="shared" si="37"/>
        <v>3650</v>
      </c>
      <c r="J351" s="111" t="str">
        <f t="shared" si="38"/>
        <v>active</v>
      </c>
      <c r="K351" s="114">
        <f t="shared" si="39"/>
        <v>1763.08</v>
      </c>
      <c r="L351" s="115">
        <f t="shared" si="40"/>
        <v>4120.2938082191777</v>
      </c>
      <c r="M351" s="115">
        <f t="shared" si="41"/>
        <v>0</v>
      </c>
      <c r="N351" s="114">
        <f t="shared" si="42"/>
        <v>4120.2938082191777</v>
      </c>
      <c r="O351" s="116"/>
      <c r="P351" s="117">
        <v>588</v>
      </c>
      <c r="Q351" s="118">
        <f>SUM(K341:K351)</f>
        <v>50660.648333333331</v>
      </c>
      <c r="R351" s="118">
        <f>SUM(N341:N351)</f>
        <v>2058629.4191415526</v>
      </c>
    </row>
    <row r="352" spans="1:18" ht="20.100000000000001" customHeight="1">
      <c r="A352" s="107" t="s">
        <v>581</v>
      </c>
      <c r="B352" s="107" t="s">
        <v>588</v>
      </c>
      <c r="C352" s="119">
        <v>962</v>
      </c>
      <c r="D352" s="120" t="s">
        <v>193</v>
      </c>
      <c r="E352" s="120" t="s">
        <v>194</v>
      </c>
      <c r="F352" s="121">
        <v>10</v>
      </c>
      <c r="G352" s="122">
        <v>5000</v>
      </c>
      <c r="H352" s="123">
        <f t="shared" si="36"/>
        <v>37215</v>
      </c>
      <c r="I352" s="123">
        <f t="shared" si="37"/>
        <v>3650</v>
      </c>
      <c r="J352" s="124" t="str">
        <f t="shared" si="38"/>
        <v>dep out</v>
      </c>
      <c r="K352" s="125">
        <f t="shared" si="39"/>
        <v>0</v>
      </c>
      <c r="L352" s="126">
        <f t="shared" si="40"/>
        <v>5000</v>
      </c>
      <c r="M352" s="127">
        <f t="shared" si="41"/>
        <v>0</v>
      </c>
      <c r="N352" s="128">
        <f t="shared" si="42"/>
        <v>5000</v>
      </c>
      <c r="O352" s="129"/>
      <c r="P352" s="130"/>
    </row>
    <row r="353" spans="1:18" ht="20.100000000000001" customHeight="1">
      <c r="A353" s="107" t="s">
        <v>581</v>
      </c>
      <c r="B353" s="107" t="s">
        <v>588</v>
      </c>
      <c r="C353" s="119">
        <v>1402</v>
      </c>
      <c r="D353" s="120" t="s">
        <v>87</v>
      </c>
      <c r="E353" s="120" t="s">
        <v>88</v>
      </c>
      <c r="F353" s="121">
        <v>10</v>
      </c>
      <c r="G353" s="122">
        <v>8304.36</v>
      </c>
      <c r="H353" s="123">
        <f t="shared" si="36"/>
        <v>38393</v>
      </c>
      <c r="I353" s="123">
        <f t="shared" si="37"/>
        <v>3650</v>
      </c>
      <c r="J353" s="124" t="str">
        <f t="shared" si="38"/>
        <v>dep out</v>
      </c>
      <c r="K353" s="125">
        <f t="shared" si="39"/>
        <v>0</v>
      </c>
      <c r="L353" s="126">
        <f t="shared" si="40"/>
        <v>8304.36</v>
      </c>
      <c r="M353" s="127">
        <f t="shared" si="41"/>
        <v>0</v>
      </c>
      <c r="N353" s="128">
        <f t="shared" si="42"/>
        <v>8304.36</v>
      </c>
      <c r="O353" s="129"/>
      <c r="P353" s="130">
        <v>0</v>
      </c>
    </row>
    <row r="354" spans="1:18" ht="20.100000000000001" customHeight="1">
      <c r="A354" s="107" t="s">
        <v>581</v>
      </c>
      <c r="B354" s="107" t="s">
        <v>588</v>
      </c>
      <c r="C354" s="119">
        <v>1458</v>
      </c>
      <c r="D354" s="120" t="s">
        <v>120</v>
      </c>
      <c r="E354" s="120" t="s">
        <v>121</v>
      </c>
      <c r="F354" s="121">
        <v>10</v>
      </c>
      <c r="G354" s="122">
        <v>15688.6</v>
      </c>
      <c r="H354" s="123">
        <f t="shared" si="36"/>
        <v>38637</v>
      </c>
      <c r="I354" s="123">
        <f t="shared" si="37"/>
        <v>3650</v>
      </c>
      <c r="J354" s="124" t="str">
        <f t="shared" si="38"/>
        <v>dep out</v>
      </c>
      <c r="K354" s="125">
        <f t="shared" si="39"/>
        <v>0</v>
      </c>
      <c r="L354" s="126">
        <f t="shared" si="40"/>
        <v>15688.6</v>
      </c>
      <c r="M354" s="127">
        <f t="shared" si="41"/>
        <v>0</v>
      </c>
      <c r="N354" s="128">
        <f t="shared" si="42"/>
        <v>15688.6</v>
      </c>
      <c r="O354" s="129"/>
      <c r="P354" s="130">
        <v>0</v>
      </c>
    </row>
    <row r="355" spans="1:18" ht="20.100000000000001" customHeight="1">
      <c r="A355" s="107" t="s">
        <v>581</v>
      </c>
      <c r="B355" s="107" t="s">
        <v>588</v>
      </c>
      <c r="C355" s="119">
        <v>1610</v>
      </c>
      <c r="D355" s="120" t="s">
        <v>122</v>
      </c>
      <c r="E355" s="120" t="s">
        <v>123</v>
      </c>
      <c r="F355" s="121">
        <v>4</v>
      </c>
      <c r="G355" s="122">
        <v>8825</v>
      </c>
      <c r="H355" s="123">
        <f t="shared" si="36"/>
        <v>39021</v>
      </c>
      <c r="I355" s="123">
        <f t="shared" si="37"/>
        <v>1460</v>
      </c>
      <c r="J355" s="124" t="str">
        <f t="shared" si="38"/>
        <v>dep out</v>
      </c>
      <c r="K355" s="125">
        <f t="shared" si="39"/>
        <v>0</v>
      </c>
      <c r="L355" s="126">
        <f t="shared" si="40"/>
        <v>8825</v>
      </c>
      <c r="M355" s="127">
        <f t="shared" si="41"/>
        <v>0</v>
      </c>
      <c r="N355" s="128">
        <f t="shared" si="42"/>
        <v>8825</v>
      </c>
      <c r="O355" s="129"/>
      <c r="P355" s="130">
        <v>0</v>
      </c>
    </row>
    <row r="356" spans="1:18" ht="20.100000000000001" customHeight="1">
      <c r="A356" s="107" t="s">
        <v>581</v>
      </c>
      <c r="B356" s="107" t="s">
        <v>588</v>
      </c>
      <c r="C356" s="119">
        <v>1696</v>
      </c>
      <c r="D356" s="120" t="s">
        <v>204</v>
      </c>
      <c r="E356" s="120" t="s">
        <v>205</v>
      </c>
      <c r="F356" s="121">
        <v>5</v>
      </c>
      <c r="G356" s="122">
        <v>5610</v>
      </c>
      <c r="H356" s="123">
        <f t="shared" si="36"/>
        <v>39609</v>
      </c>
      <c r="I356" s="123">
        <f t="shared" si="37"/>
        <v>1825</v>
      </c>
      <c r="J356" s="124" t="str">
        <f t="shared" si="38"/>
        <v>dep out</v>
      </c>
      <c r="K356" s="125">
        <f t="shared" si="39"/>
        <v>0</v>
      </c>
      <c r="L356" s="126">
        <f t="shared" si="40"/>
        <v>5610</v>
      </c>
      <c r="M356" s="127">
        <f t="shared" si="41"/>
        <v>0</v>
      </c>
      <c r="N356" s="128">
        <f t="shared" si="42"/>
        <v>5610</v>
      </c>
      <c r="O356" s="129"/>
      <c r="P356" s="130"/>
    </row>
    <row r="357" spans="1:18" ht="20.100000000000001" customHeight="1">
      <c r="A357" s="107" t="s">
        <v>581</v>
      </c>
      <c r="B357" s="107" t="s">
        <v>588</v>
      </c>
      <c r="C357" s="119">
        <v>1816</v>
      </c>
      <c r="D357" s="120" t="s">
        <v>212</v>
      </c>
      <c r="E357" s="120" t="s">
        <v>213</v>
      </c>
      <c r="F357" s="121">
        <v>5</v>
      </c>
      <c r="G357" s="122">
        <v>6624.24</v>
      </c>
      <c r="H357" s="123">
        <f t="shared" si="36"/>
        <v>40296</v>
      </c>
      <c r="I357" s="123">
        <f t="shared" si="37"/>
        <v>1825</v>
      </c>
      <c r="J357" s="124" t="str">
        <f t="shared" si="38"/>
        <v>dep out</v>
      </c>
      <c r="K357" s="125">
        <f t="shared" si="39"/>
        <v>0</v>
      </c>
      <c r="L357" s="126">
        <f t="shared" si="40"/>
        <v>6624.24</v>
      </c>
      <c r="M357" s="127">
        <f t="shared" si="41"/>
        <v>0</v>
      </c>
      <c r="N357" s="128">
        <f t="shared" si="42"/>
        <v>6624.24</v>
      </c>
      <c r="O357" s="129"/>
      <c r="P357" s="130"/>
    </row>
    <row r="358" spans="1:18" ht="20.100000000000001" customHeight="1">
      <c r="A358" s="107" t="s">
        <v>581</v>
      </c>
      <c r="B358" s="107" t="s">
        <v>588</v>
      </c>
      <c r="C358" s="119">
        <v>1867</v>
      </c>
      <c r="D358" s="120" t="s">
        <v>93</v>
      </c>
      <c r="E358" s="120" t="s">
        <v>94</v>
      </c>
      <c r="F358" s="121">
        <v>5</v>
      </c>
      <c r="G358" s="122">
        <v>4995</v>
      </c>
      <c r="H358" s="123">
        <f t="shared" si="36"/>
        <v>40604</v>
      </c>
      <c r="I358" s="123">
        <f t="shared" si="37"/>
        <v>1825</v>
      </c>
      <c r="J358" s="124" t="str">
        <f t="shared" si="38"/>
        <v>dep out</v>
      </c>
      <c r="K358" s="125">
        <f t="shared" si="39"/>
        <v>0</v>
      </c>
      <c r="L358" s="126">
        <f t="shared" si="40"/>
        <v>4995</v>
      </c>
      <c r="M358" s="127">
        <f t="shared" si="41"/>
        <v>0</v>
      </c>
      <c r="N358" s="128">
        <f t="shared" si="42"/>
        <v>4995</v>
      </c>
      <c r="O358" s="129"/>
      <c r="P358" s="130">
        <v>0</v>
      </c>
    </row>
    <row r="359" spans="1:18" ht="20.100000000000001" customHeight="1">
      <c r="A359" s="107" t="s">
        <v>581</v>
      </c>
      <c r="B359" s="107" t="s">
        <v>588</v>
      </c>
      <c r="C359" s="119">
        <v>2064</v>
      </c>
      <c r="D359" s="120" t="s">
        <v>218</v>
      </c>
      <c r="E359" s="120" t="s">
        <v>219</v>
      </c>
      <c r="F359" s="121">
        <v>7</v>
      </c>
      <c r="G359" s="122">
        <v>29290</v>
      </c>
      <c r="H359" s="123">
        <f t="shared" ref="H359:H394" si="43">DATEVALUE(E359)</f>
        <v>42551</v>
      </c>
      <c r="I359" s="123">
        <f t="shared" ref="I359:I394" si="44">F359*365</f>
        <v>2555</v>
      </c>
      <c r="J359" s="124" t="str">
        <f t="shared" ref="J359:J394" si="45">IF((H359+I359)&lt;$K$1,"dep out","active")</f>
        <v>dep out</v>
      </c>
      <c r="K359" s="125">
        <f t="shared" ref="K359:K394" si="46">IF(J359="dep out",0,(G359/F359))</f>
        <v>0</v>
      </c>
      <c r="L359" s="126">
        <f t="shared" ref="L359:L394" si="47">IF(J359="dep out",G359,(($K$1-H359)/365)*K359)</f>
        <v>29290</v>
      </c>
      <c r="M359" s="127">
        <f t="shared" ref="M359:M394" si="48">IF(F359=0,(-1*G359),0)</f>
        <v>0</v>
      </c>
      <c r="N359" s="128">
        <f t="shared" ref="N359:N394" si="49">L359+M359</f>
        <v>29290</v>
      </c>
      <c r="O359" s="129"/>
      <c r="P359" s="130">
        <v>4184</v>
      </c>
    </row>
    <row r="360" spans="1:18" ht="20.100000000000001" customHeight="1">
      <c r="A360" s="107" t="s">
        <v>581</v>
      </c>
      <c r="B360" s="107" t="s">
        <v>588</v>
      </c>
      <c r="C360" s="119">
        <v>2111</v>
      </c>
      <c r="D360" s="120" t="s">
        <v>220</v>
      </c>
      <c r="E360" s="120" t="s">
        <v>221</v>
      </c>
      <c r="F360" s="121">
        <v>10</v>
      </c>
      <c r="G360" s="122">
        <v>37938.230000000003</v>
      </c>
      <c r="H360" s="123">
        <f t="shared" si="43"/>
        <v>42914</v>
      </c>
      <c r="I360" s="123">
        <f t="shared" si="44"/>
        <v>3650</v>
      </c>
      <c r="J360" s="124" t="str">
        <f t="shared" si="45"/>
        <v>active</v>
      </c>
      <c r="K360" s="125">
        <f t="shared" si="46"/>
        <v>3793.8230000000003</v>
      </c>
      <c r="L360" s="126">
        <f t="shared" si="47"/>
        <v>30392.160142465757</v>
      </c>
      <c r="M360" s="127">
        <f t="shared" si="48"/>
        <v>0</v>
      </c>
      <c r="N360" s="128">
        <f t="shared" si="49"/>
        <v>30392.160142465757</v>
      </c>
      <c r="O360" s="129"/>
      <c r="P360" s="130">
        <v>3793.8230000000003</v>
      </c>
    </row>
    <row r="361" spans="1:18" ht="20.100000000000001" customHeight="1">
      <c r="A361" s="107" t="s">
        <v>581</v>
      </c>
      <c r="B361" s="107" t="s">
        <v>588</v>
      </c>
      <c r="C361" s="119">
        <v>2297</v>
      </c>
      <c r="D361" s="120" t="s">
        <v>224</v>
      </c>
      <c r="E361" s="120" t="s">
        <v>225</v>
      </c>
      <c r="F361" s="121">
        <v>10</v>
      </c>
      <c r="G361" s="122">
        <v>29875.8</v>
      </c>
      <c r="H361" s="123">
        <f t="shared" si="43"/>
        <v>44274</v>
      </c>
      <c r="I361" s="123">
        <f t="shared" si="44"/>
        <v>3650</v>
      </c>
      <c r="J361" s="124" t="str">
        <f t="shared" si="45"/>
        <v>active</v>
      </c>
      <c r="K361" s="125">
        <f t="shared" si="46"/>
        <v>2987.58</v>
      </c>
      <c r="L361" s="126">
        <f t="shared" si="47"/>
        <v>12801.575671232875</v>
      </c>
      <c r="M361" s="127">
        <f t="shared" si="48"/>
        <v>0</v>
      </c>
      <c r="N361" s="128">
        <f t="shared" si="49"/>
        <v>12801.575671232875</v>
      </c>
      <c r="O361" s="129"/>
      <c r="P361" s="130">
        <v>2987.58</v>
      </c>
    </row>
    <row r="362" spans="1:18" ht="20.100000000000001" customHeight="1">
      <c r="A362" s="107" t="s">
        <v>581</v>
      </c>
      <c r="B362" s="107" t="s">
        <v>588</v>
      </c>
      <c r="C362" s="119">
        <v>2298</v>
      </c>
      <c r="D362" s="120" t="s">
        <v>226</v>
      </c>
      <c r="E362" s="120" t="s">
        <v>227</v>
      </c>
      <c r="F362" s="121">
        <v>10</v>
      </c>
      <c r="G362" s="122">
        <v>37606.33</v>
      </c>
      <c r="H362" s="123">
        <f t="shared" si="43"/>
        <v>44327</v>
      </c>
      <c r="I362" s="123">
        <f t="shared" si="44"/>
        <v>3650</v>
      </c>
      <c r="J362" s="124" t="str">
        <f t="shared" si="45"/>
        <v>active</v>
      </c>
      <c r="K362" s="125">
        <f t="shared" si="46"/>
        <v>3760.6330000000003</v>
      </c>
      <c r="L362" s="126">
        <f t="shared" si="47"/>
        <v>15567.99030958904</v>
      </c>
      <c r="M362" s="127">
        <f t="shared" si="48"/>
        <v>0</v>
      </c>
      <c r="N362" s="128">
        <f t="shared" si="49"/>
        <v>15567.99030958904</v>
      </c>
      <c r="O362" s="129"/>
      <c r="P362" s="130">
        <v>3760.6330000000003</v>
      </c>
    </row>
    <row r="363" spans="1:18" ht="20.100000000000001" customHeight="1">
      <c r="A363" s="107" t="s">
        <v>581</v>
      </c>
      <c r="B363" s="107" t="s">
        <v>588</v>
      </c>
      <c r="C363" s="119">
        <v>2400</v>
      </c>
      <c r="D363" s="120" t="s">
        <v>233</v>
      </c>
      <c r="E363" s="120" t="s">
        <v>1</v>
      </c>
      <c r="F363" s="121">
        <v>7</v>
      </c>
      <c r="G363" s="122">
        <v>60000</v>
      </c>
      <c r="H363" s="123">
        <f t="shared" si="43"/>
        <v>45107</v>
      </c>
      <c r="I363" s="123">
        <f t="shared" si="44"/>
        <v>2555</v>
      </c>
      <c r="J363" s="124" t="str">
        <f t="shared" si="45"/>
        <v>active</v>
      </c>
      <c r="K363" s="125">
        <f t="shared" si="46"/>
        <v>8571.4285714285706</v>
      </c>
      <c r="L363" s="126">
        <f t="shared" si="47"/>
        <v>17166.340508806261</v>
      </c>
      <c r="M363" s="127">
        <f t="shared" si="48"/>
        <v>0</v>
      </c>
      <c r="N363" s="128">
        <f t="shared" si="49"/>
        <v>17166.340508806261</v>
      </c>
      <c r="O363" s="129"/>
      <c r="P363" s="130">
        <v>0</v>
      </c>
      <c r="Q363" s="118">
        <f>SUM(K352:K363)</f>
        <v>19113.464571428573</v>
      </c>
      <c r="R363" s="118">
        <f>SUM(N352:N363)</f>
        <v>160265.26663209393</v>
      </c>
    </row>
    <row r="364" spans="1:18" ht="20.100000000000001" customHeight="1">
      <c r="A364" s="108" t="s">
        <v>581</v>
      </c>
      <c r="B364" s="108" t="s">
        <v>578</v>
      </c>
      <c r="C364" s="109">
        <v>1719</v>
      </c>
      <c r="D364" s="110" t="s">
        <v>31</v>
      </c>
      <c r="E364" s="110" t="s">
        <v>32</v>
      </c>
      <c r="F364" s="111">
        <v>0</v>
      </c>
      <c r="G364" s="112">
        <v>50497</v>
      </c>
      <c r="H364" s="113">
        <f t="shared" si="43"/>
        <v>39463</v>
      </c>
      <c r="I364" s="113">
        <f t="shared" si="44"/>
        <v>0</v>
      </c>
      <c r="J364" s="111" t="str">
        <f t="shared" si="45"/>
        <v>dep out</v>
      </c>
      <c r="K364" s="114">
        <f t="shared" si="46"/>
        <v>0</v>
      </c>
      <c r="L364" s="115">
        <f t="shared" si="47"/>
        <v>50497</v>
      </c>
      <c r="M364" s="115">
        <f t="shared" si="48"/>
        <v>-50497</v>
      </c>
      <c r="N364" s="114">
        <f t="shared" si="49"/>
        <v>0</v>
      </c>
      <c r="O364" s="116"/>
      <c r="P364" s="117"/>
      <c r="Q364" s="118">
        <f>K364</f>
        <v>0</v>
      </c>
      <c r="R364" s="118">
        <f>N364</f>
        <v>0</v>
      </c>
    </row>
    <row r="365" spans="1:18" ht="20.100000000000001" customHeight="1">
      <c r="A365" s="107" t="s">
        <v>581</v>
      </c>
      <c r="B365" s="107" t="s">
        <v>586</v>
      </c>
      <c r="C365" s="119">
        <v>277</v>
      </c>
      <c r="D365" s="120" t="s">
        <v>72</v>
      </c>
      <c r="E365" s="120" t="s">
        <v>71</v>
      </c>
      <c r="F365" s="121">
        <v>25</v>
      </c>
      <c r="G365" s="122">
        <v>1020339.21</v>
      </c>
      <c r="H365" s="123">
        <f t="shared" si="43"/>
        <v>35065</v>
      </c>
      <c r="I365" s="123">
        <f t="shared" si="44"/>
        <v>9125</v>
      </c>
      <c r="J365" s="124" t="str">
        <f t="shared" si="45"/>
        <v>dep out</v>
      </c>
      <c r="K365" s="125">
        <f t="shared" si="46"/>
        <v>0</v>
      </c>
      <c r="L365" s="126">
        <f t="shared" si="47"/>
        <v>1020339.21</v>
      </c>
      <c r="M365" s="127">
        <f t="shared" si="48"/>
        <v>0</v>
      </c>
      <c r="N365" s="128">
        <f t="shared" si="49"/>
        <v>1020339.21</v>
      </c>
      <c r="O365" s="129"/>
      <c r="P365" s="130"/>
    </row>
    <row r="366" spans="1:18" ht="20.100000000000001" customHeight="1">
      <c r="A366" s="107" t="s">
        <v>581</v>
      </c>
      <c r="B366" s="107" t="s">
        <v>586</v>
      </c>
      <c r="C366" s="119">
        <v>2214</v>
      </c>
      <c r="D366" s="120" t="s">
        <v>222</v>
      </c>
      <c r="E366" s="120" t="s">
        <v>223</v>
      </c>
      <c r="F366" s="121">
        <v>7</v>
      </c>
      <c r="G366" s="122">
        <v>21204.74</v>
      </c>
      <c r="H366" s="123">
        <f t="shared" si="43"/>
        <v>43544</v>
      </c>
      <c r="I366" s="123">
        <f t="shared" si="44"/>
        <v>2555</v>
      </c>
      <c r="J366" s="124" t="str">
        <f t="shared" si="45"/>
        <v>active</v>
      </c>
      <c r="K366" s="125">
        <f t="shared" si="46"/>
        <v>3029.2485714285717</v>
      </c>
      <c r="L366" s="126">
        <f t="shared" si="47"/>
        <v>19038.619788649707</v>
      </c>
      <c r="M366" s="127">
        <f t="shared" si="48"/>
        <v>0</v>
      </c>
      <c r="N366" s="128">
        <f t="shared" si="49"/>
        <v>19038.619788649707</v>
      </c>
      <c r="O366" s="129"/>
      <c r="P366" s="130">
        <v>3029.2485714285717</v>
      </c>
      <c r="Q366" s="118">
        <f>SUM(K365:K366)</f>
        <v>3029.2485714285717</v>
      </c>
      <c r="R366" s="118">
        <f>SUM(N365:N366)</f>
        <v>1039377.8297886497</v>
      </c>
    </row>
    <row r="367" spans="1:18" ht="20.100000000000001" customHeight="1">
      <c r="A367" s="108" t="s">
        <v>581</v>
      </c>
      <c r="B367" s="108" t="s">
        <v>585</v>
      </c>
      <c r="C367" s="109">
        <v>263</v>
      </c>
      <c r="D367" s="110" t="s">
        <v>54</v>
      </c>
      <c r="E367" s="110" t="s">
        <v>13</v>
      </c>
      <c r="F367" s="111">
        <v>20</v>
      </c>
      <c r="G367" s="112">
        <v>2010.3</v>
      </c>
      <c r="H367" s="113">
        <f t="shared" si="43"/>
        <v>23346</v>
      </c>
      <c r="I367" s="113">
        <f t="shared" si="44"/>
        <v>7300</v>
      </c>
      <c r="J367" s="111" t="str">
        <f t="shared" si="45"/>
        <v>dep out</v>
      </c>
      <c r="K367" s="114">
        <f t="shared" si="46"/>
        <v>0</v>
      </c>
      <c r="L367" s="115">
        <f t="shared" si="47"/>
        <v>2010.3</v>
      </c>
      <c r="M367" s="115">
        <f t="shared" si="48"/>
        <v>0</v>
      </c>
      <c r="N367" s="114">
        <f t="shared" si="49"/>
        <v>2010.3</v>
      </c>
      <c r="O367" s="116"/>
      <c r="P367" s="117"/>
    </row>
    <row r="368" spans="1:18" ht="20.100000000000001" customHeight="1">
      <c r="A368" s="108" t="s">
        <v>581</v>
      </c>
      <c r="B368" s="108" t="s">
        <v>585</v>
      </c>
      <c r="C368" s="109">
        <v>264</v>
      </c>
      <c r="D368" s="110" t="s">
        <v>55</v>
      </c>
      <c r="E368" s="110" t="s">
        <v>56</v>
      </c>
      <c r="F368" s="111">
        <v>20</v>
      </c>
      <c r="G368" s="112">
        <v>572606.15</v>
      </c>
      <c r="H368" s="113">
        <f t="shared" si="43"/>
        <v>23712</v>
      </c>
      <c r="I368" s="113">
        <f t="shared" si="44"/>
        <v>7300</v>
      </c>
      <c r="J368" s="111" t="str">
        <f t="shared" si="45"/>
        <v>dep out</v>
      </c>
      <c r="K368" s="114">
        <f t="shared" si="46"/>
        <v>0</v>
      </c>
      <c r="L368" s="115">
        <f t="shared" si="47"/>
        <v>572606.15</v>
      </c>
      <c r="M368" s="115">
        <f t="shared" si="48"/>
        <v>0</v>
      </c>
      <c r="N368" s="114">
        <f t="shared" si="49"/>
        <v>572606.15</v>
      </c>
      <c r="O368" s="116"/>
      <c r="P368" s="117"/>
    </row>
    <row r="369" spans="1:16" ht="20.100000000000001" customHeight="1">
      <c r="A369" s="108" t="s">
        <v>581</v>
      </c>
      <c r="B369" s="108" t="s">
        <v>585</v>
      </c>
      <c r="C369" s="109">
        <v>265</v>
      </c>
      <c r="D369" s="110" t="s">
        <v>57</v>
      </c>
      <c r="E369" s="110" t="s">
        <v>58</v>
      </c>
      <c r="F369" s="111">
        <v>20</v>
      </c>
      <c r="G369" s="112">
        <v>281940.65999999997</v>
      </c>
      <c r="H369" s="113">
        <f t="shared" si="43"/>
        <v>24077</v>
      </c>
      <c r="I369" s="113">
        <f t="shared" si="44"/>
        <v>7300</v>
      </c>
      <c r="J369" s="111" t="str">
        <f t="shared" si="45"/>
        <v>dep out</v>
      </c>
      <c r="K369" s="114">
        <f t="shared" si="46"/>
        <v>0</v>
      </c>
      <c r="L369" s="115">
        <f t="shared" si="47"/>
        <v>281940.65999999997</v>
      </c>
      <c r="M369" s="115">
        <f t="shared" si="48"/>
        <v>0</v>
      </c>
      <c r="N369" s="114">
        <f t="shared" si="49"/>
        <v>281940.65999999997</v>
      </c>
      <c r="O369" s="116"/>
      <c r="P369" s="117"/>
    </row>
    <row r="370" spans="1:16" s="143" customFormat="1" ht="20.100000000000001" customHeight="1">
      <c r="A370" s="108" t="s">
        <v>581</v>
      </c>
      <c r="B370" s="108" t="s">
        <v>585</v>
      </c>
      <c r="C370" s="109">
        <v>266</v>
      </c>
      <c r="D370" s="110" t="s">
        <v>57</v>
      </c>
      <c r="E370" s="110" t="s">
        <v>59</v>
      </c>
      <c r="F370" s="111">
        <v>20</v>
      </c>
      <c r="G370" s="112">
        <v>11893.62</v>
      </c>
      <c r="H370" s="113">
        <f t="shared" si="43"/>
        <v>26268</v>
      </c>
      <c r="I370" s="113">
        <f t="shared" si="44"/>
        <v>7300</v>
      </c>
      <c r="J370" s="111" t="str">
        <f t="shared" si="45"/>
        <v>dep out</v>
      </c>
      <c r="K370" s="114">
        <f t="shared" si="46"/>
        <v>0</v>
      </c>
      <c r="L370" s="115">
        <f t="shared" si="47"/>
        <v>11893.62</v>
      </c>
      <c r="M370" s="115">
        <f t="shared" si="48"/>
        <v>0</v>
      </c>
      <c r="N370" s="114">
        <f t="shared" si="49"/>
        <v>11893.62</v>
      </c>
      <c r="O370" s="116"/>
      <c r="P370" s="117"/>
    </row>
    <row r="371" spans="1:16" ht="20.100000000000001" customHeight="1">
      <c r="A371" s="108" t="s">
        <v>581</v>
      </c>
      <c r="B371" s="108" t="s">
        <v>585</v>
      </c>
      <c r="C371" s="109">
        <v>267</v>
      </c>
      <c r="D371" s="110" t="s">
        <v>55</v>
      </c>
      <c r="E371" s="110" t="s">
        <v>60</v>
      </c>
      <c r="F371" s="111">
        <v>20</v>
      </c>
      <c r="G371" s="112">
        <v>7413.7</v>
      </c>
      <c r="H371" s="113">
        <f t="shared" si="43"/>
        <v>26634</v>
      </c>
      <c r="I371" s="113">
        <f t="shared" si="44"/>
        <v>7300</v>
      </c>
      <c r="J371" s="111" t="str">
        <f t="shared" si="45"/>
        <v>dep out</v>
      </c>
      <c r="K371" s="114">
        <f t="shared" si="46"/>
        <v>0</v>
      </c>
      <c r="L371" s="115">
        <f t="shared" si="47"/>
        <v>7413.7</v>
      </c>
      <c r="M371" s="115">
        <f t="shared" si="48"/>
        <v>0</v>
      </c>
      <c r="N371" s="114">
        <f t="shared" si="49"/>
        <v>7413.7</v>
      </c>
      <c r="O371" s="116"/>
      <c r="P371" s="117"/>
    </row>
    <row r="372" spans="1:16" ht="20.100000000000001" customHeight="1">
      <c r="A372" s="108" t="s">
        <v>581</v>
      </c>
      <c r="B372" s="108" t="s">
        <v>585</v>
      </c>
      <c r="C372" s="109">
        <v>268</v>
      </c>
      <c r="D372" s="110" t="s">
        <v>57</v>
      </c>
      <c r="E372" s="110" t="s">
        <v>61</v>
      </c>
      <c r="F372" s="111">
        <v>20</v>
      </c>
      <c r="G372" s="112">
        <v>219876.76</v>
      </c>
      <c r="H372" s="113">
        <f t="shared" si="43"/>
        <v>26999</v>
      </c>
      <c r="I372" s="113">
        <f t="shared" si="44"/>
        <v>7300</v>
      </c>
      <c r="J372" s="111" t="str">
        <f t="shared" si="45"/>
        <v>dep out</v>
      </c>
      <c r="K372" s="114">
        <f t="shared" si="46"/>
        <v>0</v>
      </c>
      <c r="L372" s="115">
        <f t="shared" si="47"/>
        <v>219876.76</v>
      </c>
      <c r="M372" s="115">
        <f t="shared" si="48"/>
        <v>0</v>
      </c>
      <c r="N372" s="114">
        <f t="shared" si="49"/>
        <v>219876.76</v>
      </c>
      <c r="O372" s="116"/>
      <c r="P372" s="117"/>
    </row>
    <row r="373" spans="1:16" ht="20.100000000000001" customHeight="1">
      <c r="A373" s="108" t="s">
        <v>581</v>
      </c>
      <c r="B373" s="108" t="s">
        <v>585</v>
      </c>
      <c r="C373" s="109">
        <v>269</v>
      </c>
      <c r="D373" s="110" t="s">
        <v>57</v>
      </c>
      <c r="E373" s="110" t="s">
        <v>62</v>
      </c>
      <c r="F373" s="111">
        <v>20</v>
      </c>
      <c r="G373" s="112">
        <v>58774.58</v>
      </c>
      <c r="H373" s="113">
        <f t="shared" si="43"/>
        <v>27364</v>
      </c>
      <c r="I373" s="113">
        <f t="shared" si="44"/>
        <v>7300</v>
      </c>
      <c r="J373" s="111" t="str">
        <f t="shared" si="45"/>
        <v>dep out</v>
      </c>
      <c r="K373" s="114">
        <f t="shared" si="46"/>
        <v>0</v>
      </c>
      <c r="L373" s="115">
        <f t="shared" si="47"/>
        <v>58774.58</v>
      </c>
      <c r="M373" s="115">
        <f t="shared" si="48"/>
        <v>0</v>
      </c>
      <c r="N373" s="114">
        <f t="shared" si="49"/>
        <v>58774.58</v>
      </c>
      <c r="O373" s="116"/>
      <c r="P373" s="117"/>
    </row>
    <row r="374" spans="1:16" ht="20.100000000000001" customHeight="1">
      <c r="A374" s="108" t="s">
        <v>581</v>
      </c>
      <c r="B374" s="108" t="s">
        <v>585</v>
      </c>
      <c r="C374" s="109">
        <v>270</v>
      </c>
      <c r="D374" s="110" t="s">
        <v>57</v>
      </c>
      <c r="E374" s="110" t="s">
        <v>63</v>
      </c>
      <c r="F374" s="111">
        <v>20</v>
      </c>
      <c r="G374" s="112">
        <v>21747.33</v>
      </c>
      <c r="H374" s="113">
        <f t="shared" si="43"/>
        <v>27729</v>
      </c>
      <c r="I374" s="113">
        <f t="shared" si="44"/>
        <v>7300</v>
      </c>
      <c r="J374" s="111" t="str">
        <f t="shared" si="45"/>
        <v>dep out</v>
      </c>
      <c r="K374" s="114">
        <f t="shared" si="46"/>
        <v>0</v>
      </c>
      <c r="L374" s="115">
        <f t="shared" si="47"/>
        <v>21747.33</v>
      </c>
      <c r="M374" s="115">
        <f t="shared" si="48"/>
        <v>0</v>
      </c>
      <c r="N374" s="114">
        <f t="shared" si="49"/>
        <v>21747.33</v>
      </c>
      <c r="O374" s="116"/>
      <c r="P374" s="117"/>
    </row>
    <row r="375" spans="1:16" ht="20.100000000000001" customHeight="1">
      <c r="A375" s="108" t="s">
        <v>581</v>
      </c>
      <c r="B375" s="108" t="s">
        <v>585</v>
      </c>
      <c r="C375" s="109">
        <v>271</v>
      </c>
      <c r="D375" s="110" t="s">
        <v>57</v>
      </c>
      <c r="E375" s="110" t="s">
        <v>64</v>
      </c>
      <c r="F375" s="111">
        <v>20</v>
      </c>
      <c r="G375" s="112">
        <v>87666.41</v>
      </c>
      <c r="H375" s="113">
        <f t="shared" si="43"/>
        <v>30103</v>
      </c>
      <c r="I375" s="113">
        <f t="shared" si="44"/>
        <v>7300</v>
      </c>
      <c r="J375" s="111" t="str">
        <f t="shared" si="45"/>
        <v>dep out</v>
      </c>
      <c r="K375" s="114">
        <f t="shared" si="46"/>
        <v>0</v>
      </c>
      <c r="L375" s="115">
        <f t="shared" si="47"/>
        <v>87666.41</v>
      </c>
      <c r="M375" s="115">
        <f t="shared" si="48"/>
        <v>0</v>
      </c>
      <c r="N375" s="114">
        <f t="shared" si="49"/>
        <v>87666.41</v>
      </c>
      <c r="O375" s="116"/>
      <c r="P375" s="117"/>
    </row>
    <row r="376" spans="1:16" ht="20.100000000000001" customHeight="1">
      <c r="A376" s="108" t="s">
        <v>581</v>
      </c>
      <c r="B376" s="108" t="s">
        <v>585</v>
      </c>
      <c r="C376" s="109">
        <v>272</v>
      </c>
      <c r="D376" s="110" t="s">
        <v>57</v>
      </c>
      <c r="E376" s="110" t="s">
        <v>65</v>
      </c>
      <c r="F376" s="111">
        <v>20</v>
      </c>
      <c r="G376" s="112">
        <v>575500.44999999995</v>
      </c>
      <c r="H376" s="113">
        <f t="shared" si="43"/>
        <v>31199</v>
      </c>
      <c r="I376" s="113">
        <f t="shared" si="44"/>
        <v>7300</v>
      </c>
      <c r="J376" s="111" t="str">
        <f t="shared" si="45"/>
        <v>dep out</v>
      </c>
      <c r="K376" s="114">
        <f t="shared" si="46"/>
        <v>0</v>
      </c>
      <c r="L376" s="115">
        <f t="shared" si="47"/>
        <v>575500.44999999995</v>
      </c>
      <c r="M376" s="115">
        <f t="shared" si="48"/>
        <v>0</v>
      </c>
      <c r="N376" s="114">
        <f t="shared" si="49"/>
        <v>575500.44999999995</v>
      </c>
      <c r="O376" s="116"/>
      <c r="P376" s="117"/>
    </row>
    <row r="377" spans="1:16" ht="20.100000000000001" customHeight="1">
      <c r="A377" s="108" t="s">
        <v>581</v>
      </c>
      <c r="B377" s="108" t="s">
        <v>585</v>
      </c>
      <c r="C377" s="109">
        <v>273</v>
      </c>
      <c r="D377" s="110" t="s">
        <v>57</v>
      </c>
      <c r="E377" s="110" t="s">
        <v>66</v>
      </c>
      <c r="F377" s="111">
        <v>20</v>
      </c>
      <c r="G377" s="112">
        <v>1161077.17</v>
      </c>
      <c r="H377" s="113">
        <f t="shared" si="43"/>
        <v>31564</v>
      </c>
      <c r="I377" s="113">
        <f t="shared" si="44"/>
        <v>7300</v>
      </c>
      <c r="J377" s="111" t="str">
        <f t="shared" si="45"/>
        <v>dep out</v>
      </c>
      <c r="K377" s="114">
        <f t="shared" si="46"/>
        <v>0</v>
      </c>
      <c r="L377" s="115">
        <f t="shared" si="47"/>
        <v>1161077.17</v>
      </c>
      <c r="M377" s="115">
        <f t="shared" si="48"/>
        <v>0</v>
      </c>
      <c r="N377" s="114">
        <f t="shared" si="49"/>
        <v>1161077.17</v>
      </c>
      <c r="O377" s="116"/>
      <c r="P377" s="117"/>
    </row>
    <row r="378" spans="1:16" ht="20.100000000000001" customHeight="1">
      <c r="A378" s="108" t="s">
        <v>581</v>
      </c>
      <c r="B378" s="108" t="s">
        <v>585</v>
      </c>
      <c r="C378" s="109">
        <v>274</v>
      </c>
      <c r="D378" s="110" t="s">
        <v>67</v>
      </c>
      <c r="E378" s="110" t="s">
        <v>68</v>
      </c>
      <c r="F378" s="111">
        <v>20</v>
      </c>
      <c r="G378" s="112">
        <v>10692</v>
      </c>
      <c r="H378" s="113">
        <f t="shared" si="43"/>
        <v>32417</v>
      </c>
      <c r="I378" s="113">
        <f t="shared" si="44"/>
        <v>7300</v>
      </c>
      <c r="J378" s="111" t="str">
        <f t="shared" si="45"/>
        <v>dep out</v>
      </c>
      <c r="K378" s="114">
        <f t="shared" si="46"/>
        <v>0</v>
      </c>
      <c r="L378" s="115">
        <f t="shared" si="47"/>
        <v>10692</v>
      </c>
      <c r="M378" s="115">
        <f t="shared" si="48"/>
        <v>0</v>
      </c>
      <c r="N378" s="114">
        <f t="shared" si="49"/>
        <v>10692</v>
      </c>
      <c r="O378" s="116"/>
      <c r="P378" s="117"/>
    </row>
    <row r="379" spans="1:16" ht="20.100000000000001" customHeight="1">
      <c r="A379" s="108" t="s">
        <v>581</v>
      </c>
      <c r="B379" s="108" t="s">
        <v>585</v>
      </c>
      <c r="C379" s="109">
        <v>276</v>
      </c>
      <c r="D379" s="110" t="s">
        <v>70</v>
      </c>
      <c r="E379" s="110" t="s">
        <v>71</v>
      </c>
      <c r="F379" s="111">
        <v>25</v>
      </c>
      <c r="G379" s="112">
        <v>276784.65000000002</v>
      </c>
      <c r="H379" s="113">
        <f t="shared" si="43"/>
        <v>35065</v>
      </c>
      <c r="I379" s="113">
        <f t="shared" si="44"/>
        <v>9125</v>
      </c>
      <c r="J379" s="111" t="str">
        <f t="shared" si="45"/>
        <v>dep out</v>
      </c>
      <c r="K379" s="114">
        <f t="shared" si="46"/>
        <v>0</v>
      </c>
      <c r="L379" s="115">
        <f t="shared" si="47"/>
        <v>276784.65000000002</v>
      </c>
      <c r="M379" s="115">
        <f t="shared" si="48"/>
        <v>0</v>
      </c>
      <c r="N379" s="114">
        <f t="shared" si="49"/>
        <v>276784.65000000002</v>
      </c>
      <c r="O379" s="116"/>
      <c r="P379" s="117"/>
    </row>
    <row r="380" spans="1:16" ht="20.100000000000001" customHeight="1">
      <c r="A380" s="108" t="s">
        <v>581</v>
      </c>
      <c r="B380" s="108" t="s">
        <v>585</v>
      </c>
      <c r="C380" s="109">
        <v>374</v>
      </c>
      <c r="D380" s="110" t="s">
        <v>77</v>
      </c>
      <c r="E380" s="110" t="s">
        <v>78</v>
      </c>
      <c r="F380" s="111">
        <v>20</v>
      </c>
      <c r="G380" s="112">
        <v>218686.15</v>
      </c>
      <c r="H380" s="113">
        <f t="shared" si="43"/>
        <v>35760</v>
      </c>
      <c r="I380" s="113">
        <f t="shared" si="44"/>
        <v>7300</v>
      </c>
      <c r="J380" s="111" t="str">
        <f t="shared" si="45"/>
        <v>dep out</v>
      </c>
      <c r="K380" s="114">
        <f t="shared" si="46"/>
        <v>0</v>
      </c>
      <c r="L380" s="115">
        <f t="shared" si="47"/>
        <v>218686.15</v>
      </c>
      <c r="M380" s="115">
        <f t="shared" si="48"/>
        <v>0</v>
      </c>
      <c r="N380" s="114">
        <f t="shared" si="49"/>
        <v>218686.15</v>
      </c>
      <c r="O380" s="116"/>
      <c r="P380" s="117"/>
    </row>
    <row r="381" spans="1:16" ht="20.100000000000001" customHeight="1">
      <c r="A381" s="108" t="s">
        <v>581</v>
      </c>
      <c r="B381" s="108" t="s">
        <v>585</v>
      </c>
      <c r="C381" s="109">
        <v>479</v>
      </c>
      <c r="D381" s="110" t="s">
        <v>79</v>
      </c>
      <c r="E381" s="110" t="s">
        <v>80</v>
      </c>
      <c r="F381" s="111">
        <v>50</v>
      </c>
      <c r="G381" s="112">
        <v>248228.87</v>
      </c>
      <c r="H381" s="113">
        <f t="shared" si="43"/>
        <v>35934</v>
      </c>
      <c r="I381" s="113">
        <f t="shared" si="44"/>
        <v>18250</v>
      </c>
      <c r="J381" s="111" t="str">
        <f t="shared" si="45"/>
        <v>active</v>
      </c>
      <c r="K381" s="114">
        <f t="shared" si="46"/>
        <v>4964.5774000000001</v>
      </c>
      <c r="L381" s="115">
        <f t="shared" si="47"/>
        <v>134710.0673139726</v>
      </c>
      <c r="M381" s="115">
        <f t="shared" si="48"/>
        <v>0</v>
      </c>
      <c r="N381" s="114">
        <f t="shared" si="49"/>
        <v>134710.0673139726</v>
      </c>
      <c r="O381" s="116"/>
      <c r="P381" s="117">
        <v>4964.5774000000001</v>
      </c>
    </row>
    <row r="382" spans="1:16" ht="20.100000000000001" customHeight="1">
      <c r="A382" s="108" t="s">
        <v>581</v>
      </c>
      <c r="B382" s="108" t="s">
        <v>585</v>
      </c>
      <c r="C382" s="109">
        <v>480</v>
      </c>
      <c r="D382" s="110" t="s">
        <v>79</v>
      </c>
      <c r="E382" s="110" t="s">
        <v>81</v>
      </c>
      <c r="F382" s="111">
        <v>25</v>
      </c>
      <c r="G382" s="112">
        <v>75400</v>
      </c>
      <c r="H382" s="113">
        <f t="shared" si="43"/>
        <v>36271</v>
      </c>
      <c r="I382" s="113">
        <f t="shared" si="44"/>
        <v>9125</v>
      </c>
      <c r="J382" s="111" t="str">
        <f t="shared" si="45"/>
        <v>dep out</v>
      </c>
      <c r="K382" s="114">
        <f t="shared" si="46"/>
        <v>0</v>
      </c>
      <c r="L382" s="115">
        <f t="shared" si="47"/>
        <v>75400</v>
      </c>
      <c r="M382" s="115">
        <f t="shared" si="48"/>
        <v>0</v>
      </c>
      <c r="N382" s="114">
        <f t="shared" si="49"/>
        <v>75400</v>
      </c>
      <c r="O382" s="116"/>
      <c r="P382" s="117">
        <v>3016</v>
      </c>
    </row>
    <row r="383" spans="1:16" ht="20.100000000000001" customHeight="1">
      <c r="A383" s="108" t="s">
        <v>581</v>
      </c>
      <c r="B383" s="108" t="s">
        <v>585</v>
      </c>
      <c r="C383" s="109">
        <v>491</v>
      </c>
      <c r="D383" s="110" t="s">
        <v>79</v>
      </c>
      <c r="E383" s="110" t="s">
        <v>82</v>
      </c>
      <c r="F383" s="111">
        <v>40</v>
      </c>
      <c r="G383" s="112">
        <v>1248814.42</v>
      </c>
      <c r="H383" s="113">
        <f t="shared" si="43"/>
        <v>36705</v>
      </c>
      <c r="I383" s="113">
        <f t="shared" si="44"/>
        <v>14600</v>
      </c>
      <c r="J383" s="111" t="str">
        <f t="shared" si="45"/>
        <v>active</v>
      </c>
      <c r="K383" s="114">
        <f t="shared" si="46"/>
        <v>31220.360499999999</v>
      </c>
      <c r="L383" s="115">
        <f t="shared" si="47"/>
        <v>781193.29437397257</v>
      </c>
      <c r="M383" s="115">
        <f t="shared" si="48"/>
        <v>0</v>
      </c>
      <c r="N383" s="114">
        <f t="shared" si="49"/>
        <v>781193.29437397257</v>
      </c>
      <c r="O383" s="116"/>
      <c r="P383" s="117">
        <v>31220.360499999999</v>
      </c>
    </row>
    <row r="384" spans="1:16" ht="20.100000000000001" customHeight="1">
      <c r="A384" s="108" t="s">
        <v>581</v>
      </c>
      <c r="B384" s="108" t="s">
        <v>585</v>
      </c>
      <c r="C384" s="109">
        <v>1249</v>
      </c>
      <c r="D384" s="110" t="s">
        <v>85</v>
      </c>
      <c r="E384" s="110" t="s">
        <v>86</v>
      </c>
      <c r="F384" s="111">
        <v>25</v>
      </c>
      <c r="G384" s="112">
        <v>5362120</v>
      </c>
      <c r="H384" s="113">
        <f t="shared" si="43"/>
        <v>37257</v>
      </c>
      <c r="I384" s="113">
        <f t="shared" si="44"/>
        <v>9125</v>
      </c>
      <c r="J384" s="111" t="str">
        <f t="shared" si="45"/>
        <v>active</v>
      </c>
      <c r="K384" s="114">
        <f t="shared" si="46"/>
        <v>214484.8</v>
      </c>
      <c r="L384" s="115">
        <f t="shared" si="47"/>
        <v>5042449.503561643</v>
      </c>
      <c r="M384" s="115">
        <f t="shared" si="48"/>
        <v>0</v>
      </c>
      <c r="N384" s="114">
        <f t="shared" si="49"/>
        <v>5042449.503561643</v>
      </c>
      <c r="O384" s="116"/>
      <c r="P384" s="117">
        <v>214484.8</v>
      </c>
    </row>
    <row r="385" spans="1:19" ht="20.100000000000001" customHeight="1">
      <c r="A385" s="108" t="s">
        <v>581</v>
      </c>
      <c r="B385" s="108" t="s">
        <v>585</v>
      </c>
      <c r="C385" s="109">
        <v>1575</v>
      </c>
      <c r="D385" s="110" t="s">
        <v>91</v>
      </c>
      <c r="E385" s="110" t="s">
        <v>92</v>
      </c>
      <c r="F385" s="111">
        <v>5</v>
      </c>
      <c r="G385" s="112">
        <v>19990</v>
      </c>
      <c r="H385" s="113">
        <f t="shared" si="43"/>
        <v>38797</v>
      </c>
      <c r="I385" s="113">
        <f t="shared" si="44"/>
        <v>1825</v>
      </c>
      <c r="J385" s="111" t="str">
        <f t="shared" si="45"/>
        <v>dep out</v>
      </c>
      <c r="K385" s="114">
        <f t="shared" si="46"/>
        <v>0</v>
      </c>
      <c r="L385" s="115">
        <f t="shared" si="47"/>
        <v>19990</v>
      </c>
      <c r="M385" s="115">
        <f t="shared" si="48"/>
        <v>0</v>
      </c>
      <c r="N385" s="114">
        <f t="shared" si="49"/>
        <v>19990</v>
      </c>
      <c r="O385" s="116"/>
      <c r="P385" s="117">
        <v>0</v>
      </c>
    </row>
    <row r="386" spans="1:19" ht="20.100000000000001" customHeight="1">
      <c r="A386" s="108" t="s">
        <v>581</v>
      </c>
      <c r="B386" s="108" t="s">
        <v>585</v>
      </c>
      <c r="C386" s="109">
        <v>1888</v>
      </c>
      <c r="D386" s="110" t="s">
        <v>423</v>
      </c>
      <c r="E386" s="110" t="s">
        <v>424</v>
      </c>
      <c r="F386" s="111">
        <v>50</v>
      </c>
      <c r="G386" s="112">
        <v>4637793.49</v>
      </c>
      <c r="H386" s="113">
        <f t="shared" si="43"/>
        <v>40926</v>
      </c>
      <c r="I386" s="113">
        <f t="shared" si="44"/>
        <v>18250</v>
      </c>
      <c r="J386" s="111" t="str">
        <f t="shared" si="45"/>
        <v>active</v>
      </c>
      <c r="K386" s="114">
        <f t="shared" si="46"/>
        <v>92755.8698</v>
      </c>
      <c r="L386" s="115">
        <f t="shared" si="47"/>
        <v>1248265.2944043835</v>
      </c>
      <c r="M386" s="115">
        <f t="shared" si="48"/>
        <v>0</v>
      </c>
      <c r="N386" s="114">
        <f t="shared" si="49"/>
        <v>1248265.2944043835</v>
      </c>
      <c r="O386" s="116"/>
      <c r="P386" s="117">
        <v>92755.8698</v>
      </c>
    </row>
    <row r="387" spans="1:19" ht="20.100000000000001" customHeight="1">
      <c r="A387" s="108" t="s">
        <v>581</v>
      </c>
      <c r="B387" s="108" t="s">
        <v>585</v>
      </c>
      <c r="C387" s="109">
        <v>2115</v>
      </c>
      <c r="D387" s="110" t="s">
        <v>473</v>
      </c>
      <c r="E387" s="110" t="s">
        <v>474</v>
      </c>
      <c r="F387" s="111">
        <v>10</v>
      </c>
      <c r="G387" s="112">
        <v>119041.85</v>
      </c>
      <c r="H387" s="113">
        <f t="shared" si="43"/>
        <v>42586</v>
      </c>
      <c r="I387" s="113">
        <f t="shared" si="44"/>
        <v>3650</v>
      </c>
      <c r="J387" s="111" t="str">
        <f t="shared" si="45"/>
        <v>active</v>
      </c>
      <c r="K387" s="114">
        <f t="shared" si="46"/>
        <v>11904.185000000001</v>
      </c>
      <c r="L387" s="115">
        <f t="shared" si="47"/>
        <v>106061.39621917809</v>
      </c>
      <c r="M387" s="115">
        <f t="shared" si="48"/>
        <v>0</v>
      </c>
      <c r="N387" s="114">
        <f t="shared" si="49"/>
        <v>106061.39621917809</v>
      </c>
      <c r="O387" s="116"/>
      <c r="P387" s="117">
        <v>11904.185000000001</v>
      </c>
    </row>
    <row r="388" spans="1:19" ht="20.100000000000001" customHeight="1">
      <c r="A388" s="108" t="s">
        <v>581</v>
      </c>
      <c r="B388" s="108" t="s">
        <v>585</v>
      </c>
      <c r="C388" s="109">
        <v>2116</v>
      </c>
      <c r="D388" s="110" t="s">
        <v>475</v>
      </c>
      <c r="E388" s="110" t="s">
        <v>476</v>
      </c>
      <c r="F388" s="111">
        <v>25</v>
      </c>
      <c r="G388" s="112">
        <v>1141024.21</v>
      </c>
      <c r="H388" s="113">
        <f t="shared" si="43"/>
        <v>43034</v>
      </c>
      <c r="I388" s="113">
        <f t="shared" si="44"/>
        <v>9125</v>
      </c>
      <c r="J388" s="111" t="str">
        <f t="shared" si="45"/>
        <v>active</v>
      </c>
      <c r="K388" s="114">
        <f t="shared" si="46"/>
        <v>45640.968399999998</v>
      </c>
      <c r="L388" s="115">
        <f t="shared" si="47"/>
        <v>350622.67231123283</v>
      </c>
      <c r="M388" s="115">
        <f t="shared" si="48"/>
        <v>0</v>
      </c>
      <c r="N388" s="114">
        <f t="shared" si="49"/>
        <v>350622.67231123283</v>
      </c>
      <c r="O388" s="116"/>
      <c r="P388" s="117">
        <v>45640.968399999998</v>
      </c>
    </row>
    <row r="389" spans="1:19" ht="20.100000000000001" customHeight="1">
      <c r="A389" s="108" t="s">
        <v>581</v>
      </c>
      <c r="B389" s="108" t="s">
        <v>585</v>
      </c>
      <c r="C389" s="109">
        <v>2144</v>
      </c>
      <c r="D389" s="110" t="s">
        <v>485</v>
      </c>
      <c r="E389" s="110" t="s">
        <v>486</v>
      </c>
      <c r="F389" s="111">
        <v>10</v>
      </c>
      <c r="G389" s="112">
        <v>95673.73</v>
      </c>
      <c r="H389" s="113">
        <f t="shared" si="43"/>
        <v>43214</v>
      </c>
      <c r="I389" s="113">
        <f t="shared" si="44"/>
        <v>3650</v>
      </c>
      <c r="J389" s="111" t="str">
        <f t="shared" si="45"/>
        <v>active</v>
      </c>
      <c r="K389" s="114">
        <f t="shared" si="46"/>
        <v>9567.3729999999996</v>
      </c>
      <c r="L389" s="115">
        <f t="shared" si="47"/>
        <v>68780.237676712321</v>
      </c>
      <c r="M389" s="115">
        <f t="shared" si="48"/>
        <v>0</v>
      </c>
      <c r="N389" s="114">
        <f t="shared" si="49"/>
        <v>68780.237676712321</v>
      </c>
      <c r="O389" s="116"/>
      <c r="P389" s="117">
        <v>9567.3729999999996</v>
      </c>
    </row>
    <row r="390" spans="1:19" ht="20.100000000000001" customHeight="1">
      <c r="A390" s="108" t="s">
        <v>581</v>
      </c>
      <c r="B390" s="108" t="s">
        <v>585</v>
      </c>
      <c r="C390" s="109">
        <v>2145</v>
      </c>
      <c r="D390" s="110" t="s">
        <v>487</v>
      </c>
      <c r="E390" s="110" t="s">
        <v>488</v>
      </c>
      <c r="F390" s="111">
        <v>20</v>
      </c>
      <c r="G390" s="112">
        <v>1083784.46</v>
      </c>
      <c r="H390" s="113">
        <f t="shared" si="43"/>
        <v>43465</v>
      </c>
      <c r="I390" s="113">
        <f t="shared" si="44"/>
        <v>7300</v>
      </c>
      <c r="J390" s="111" t="str">
        <f t="shared" si="45"/>
        <v>active</v>
      </c>
      <c r="K390" s="114">
        <f t="shared" si="46"/>
        <v>54189.222999999998</v>
      </c>
      <c r="L390" s="115">
        <f t="shared" si="47"/>
        <v>352304.18131232873</v>
      </c>
      <c r="M390" s="115">
        <f t="shared" si="48"/>
        <v>0</v>
      </c>
      <c r="N390" s="114">
        <f t="shared" si="49"/>
        <v>352304.18131232873</v>
      </c>
      <c r="O390" s="116"/>
      <c r="P390" s="117">
        <v>54189.222999999998</v>
      </c>
    </row>
    <row r="391" spans="1:19" ht="20.100000000000001" customHeight="1">
      <c r="A391" s="108" t="s">
        <v>581</v>
      </c>
      <c r="B391" s="108" t="s">
        <v>585</v>
      </c>
      <c r="C391" s="109">
        <v>2194</v>
      </c>
      <c r="D391" s="110" t="s">
        <v>503</v>
      </c>
      <c r="E391" s="110" t="s">
        <v>504</v>
      </c>
      <c r="F391" s="111">
        <v>20</v>
      </c>
      <c r="G391" s="112">
        <v>123431.4</v>
      </c>
      <c r="H391" s="113">
        <f t="shared" si="43"/>
        <v>43646</v>
      </c>
      <c r="I391" s="113">
        <f t="shared" si="44"/>
        <v>7300</v>
      </c>
      <c r="J391" s="111" t="str">
        <f t="shared" si="45"/>
        <v>active</v>
      </c>
      <c r="K391" s="114">
        <f t="shared" si="46"/>
        <v>6171.57</v>
      </c>
      <c r="L391" s="115">
        <f t="shared" si="47"/>
        <v>37063.23682191781</v>
      </c>
      <c r="M391" s="115">
        <f t="shared" si="48"/>
        <v>0</v>
      </c>
      <c r="N391" s="114">
        <f t="shared" si="49"/>
        <v>37063.23682191781</v>
      </c>
      <c r="O391" s="116"/>
      <c r="P391" s="117">
        <v>6171.57</v>
      </c>
    </row>
    <row r="392" spans="1:19" ht="20.100000000000001" customHeight="1">
      <c r="A392" s="108" t="s">
        <v>581</v>
      </c>
      <c r="B392" s="108" t="s">
        <v>585</v>
      </c>
      <c r="C392" s="109">
        <v>2301</v>
      </c>
      <c r="D392" s="110" t="s">
        <v>532</v>
      </c>
      <c r="E392" s="110" t="s">
        <v>533</v>
      </c>
      <c r="F392" s="111">
        <v>20</v>
      </c>
      <c r="G392" s="112">
        <v>49040.69</v>
      </c>
      <c r="H392" s="113">
        <f t="shared" si="43"/>
        <v>44286</v>
      </c>
      <c r="I392" s="113">
        <f t="shared" si="44"/>
        <v>7300</v>
      </c>
      <c r="J392" s="111" t="str">
        <f t="shared" si="45"/>
        <v>active</v>
      </c>
      <c r="K392" s="114">
        <f t="shared" si="46"/>
        <v>2452.0345000000002</v>
      </c>
      <c r="L392" s="115">
        <f t="shared" si="47"/>
        <v>10426.185052054796</v>
      </c>
      <c r="M392" s="115">
        <f t="shared" si="48"/>
        <v>0</v>
      </c>
      <c r="N392" s="114">
        <f t="shared" si="49"/>
        <v>10426.185052054796</v>
      </c>
      <c r="O392" s="116"/>
      <c r="P392" s="117">
        <v>2452.0345000000002</v>
      </c>
    </row>
    <row r="393" spans="1:19" ht="20.100000000000001" customHeight="1">
      <c r="A393" s="108" t="s">
        <v>581</v>
      </c>
      <c r="B393" s="108" t="s">
        <v>585</v>
      </c>
      <c r="C393" s="109">
        <v>2363</v>
      </c>
      <c r="D393" s="110" t="s">
        <v>542</v>
      </c>
      <c r="E393" s="110" t="s">
        <v>229</v>
      </c>
      <c r="F393" s="111">
        <v>20</v>
      </c>
      <c r="G393" s="112">
        <v>58306.55</v>
      </c>
      <c r="H393" s="113">
        <f t="shared" si="43"/>
        <v>44500</v>
      </c>
      <c r="I393" s="113">
        <f t="shared" si="44"/>
        <v>7300</v>
      </c>
      <c r="J393" s="111" t="str">
        <f t="shared" si="45"/>
        <v>active</v>
      </c>
      <c r="K393" s="114">
        <f t="shared" si="46"/>
        <v>2915.3275000000003</v>
      </c>
      <c r="L393" s="115">
        <f t="shared" si="47"/>
        <v>10686.871767123288</v>
      </c>
      <c r="M393" s="115">
        <f t="shared" si="48"/>
        <v>0</v>
      </c>
      <c r="N393" s="114">
        <f t="shared" si="49"/>
        <v>10686.871767123288</v>
      </c>
      <c r="O393" s="116"/>
      <c r="P393" s="117">
        <v>2915.3275000000003</v>
      </c>
      <c r="Q393" s="118">
        <f>SUM(K367:K393)</f>
        <v>476266.28910000005</v>
      </c>
      <c r="R393" s="118">
        <f>SUM(N367:N393)</f>
        <v>11744622.870814519</v>
      </c>
    </row>
    <row r="394" spans="1:19" ht="20.100000000000001" customHeight="1">
      <c r="A394" s="108" t="s">
        <v>581</v>
      </c>
      <c r="B394" s="108" t="s">
        <v>585</v>
      </c>
      <c r="C394" s="109">
        <v>2236</v>
      </c>
      <c r="D394" s="110" t="s">
        <v>510</v>
      </c>
      <c r="E394" s="110" t="s">
        <v>129</v>
      </c>
      <c r="F394" s="111">
        <v>20</v>
      </c>
      <c r="G394" s="112">
        <v>118045</v>
      </c>
      <c r="H394" s="113">
        <f t="shared" si="43"/>
        <v>43982</v>
      </c>
      <c r="I394" s="113">
        <f t="shared" si="44"/>
        <v>7300</v>
      </c>
      <c r="J394" s="111" t="str">
        <f t="shared" si="45"/>
        <v>active</v>
      </c>
      <c r="K394" s="114">
        <f t="shared" si="46"/>
        <v>5902.25</v>
      </c>
      <c r="L394" s="115">
        <f t="shared" si="47"/>
        <v>30012.536986301373</v>
      </c>
      <c r="M394" s="115">
        <f t="shared" si="48"/>
        <v>0</v>
      </c>
      <c r="N394" s="114">
        <f t="shared" si="49"/>
        <v>30012.536986301373</v>
      </c>
      <c r="O394" s="116"/>
      <c r="P394" s="117">
        <v>5902.25</v>
      </c>
      <c r="Q394" s="118">
        <f>K394</f>
        <v>5902.25</v>
      </c>
      <c r="R394" s="118">
        <f>N394</f>
        <v>30012.536986301373</v>
      </c>
    </row>
    <row r="395" spans="1:19" ht="20.100000000000001" customHeight="1" thickBot="1">
      <c r="A395" s="144"/>
      <c r="B395" s="144"/>
      <c r="C395" s="145"/>
      <c r="D395" s="146"/>
      <c r="E395" s="146"/>
      <c r="F395" s="147"/>
      <c r="G395" s="148">
        <f>SUM(G3:G394)</f>
        <v>64032217.649999939</v>
      </c>
      <c r="H395" s="146"/>
      <c r="I395" s="146"/>
      <c r="J395" s="146"/>
      <c r="K395" s="149">
        <f>SUM(K3:K393)</f>
        <v>1397330.6263790475</v>
      </c>
      <c r="L395" s="150"/>
      <c r="M395" s="150"/>
      <c r="N395" s="151">
        <f>SUM(N3:N393)</f>
        <v>30884391.819226239</v>
      </c>
      <c r="O395" s="152"/>
      <c r="P395" s="153">
        <f>SUM(P3:P393)</f>
        <v>1645533.2888904756</v>
      </c>
      <c r="Q395" s="154">
        <f>SUM(Q3:Q393)</f>
        <v>1397330.6263790478</v>
      </c>
      <c r="R395" s="154">
        <f>SUM(R3:R394)</f>
        <v>36378193.646212541</v>
      </c>
      <c r="S395" s="164">
        <f>R395-5463789</f>
        <v>30914404.646212541</v>
      </c>
    </row>
    <row r="396" spans="1:19" ht="12.75" thickTop="1">
      <c r="P396" s="159"/>
    </row>
    <row r="397" spans="1:19" s="144" customFormat="1" ht="90.95" customHeight="1">
      <c r="B397" s="160"/>
      <c r="G397" s="161">
        <f>G395-[1]ssplant!$C$69</f>
        <v>41618623.936214641</v>
      </c>
      <c r="L397" s="162"/>
      <c r="M397" s="162"/>
      <c r="N397" s="278" t="s">
        <v>626</v>
      </c>
      <c r="O397" s="278"/>
      <c r="P397" s="278"/>
      <c r="Q397" s="278"/>
    </row>
    <row r="398" spans="1:19">
      <c r="P398" s="159"/>
    </row>
    <row r="399" spans="1:19">
      <c r="P399" s="159"/>
    </row>
    <row r="400" spans="1:19" customFormat="1" ht="12.75"/>
    <row r="401" spans="7:16" customFormat="1" ht="20.100000000000001" customHeight="1"/>
    <row r="402" spans="7:16" customFormat="1" ht="20.100000000000001" customHeight="1"/>
    <row r="403" spans="7:16" customFormat="1" ht="20.100000000000001" customHeight="1"/>
    <row r="404" spans="7:16" customFormat="1" ht="20.100000000000001" customHeight="1"/>
    <row r="405" spans="7:16" customFormat="1" ht="20.100000000000001" customHeight="1"/>
    <row r="406" spans="7:16" customFormat="1" ht="20.100000000000001" customHeight="1"/>
    <row r="407" spans="7:16" customFormat="1" ht="20.100000000000001" customHeight="1"/>
    <row r="408" spans="7:16" customFormat="1" ht="20.100000000000001" customHeight="1"/>
    <row r="409" spans="7:16" customFormat="1" ht="20.100000000000001" customHeight="1"/>
    <row r="410" spans="7:16" customFormat="1" ht="20.100000000000001" customHeight="1"/>
    <row r="411" spans="7:16" customFormat="1" ht="12.75"/>
    <row r="412" spans="7:16">
      <c r="G412" s="232"/>
      <c r="P412" s="159"/>
    </row>
    <row r="413" spans="7:16">
      <c r="P413" s="159"/>
    </row>
    <row r="414" spans="7:16">
      <c r="P414" s="159"/>
    </row>
    <row r="415" spans="7:16">
      <c r="P415" s="159"/>
    </row>
    <row r="416" spans="7:16">
      <c r="P416" s="159"/>
    </row>
    <row r="417" spans="16:16">
      <c r="P417" s="159"/>
    </row>
    <row r="418" spans="16:16">
      <c r="P418" s="159"/>
    </row>
    <row r="419" spans="16:16">
      <c r="P419" s="159"/>
    </row>
    <row r="420" spans="16:16">
      <c r="P420" s="159"/>
    </row>
    <row r="421" spans="16:16">
      <c r="P421" s="159"/>
    </row>
    <row r="422" spans="16:16">
      <c r="P422" s="159"/>
    </row>
    <row r="423" spans="16:16">
      <c r="P423" s="159"/>
    </row>
    <row r="424" spans="16:16">
      <c r="P424" s="159"/>
    </row>
    <row r="425" spans="16:16">
      <c r="P425" s="159"/>
    </row>
    <row r="426" spans="16:16">
      <c r="P426" s="159"/>
    </row>
    <row r="427" spans="16:16">
      <c r="P427" s="159"/>
    </row>
    <row r="428" spans="16:16">
      <c r="P428" s="159"/>
    </row>
    <row r="429" spans="16:16">
      <c r="P429" s="159"/>
    </row>
    <row r="430" spans="16:16">
      <c r="P430" s="159"/>
    </row>
    <row r="431" spans="16:16">
      <c r="P431" s="159"/>
    </row>
    <row r="432" spans="16:16">
      <c r="P432" s="159"/>
    </row>
    <row r="433" spans="16:16">
      <c r="P433" s="159"/>
    </row>
    <row r="434" spans="16:16">
      <c r="P434" s="159"/>
    </row>
    <row r="435" spans="16:16">
      <c r="P435" s="159"/>
    </row>
    <row r="436" spans="16:16">
      <c r="P436" s="159"/>
    </row>
    <row r="437" spans="16:16">
      <c r="P437" s="159"/>
    </row>
    <row r="438" spans="16:16">
      <c r="P438" s="159"/>
    </row>
    <row r="439" spans="16:16">
      <c r="P439" s="159"/>
    </row>
    <row r="440" spans="16:16">
      <c r="P440" s="159"/>
    </row>
    <row r="441" spans="16:16">
      <c r="P441" s="159"/>
    </row>
    <row r="442" spans="16:16">
      <c r="P442" s="159"/>
    </row>
    <row r="443" spans="16:16">
      <c r="P443" s="159"/>
    </row>
    <row r="444" spans="16:16">
      <c r="P444" s="159"/>
    </row>
    <row r="445" spans="16:16">
      <c r="P445" s="159"/>
    </row>
    <row r="446" spans="16:16">
      <c r="P446" s="159"/>
    </row>
    <row r="447" spans="16:16">
      <c r="P447" s="159"/>
    </row>
    <row r="448" spans="16:16">
      <c r="P448" s="159"/>
    </row>
    <row r="449" spans="16:16">
      <c r="P449" s="159"/>
    </row>
    <row r="450" spans="16:16">
      <c r="P450" s="159"/>
    </row>
    <row r="451" spans="16:16">
      <c r="P451" s="159"/>
    </row>
    <row r="452" spans="16:16">
      <c r="P452" s="159"/>
    </row>
    <row r="453" spans="16:16">
      <c r="P453" s="159"/>
    </row>
    <row r="454" spans="16:16">
      <c r="P454" s="159"/>
    </row>
    <row r="455" spans="16:16">
      <c r="P455" s="159"/>
    </row>
    <row r="456" spans="16:16">
      <c r="P456" s="159"/>
    </row>
    <row r="457" spans="16:16">
      <c r="P457" s="159"/>
    </row>
    <row r="458" spans="16:16">
      <c r="P458" s="159"/>
    </row>
    <row r="459" spans="16:16">
      <c r="P459" s="159"/>
    </row>
    <row r="460" spans="16:16">
      <c r="P460" s="159"/>
    </row>
    <row r="461" spans="16:16">
      <c r="P461" s="159"/>
    </row>
    <row r="462" spans="16:16">
      <c r="P462" s="159"/>
    </row>
    <row r="463" spans="16:16">
      <c r="P463" s="159"/>
    </row>
    <row r="464" spans="16:16">
      <c r="P464" s="159"/>
    </row>
    <row r="465" spans="16:16">
      <c r="P465" s="159"/>
    </row>
    <row r="466" spans="16:16">
      <c r="P466" s="159"/>
    </row>
    <row r="467" spans="16:16">
      <c r="P467" s="159"/>
    </row>
    <row r="468" spans="16:16">
      <c r="P468" s="159"/>
    </row>
    <row r="469" spans="16:16">
      <c r="P469" s="159"/>
    </row>
    <row r="470" spans="16:16">
      <c r="P470" s="159"/>
    </row>
    <row r="471" spans="16:16">
      <c r="P471" s="159"/>
    </row>
    <row r="472" spans="16:16">
      <c r="P472" s="159"/>
    </row>
    <row r="473" spans="16:16">
      <c r="P473" s="159"/>
    </row>
    <row r="474" spans="16:16">
      <c r="P474" s="159"/>
    </row>
    <row r="475" spans="16:16">
      <c r="P475" s="159"/>
    </row>
    <row r="476" spans="16:16">
      <c r="P476" s="159"/>
    </row>
    <row r="477" spans="16:16">
      <c r="P477" s="159"/>
    </row>
    <row r="478" spans="16:16">
      <c r="P478" s="159"/>
    </row>
    <row r="479" spans="16:16">
      <c r="P479" s="159"/>
    </row>
    <row r="480" spans="16:16">
      <c r="P480" s="159"/>
    </row>
    <row r="481" spans="16:16">
      <c r="P481" s="159"/>
    </row>
    <row r="482" spans="16:16">
      <c r="P482" s="159"/>
    </row>
    <row r="483" spans="16:16">
      <c r="P483" s="159"/>
    </row>
    <row r="484" spans="16:16">
      <c r="P484" s="159"/>
    </row>
    <row r="485" spans="16:16">
      <c r="P485" s="159"/>
    </row>
    <row r="486" spans="16:16">
      <c r="P486" s="159"/>
    </row>
    <row r="487" spans="16:16">
      <c r="P487" s="159"/>
    </row>
    <row r="488" spans="16:16">
      <c r="P488" s="159"/>
    </row>
    <row r="489" spans="16:16">
      <c r="P489" s="159"/>
    </row>
    <row r="490" spans="16:16">
      <c r="P490" s="159"/>
    </row>
    <row r="491" spans="16:16">
      <c r="P491" s="159"/>
    </row>
    <row r="492" spans="16:16">
      <c r="P492" s="159"/>
    </row>
    <row r="493" spans="16:16">
      <c r="P493" s="159"/>
    </row>
    <row r="494" spans="16:16">
      <c r="P494" s="159"/>
    </row>
    <row r="495" spans="16:16">
      <c r="P495" s="159"/>
    </row>
    <row r="496" spans="16:16">
      <c r="P496" s="159"/>
    </row>
    <row r="497" spans="16:16">
      <c r="P497" s="159"/>
    </row>
    <row r="498" spans="16:16">
      <c r="P498" s="159"/>
    </row>
    <row r="499" spans="16:16">
      <c r="P499" s="159"/>
    </row>
    <row r="500" spans="16:16">
      <c r="P500" s="159"/>
    </row>
    <row r="501" spans="16:16">
      <c r="P501" s="159"/>
    </row>
    <row r="502" spans="16:16">
      <c r="P502" s="159"/>
    </row>
    <row r="503" spans="16:16">
      <c r="P503" s="159"/>
    </row>
    <row r="504" spans="16:16">
      <c r="P504" s="159"/>
    </row>
    <row r="505" spans="16:16">
      <c r="P505" s="159"/>
    </row>
    <row r="506" spans="16:16">
      <c r="P506" s="159"/>
    </row>
    <row r="507" spans="16:16">
      <c r="P507" s="159"/>
    </row>
    <row r="508" spans="16:16">
      <c r="P508" s="159"/>
    </row>
    <row r="509" spans="16:16">
      <c r="P509" s="159"/>
    </row>
    <row r="510" spans="16:16">
      <c r="P510" s="159"/>
    </row>
    <row r="511" spans="16:16">
      <c r="P511" s="159"/>
    </row>
    <row r="512" spans="16:16">
      <c r="P512" s="159"/>
    </row>
    <row r="513" spans="16:16">
      <c r="P513" s="159"/>
    </row>
    <row r="514" spans="16:16">
      <c r="P514" s="159"/>
    </row>
    <row r="515" spans="16:16">
      <c r="P515" s="159"/>
    </row>
    <row r="516" spans="16:16">
      <c r="P516" s="159"/>
    </row>
    <row r="517" spans="16:16">
      <c r="P517" s="159"/>
    </row>
    <row r="518" spans="16:16">
      <c r="P518" s="159"/>
    </row>
    <row r="519" spans="16:16">
      <c r="P519" s="159"/>
    </row>
    <row r="520" spans="16:16">
      <c r="P520" s="159"/>
    </row>
    <row r="521" spans="16:16">
      <c r="P521" s="159"/>
    </row>
    <row r="522" spans="16:16">
      <c r="P522" s="159"/>
    </row>
    <row r="523" spans="16:16">
      <c r="P523" s="159"/>
    </row>
    <row r="524" spans="16:16">
      <c r="P524" s="159"/>
    </row>
    <row r="525" spans="16:16">
      <c r="P525" s="159"/>
    </row>
    <row r="526" spans="16:16">
      <c r="P526" s="159"/>
    </row>
    <row r="527" spans="16:16">
      <c r="P527" s="159"/>
    </row>
    <row r="528" spans="16:16">
      <c r="P528" s="159"/>
    </row>
    <row r="529" spans="16:16">
      <c r="P529" s="159"/>
    </row>
    <row r="530" spans="16:16">
      <c r="P530" s="159"/>
    </row>
    <row r="531" spans="16:16">
      <c r="P531" s="159"/>
    </row>
    <row r="532" spans="16:16">
      <c r="P532" s="159"/>
    </row>
    <row r="533" spans="16:16">
      <c r="P533" s="159"/>
    </row>
    <row r="534" spans="16:16">
      <c r="P534" s="159"/>
    </row>
    <row r="535" spans="16:16">
      <c r="P535" s="159"/>
    </row>
    <row r="536" spans="16:16">
      <c r="P536" s="159"/>
    </row>
    <row r="537" spans="16:16">
      <c r="P537" s="159"/>
    </row>
    <row r="538" spans="16:16">
      <c r="P538" s="159"/>
    </row>
    <row r="539" spans="16:16">
      <c r="P539" s="159"/>
    </row>
    <row r="540" spans="16:16">
      <c r="P540" s="159"/>
    </row>
    <row r="541" spans="16:16">
      <c r="P541" s="159"/>
    </row>
    <row r="542" spans="16:16">
      <c r="P542" s="159"/>
    </row>
    <row r="543" spans="16:16">
      <c r="P543" s="159"/>
    </row>
    <row r="544" spans="16:16">
      <c r="P544" s="159"/>
    </row>
    <row r="545" spans="16:16">
      <c r="P545" s="159"/>
    </row>
    <row r="546" spans="16:16">
      <c r="P546" s="159"/>
    </row>
    <row r="547" spans="16:16">
      <c r="P547" s="159"/>
    </row>
    <row r="548" spans="16:16">
      <c r="P548" s="159"/>
    </row>
    <row r="549" spans="16:16">
      <c r="P549" s="159"/>
    </row>
    <row r="550" spans="16:16">
      <c r="P550" s="159"/>
    </row>
    <row r="551" spans="16:16">
      <c r="P551" s="159"/>
    </row>
    <row r="552" spans="16:16">
      <c r="P552" s="159"/>
    </row>
    <row r="553" spans="16:16">
      <c r="P553" s="159"/>
    </row>
    <row r="554" spans="16:16">
      <c r="P554" s="159"/>
    </row>
    <row r="555" spans="16:16">
      <c r="P555" s="159"/>
    </row>
    <row r="556" spans="16:16">
      <c r="P556" s="159"/>
    </row>
    <row r="557" spans="16:16">
      <c r="P557" s="159"/>
    </row>
    <row r="558" spans="16:16">
      <c r="P558" s="159"/>
    </row>
    <row r="559" spans="16:16">
      <c r="P559" s="159"/>
    </row>
    <row r="560" spans="16:16">
      <c r="P560" s="159"/>
    </row>
    <row r="561" spans="16:16">
      <c r="P561" s="159"/>
    </row>
    <row r="562" spans="16:16">
      <c r="P562" s="159"/>
    </row>
    <row r="563" spans="16:16">
      <c r="P563" s="159"/>
    </row>
    <row r="564" spans="16:16">
      <c r="P564" s="159"/>
    </row>
    <row r="565" spans="16:16">
      <c r="P565" s="159"/>
    </row>
    <row r="566" spans="16:16">
      <c r="P566" s="159"/>
    </row>
    <row r="567" spans="16:16">
      <c r="P567" s="159"/>
    </row>
    <row r="568" spans="16:16">
      <c r="P568" s="159"/>
    </row>
    <row r="569" spans="16:16">
      <c r="P569" s="159"/>
    </row>
    <row r="570" spans="16:16">
      <c r="P570" s="159"/>
    </row>
    <row r="571" spans="16:16">
      <c r="P571" s="159"/>
    </row>
    <row r="572" spans="16:16">
      <c r="P572" s="159"/>
    </row>
    <row r="573" spans="16:16">
      <c r="P573" s="159"/>
    </row>
    <row r="574" spans="16:16">
      <c r="P574" s="159"/>
    </row>
    <row r="575" spans="16:16">
      <c r="P575" s="159"/>
    </row>
    <row r="576" spans="16:16">
      <c r="P576" s="159"/>
    </row>
    <row r="577" spans="16:16">
      <c r="P577" s="159"/>
    </row>
    <row r="578" spans="16:16">
      <c r="P578" s="159"/>
    </row>
    <row r="579" spans="16:16">
      <c r="P579" s="159"/>
    </row>
    <row r="580" spans="16:16">
      <c r="P580" s="159"/>
    </row>
    <row r="581" spans="16:16">
      <c r="P581" s="159"/>
    </row>
    <row r="582" spans="16:16">
      <c r="P582" s="159"/>
    </row>
    <row r="583" spans="16:16">
      <c r="P583" s="159"/>
    </row>
    <row r="584" spans="16:16">
      <c r="P584" s="159"/>
    </row>
    <row r="585" spans="16:16">
      <c r="P585" s="159"/>
    </row>
    <row r="586" spans="16:16">
      <c r="P586" s="159"/>
    </row>
    <row r="587" spans="16:16">
      <c r="P587" s="159"/>
    </row>
    <row r="588" spans="16:16">
      <c r="P588" s="159"/>
    </row>
    <row r="589" spans="16:16">
      <c r="P589" s="159"/>
    </row>
    <row r="590" spans="16:16">
      <c r="P590" s="159"/>
    </row>
    <row r="591" spans="16:16">
      <c r="P591" s="159"/>
    </row>
    <row r="592" spans="16:16">
      <c r="P592" s="159"/>
    </row>
    <row r="593" spans="16:16">
      <c r="P593" s="159"/>
    </row>
    <row r="594" spans="16:16">
      <c r="P594" s="159"/>
    </row>
    <row r="595" spans="16:16">
      <c r="P595" s="159"/>
    </row>
    <row r="596" spans="16:16">
      <c r="P596" s="159"/>
    </row>
    <row r="597" spans="16:16">
      <c r="P597" s="159"/>
    </row>
    <row r="598" spans="16:16">
      <c r="P598" s="159"/>
    </row>
    <row r="599" spans="16:16">
      <c r="P599" s="159"/>
    </row>
    <row r="600" spans="16:16">
      <c r="P600" s="159"/>
    </row>
    <row r="601" spans="16:16">
      <c r="P601" s="159"/>
    </row>
    <row r="602" spans="16:16">
      <c r="P602" s="159"/>
    </row>
    <row r="603" spans="16:16">
      <c r="P603" s="159"/>
    </row>
    <row r="604" spans="16:16">
      <c r="P604" s="159"/>
    </row>
    <row r="605" spans="16:16">
      <c r="P605" s="159"/>
    </row>
    <row r="606" spans="16:16">
      <c r="P606" s="159"/>
    </row>
    <row r="607" spans="16:16">
      <c r="P607" s="159"/>
    </row>
    <row r="608" spans="16:16">
      <c r="P608" s="159"/>
    </row>
    <row r="609" spans="16:16">
      <c r="P609" s="159"/>
    </row>
    <row r="610" spans="16:16">
      <c r="P610" s="159"/>
    </row>
    <row r="611" spans="16:16">
      <c r="P611" s="159"/>
    </row>
    <row r="612" spans="16:16">
      <c r="P612" s="159"/>
    </row>
    <row r="613" spans="16:16">
      <c r="P613" s="159"/>
    </row>
    <row r="614" spans="16:16">
      <c r="P614" s="159"/>
    </row>
    <row r="615" spans="16:16">
      <c r="P615" s="159"/>
    </row>
    <row r="616" spans="16:16">
      <c r="P616" s="159"/>
    </row>
    <row r="617" spans="16:16">
      <c r="P617" s="159"/>
    </row>
    <row r="618" spans="16:16">
      <c r="P618" s="159"/>
    </row>
    <row r="619" spans="16:16">
      <c r="P619" s="159"/>
    </row>
    <row r="620" spans="16:16">
      <c r="P620" s="159"/>
    </row>
    <row r="621" spans="16:16">
      <c r="P621" s="159"/>
    </row>
    <row r="622" spans="16:16">
      <c r="P622" s="159"/>
    </row>
    <row r="623" spans="16:16">
      <c r="P623" s="159"/>
    </row>
    <row r="624" spans="16:16">
      <c r="P624" s="159"/>
    </row>
    <row r="625" spans="16:16">
      <c r="P625" s="159"/>
    </row>
    <row r="626" spans="16:16">
      <c r="P626" s="159"/>
    </row>
    <row r="627" spans="16:16">
      <c r="P627" s="159"/>
    </row>
    <row r="628" spans="16:16">
      <c r="P628" s="159"/>
    </row>
    <row r="629" spans="16:16">
      <c r="P629" s="159"/>
    </row>
    <row r="630" spans="16:16">
      <c r="P630" s="159"/>
    </row>
    <row r="631" spans="16:16">
      <c r="P631" s="159"/>
    </row>
    <row r="632" spans="16:16">
      <c r="P632" s="159"/>
    </row>
    <row r="633" spans="16:16">
      <c r="P633" s="159"/>
    </row>
    <row r="634" spans="16:16">
      <c r="P634" s="159"/>
    </row>
    <row r="635" spans="16:16">
      <c r="P635" s="159"/>
    </row>
    <row r="636" spans="16:16">
      <c r="P636" s="159"/>
    </row>
    <row r="637" spans="16:16">
      <c r="P637" s="159"/>
    </row>
    <row r="638" spans="16:16">
      <c r="P638" s="159"/>
    </row>
    <row r="639" spans="16:16">
      <c r="P639" s="159"/>
    </row>
    <row r="640" spans="16:16">
      <c r="P640" s="159"/>
    </row>
    <row r="641" spans="16:16">
      <c r="P641" s="159"/>
    </row>
    <row r="642" spans="16:16">
      <c r="P642" s="159"/>
    </row>
    <row r="643" spans="16:16">
      <c r="P643" s="159"/>
    </row>
    <row r="644" spans="16:16">
      <c r="P644" s="159"/>
    </row>
    <row r="645" spans="16:16">
      <c r="P645" s="159"/>
    </row>
    <row r="646" spans="16:16">
      <c r="P646" s="159"/>
    </row>
    <row r="647" spans="16:16">
      <c r="P647" s="159"/>
    </row>
    <row r="648" spans="16:16">
      <c r="P648" s="159"/>
    </row>
    <row r="649" spans="16:16">
      <c r="P649" s="159"/>
    </row>
    <row r="650" spans="16:16">
      <c r="P650" s="159"/>
    </row>
    <row r="651" spans="16:16">
      <c r="P651" s="159"/>
    </row>
    <row r="652" spans="16:16">
      <c r="P652" s="159"/>
    </row>
    <row r="653" spans="16:16">
      <c r="P653" s="159"/>
    </row>
    <row r="654" spans="16:16">
      <c r="P654" s="159"/>
    </row>
    <row r="655" spans="16:16">
      <c r="P655" s="159"/>
    </row>
    <row r="656" spans="16:16">
      <c r="P656" s="159"/>
    </row>
    <row r="657" spans="16:16">
      <c r="P657" s="159"/>
    </row>
    <row r="658" spans="16:16">
      <c r="P658" s="159"/>
    </row>
    <row r="659" spans="16:16">
      <c r="P659" s="159"/>
    </row>
    <row r="660" spans="16:16">
      <c r="P660" s="159"/>
    </row>
    <row r="661" spans="16:16">
      <c r="P661" s="159"/>
    </row>
    <row r="662" spans="16:16">
      <c r="P662" s="159"/>
    </row>
    <row r="663" spans="16:16">
      <c r="P663" s="159"/>
    </row>
    <row r="664" spans="16:16">
      <c r="P664" s="159"/>
    </row>
    <row r="665" spans="16:16">
      <c r="P665" s="159"/>
    </row>
    <row r="666" spans="16:16">
      <c r="P666" s="159"/>
    </row>
    <row r="667" spans="16:16">
      <c r="P667" s="159"/>
    </row>
    <row r="668" spans="16:16">
      <c r="P668" s="159"/>
    </row>
    <row r="669" spans="16:16">
      <c r="P669" s="159"/>
    </row>
    <row r="670" spans="16:16">
      <c r="P670" s="159"/>
    </row>
    <row r="671" spans="16:16">
      <c r="P671" s="159"/>
    </row>
    <row r="672" spans="16:16">
      <c r="P672" s="159"/>
    </row>
    <row r="673" spans="16:16">
      <c r="P673" s="159"/>
    </row>
    <row r="674" spans="16:16">
      <c r="P674" s="159"/>
    </row>
    <row r="675" spans="16:16">
      <c r="P675" s="159"/>
    </row>
    <row r="676" spans="16:16">
      <c r="P676" s="159"/>
    </row>
    <row r="677" spans="16:16">
      <c r="P677" s="159"/>
    </row>
    <row r="678" spans="16:16">
      <c r="P678" s="159"/>
    </row>
    <row r="679" spans="16:16">
      <c r="P679" s="159"/>
    </row>
    <row r="680" spans="16:16">
      <c r="P680" s="159"/>
    </row>
    <row r="681" spans="16:16">
      <c r="P681" s="159"/>
    </row>
    <row r="682" spans="16:16">
      <c r="P682" s="159"/>
    </row>
    <row r="683" spans="16:16">
      <c r="P683" s="159"/>
    </row>
    <row r="684" spans="16:16">
      <c r="P684" s="159"/>
    </row>
    <row r="685" spans="16:16">
      <c r="P685" s="159"/>
    </row>
    <row r="686" spans="16:16">
      <c r="P686" s="159"/>
    </row>
    <row r="687" spans="16:16">
      <c r="P687" s="159"/>
    </row>
    <row r="688" spans="16:16">
      <c r="P688" s="159"/>
    </row>
    <row r="689" spans="16:16">
      <c r="P689" s="159"/>
    </row>
    <row r="690" spans="16:16">
      <c r="P690" s="159"/>
    </row>
    <row r="691" spans="16:16">
      <c r="P691" s="159"/>
    </row>
    <row r="692" spans="16:16">
      <c r="P692" s="159"/>
    </row>
    <row r="693" spans="16:16">
      <c r="P693" s="159"/>
    </row>
    <row r="694" spans="16:16">
      <c r="P694" s="159"/>
    </row>
    <row r="695" spans="16:16">
      <c r="P695" s="159"/>
    </row>
    <row r="696" spans="16:16">
      <c r="P696" s="159"/>
    </row>
    <row r="697" spans="16:16">
      <c r="P697" s="159"/>
    </row>
    <row r="698" spans="16:16">
      <c r="P698" s="159"/>
    </row>
    <row r="699" spans="16:16">
      <c r="P699" s="159"/>
    </row>
    <row r="700" spans="16:16">
      <c r="P700" s="159"/>
    </row>
    <row r="701" spans="16:16">
      <c r="P701" s="159"/>
    </row>
    <row r="702" spans="16:16">
      <c r="P702" s="159"/>
    </row>
    <row r="703" spans="16:16">
      <c r="P703" s="159"/>
    </row>
    <row r="704" spans="16:16">
      <c r="P704" s="159"/>
    </row>
    <row r="705" spans="16:16">
      <c r="P705" s="159"/>
    </row>
    <row r="706" spans="16:16">
      <c r="P706" s="159"/>
    </row>
    <row r="707" spans="16:16">
      <c r="P707" s="159"/>
    </row>
    <row r="708" spans="16:16">
      <c r="P708" s="159"/>
    </row>
    <row r="709" spans="16:16">
      <c r="P709" s="159"/>
    </row>
    <row r="710" spans="16:16">
      <c r="P710" s="159"/>
    </row>
    <row r="711" spans="16:16">
      <c r="P711" s="159"/>
    </row>
    <row r="712" spans="16:16">
      <c r="P712" s="159"/>
    </row>
    <row r="713" spans="16:16">
      <c r="P713" s="159"/>
    </row>
    <row r="714" spans="16:16">
      <c r="P714" s="159"/>
    </row>
    <row r="715" spans="16:16">
      <c r="P715" s="159"/>
    </row>
    <row r="716" spans="16:16">
      <c r="P716" s="159"/>
    </row>
    <row r="717" spans="16:16">
      <c r="P717" s="159"/>
    </row>
    <row r="718" spans="16:16">
      <c r="P718" s="159"/>
    </row>
    <row r="719" spans="16:16">
      <c r="P719" s="159"/>
    </row>
    <row r="720" spans="16:16">
      <c r="P720" s="159"/>
    </row>
    <row r="721" spans="16:16">
      <c r="P721" s="159"/>
    </row>
    <row r="722" spans="16:16">
      <c r="P722" s="159"/>
    </row>
    <row r="723" spans="16:16">
      <c r="P723" s="159"/>
    </row>
    <row r="724" spans="16:16">
      <c r="P724" s="159"/>
    </row>
    <row r="725" spans="16:16">
      <c r="P725" s="159"/>
    </row>
    <row r="726" spans="16:16">
      <c r="P726" s="159"/>
    </row>
    <row r="727" spans="16:16">
      <c r="P727" s="159"/>
    </row>
    <row r="728" spans="16:16">
      <c r="P728" s="159"/>
    </row>
    <row r="729" spans="16:16">
      <c r="P729" s="159"/>
    </row>
    <row r="730" spans="16:16">
      <c r="P730" s="159"/>
    </row>
    <row r="731" spans="16:16">
      <c r="P731" s="159"/>
    </row>
    <row r="732" spans="16:16">
      <c r="P732" s="159"/>
    </row>
    <row r="733" spans="16:16">
      <c r="P733" s="159"/>
    </row>
    <row r="734" spans="16:16">
      <c r="P734" s="159"/>
    </row>
    <row r="735" spans="16:16">
      <c r="P735" s="159"/>
    </row>
    <row r="736" spans="16:16">
      <c r="P736" s="159"/>
    </row>
    <row r="737" spans="16:16">
      <c r="P737" s="159"/>
    </row>
    <row r="738" spans="16:16">
      <c r="P738" s="159"/>
    </row>
    <row r="739" spans="16:16">
      <c r="P739" s="159"/>
    </row>
    <row r="740" spans="16:16">
      <c r="P740" s="159"/>
    </row>
    <row r="741" spans="16:16">
      <c r="P741" s="159"/>
    </row>
    <row r="742" spans="16:16">
      <c r="P742" s="159"/>
    </row>
    <row r="743" spans="16:16">
      <c r="P743" s="159"/>
    </row>
    <row r="744" spans="16:16">
      <c r="P744" s="159"/>
    </row>
    <row r="745" spans="16:16">
      <c r="P745" s="159"/>
    </row>
    <row r="746" spans="16:16">
      <c r="P746" s="159"/>
    </row>
    <row r="747" spans="16:16">
      <c r="P747" s="159"/>
    </row>
    <row r="748" spans="16:16">
      <c r="P748" s="159"/>
    </row>
    <row r="749" spans="16:16">
      <c r="P749" s="159"/>
    </row>
    <row r="750" spans="16:16">
      <c r="P750" s="159"/>
    </row>
    <row r="751" spans="16:16">
      <c r="P751" s="159"/>
    </row>
    <row r="752" spans="16:16">
      <c r="P752" s="159"/>
    </row>
    <row r="753" spans="16:16">
      <c r="P753" s="159"/>
    </row>
    <row r="754" spans="16:16">
      <c r="P754" s="159"/>
    </row>
    <row r="755" spans="16:16">
      <c r="P755" s="159"/>
    </row>
    <row r="756" spans="16:16">
      <c r="P756" s="159"/>
    </row>
    <row r="757" spans="16:16">
      <c r="P757" s="159"/>
    </row>
    <row r="758" spans="16:16">
      <c r="P758" s="159"/>
    </row>
    <row r="759" spans="16:16">
      <c r="P759" s="159"/>
    </row>
    <row r="760" spans="16:16">
      <c r="P760" s="159"/>
    </row>
    <row r="761" spans="16:16">
      <c r="P761" s="159"/>
    </row>
    <row r="762" spans="16:16">
      <c r="P762" s="159"/>
    </row>
    <row r="763" spans="16:16">
      <c r="P763" s="159"/>
    </row>
    <row r="764" spans="16:16">
      <c r="P764" s="159"/>
    </row>
    <row r="765" spans="16:16">
      <c r="P765" s="159"/>
    </row>
    <row r="766" spans="16:16">
      <c r="P766" s="159"/>
    </row>
    <row r="767" spans="16:16">
      <c r="P767" s="159"/>
    </row>
    <row r="768" spans="16:16">
      <c r="P768" s="159"/>
    </row>
    <row r="769" spans="16:16">
      <c r="P769" s="159"/>
    </row>
    <row r="770" spans="16:16">
      <c r="P770" s="159"/>
    </row>
    <row r="771" spans="16:16">
      <c r="P771" s="159"/>
    </row>
    <row r="772" spans="16:16">
      <c r="P772" s="159"/>
    </row>
    <row r="773" spans="16:16">
      <c r="P773" s="159"/>
    </row>
    <row r="774" spans="16:16">
      <c r="P774" s="159"/>
    </row>
    <row r="775" spans="16:16">
      <c r="P775" s="159"/>
    </row>
    <row r="776" spans="16:16">
      <c r="P776" s="159"/>
    </row>
    <row r="777" spans="16:16">
      <c r="P777" s="159"/>
    </row>
    <row r="778" spans="16:16">
      <c r="P778" s="159"/>
    </row>
    <row r="779" spans="16:16">
      <c r="P779" s="159"/>
    </row>
    <row r="780" spans="16:16">
      <c r="P780" s="159"/>
    </row>
    <row r="781" spans="16:16">
      <c r="P781" s="159"/>
    </row>
    <row r="782" spans="16:16">
      <c r="P782" s="159"/>
    </row>
    <row r="783" spans="16:16">
      <c r="P783" s="159"/>
    </row>
    <row r="784" spans="16:16">
      <c r="P784" s="159"/>
    </row>
    <row r="785" spans="16:16">
      <c r="P785" s="159"/>
    </row>
    <row r="786" spans="16:16">
      <c r="P786" s="159"/>
    </row>
    <row r="787" spans="16:16">
      <c r="P787" s="159"/>
    </row>
    <row r="788" spans="16:16">
      <c r="P788" s="159"/>
    </row>
    <row r="789" spans="16:16">
      <c r="P789" s="159"/>
    </row>
    <row r="790" spans="16:16">
      <c r="P790" s="159"/>
    </row>
    <row r="791" spans="16:16">
      <c r="P791" s="159"/>
    </row>
    <row r="792" spans="16:16">
      <c r="P792" s="159"/>
    </row>
    <row r="793" spans="16:16">
      <c r="P793" s="159"/>
    </row>
    <row r="794" spans="16:16">
      <c r="P794" s="159"/>
    </row>
    <row r="795" spans="16:16">
      <c r="P795" s="159"/>
    </row>
    <row r="796" spans="16:16">
      <c r="P796" s="159"/>
    </row>
    <row r="797" spans="16:16">
      <c r="P797" s="159"/>
    </row>
    <row r="798" spans="16:16">
      <c r="P798" s="159"/>
    </row>
    <row r="799" spans="16:16">
      <c r="P799" s="159"/>
    </row>
    <row r="800" spans="16:16">
      <c r="P800" s="159"/>
    </row>
    <row r="801" spans="16:16">
      <c r="P801" s="159"/>
    </row>
    <row r="802" spans="16:16">
      <c r="P802" s="159"/>
    </row>
    <row r="803" spans="16:16">
      <c r="P803" s="159"/>
    </row>
    <row r="804" spans="16:16">
      <c r="P804" s="159"/>
    </row>
    <row r="805" spans="16:16">
      <c r="P805" s="159"/>
    </row>
    <row r="806" spans="16:16">
      <c r="P806" s="159"/>
    </row>
    <row r="807" spans="16:16">
      <c r="P807" s="159"/>
    </row>
    <row r="808" spans="16:16">
      <c r="P808" s="159"/>
    </row>
    <row r="809" spans="16:16">
      <c r="P809" s="159"/>
    </row>
    <row r="810" spans="16:16">
      <c r="P810" s="159"/>
    </row>
    <row r="811" spans="16:16">
      <c r="P811" s="159"/>
    </row>
    <row r="812" spans="16:16">
      <c r="P812" s="159"/>
    </row>
    <row r="813" spans="16:16">
      <c r="P813" s="159"/>
    </row>
    <row r="814" spans="16:16">
      <c r="P814" s="159"/>
    </row>
    <row r="815" spans="16:16">
      <c r="P815" s="159"/>
    </row>
    <row r="816" spans="16:16">
      <c r="P816" s="159"/>
    </row>
    <row r="817" spans="16:16">
      <c r="P817" s="159"/>
    </row>
    <row r="818" spans="16:16">
      <c r="P818" s="159"/>
    </row>
    <row r="819" spans="16:16">
      <c r="P819" s="159"/>
    </row>
    <row r="820" spans="16:16">
      <c r="P820" s="159"/>
    </row>
    <row r="821" spans="16:16">
      <c r="P821" s="159"/>
    </row>
    <row r="822" spans="16:16">
      <c r="P822" s="159"/>
    </row>
    <row r="823" spans="16:16">
      <c r="P823" s="159"/>
    </row>
    <row r="824" spans="16:16">
      <c r="P824" s="159"/>
    </row>
    <row r="825" spans="16:16">
      <c r="P825" s="159"/>
    </row>
    <row r="826" spans="16:16">
      <c r="P826" s="159"/>
    </row>
    <row r="827" spans="16:16">
      <c r="P827" s="159"/>
    </row>
    <row r="828" spans="16:16">
      <c r="P828" s="159"/>
    </row>
    <row r="829" spans="16:16">
      <c r="P829" s="159"/>
    </row>
    <row r="830" spans="16:16">
      <c r="P830" s="159"/>
    </row>
    <row r="831" spans="16:16">
      <c r="P831" s="159"/>
    </row>
    <row r="832" spans="16:16">
      <c r="P832" s="159"/>
    </row>
    <row r="833" spans="16:16">
      <c r="P833" s="159"/>
    </row>
    <row r="834" spans="16:16">
      <c r="P834" s="159"/>
    </row>
    <row r="835" spans="16:16">
      <c r="P835" s="159"/>
    </row>
    <row r="836" spans="16:16">
      <c r="P836" s="159"/>
    </row>
    <row r="837" spans="16:16">
      <c r="P837" s="159"/>
    </row>
    <row r="838" spans="16:16">
      <c r="P838" s="159"/>
    </row>
    <row r="839" spans="16:16">
      <c r="P839" s="159"/>
    </row>
    <row r="840" spans="16:16">
      <c r="P840" s="159"/>
    </row>
    <row r="841" spans="16:16">
      <c r="P841" s="159"/>
    </row>
    <row r="842" spans="16:16">
      <c r="P842" s="159"/>
    </row>
    <row r="843" spans="16:16">
      <c r="P843" s="159"/>
    </row>
    <row r="844" spans="16:16">
      <c r="P844" s="159"/>
    </row>
    <row r="845" spans="16:16">
      <c r="P845" s="159"/>
    </row>
    <row r="846" spans="16:16">
      <c r="P846" s="159"/>
    </row>
    <row r="847" spans="16:16">
      <c r="P847" s="159"/>
    </row>
    <row r="848" spans="16:16">
      <c r="P848" s="159"/>
    </row>
    <row r="849" spans="16:16">
      <c r="P849" s="159"/>
    </row>
    <row r="850" spans="16:16">
      <c r="P850" s="159"/>
    </row>
    <row r="851" spans="16:16">
      <c r="P851" s="159"/>
    </row>
    <row r="852" spans="16:16">
      <c r="P852" s="159"/>
    </row>
    <row r="853" spans="16:16">
      <c r="P853" s="159"/>
    </row>
    <row r="854" spans="16:16">
      <c r="P854" s="159"/>
    </row>
    <row r="855" spans="16:16">
      <c r="P855" s="159"/>
    </row>
    <row r="856" spans="16:16">
      <c r="P856" s="159"/>
    </row>
    <row r="857" spans="16:16">
      <c r="P857" s="159"/>
    </row>
    <row r="858" spans="16:16">
      <c r="P858" s="159"/>
    </row>
    <row r="859" spans="16:16">
      <c r="P859" s="159"/>
    </row>
    <row r="860" spans="16:16">
      <c r="P860" s="159"/>
    </row>
    <row r="861" spans="16:16">
      <c r="P861" s="159"/>
    </row>
    <row r="862" spans="16:16">
      <c r="P862" s="159"/>
    </row>
    <row r="863" spans="16:16">
      <c r="P863" s="159"/>
    </row>
    <row r="864" spans="16:16">
      <c r="P864" s="159"/>
    </row>
    <row r="865" spans="16:16">
      <c r="P865" s="159"/>
    </row>
    <row r="866" spans="16:16">
      <c r="P866" s="159"/>
    </row>
    <row r="867" spans="16:16">
      <c r="P867" s="159"/>
    </row>
    <row r="868" spans="16:16">
      <c r="P868" s="159"/>
    </row>
    <row r="869" spans="16:16">
      <c r="P869" s="159"/>
    </row>
    <row r="870" spans="16:16">
      <c r="P870" s="159"/>
    </row>
    <row r="871" spans="16:16">
      <c r="P871" s="159"/>
    </row>
    <row r="872" spans="16:16">
      <c r="P872" s="159"/>
    </row>
    <row r="873" spans="16:16">
      <c r="P873" s="159"/>
    </row>
    <row r="874" spans="16:16">
      <c r="P874" s="159"/>
    </row>
    <row r="875" spans="16:16">
      <c r="P875" s="159"/>
    </row>
    <row r="876" spans="16:16">
      <c r="P876" s="159"/>
    </row>
    <row r="877" spans="16:16">
      <c r="P877" s="159"/>
    </row>
    <row r="878" spans="16:16">
      <c r="P878" s="159"/>
    </row>
    <row r="879" spans="16:16">
      <c r="P879" s="159"/>
    </row>
    <row r="880" spans="16:16">
      <c r="P880" s="159"/>
    </row>
    <row r="881" spans="16:16">
      <c r="P881" s="159"/>
    </row>
    <row r="882" spans="16:16">
      <c r="P882" s="159"/>
    </row>
    <row r="883" spans="16:16">
      <c r="P883" s="159"/>
    </row>
    <row r="884" spans="16:16">
      <c r="P884" s="159"/>
    </row>
    <row r="885" spans="16:16">
      <c r="P885" s="159"/>
    </row>
    <row r="886" spans="16:16">
      <c r="P886" s="159"/>
    </row>
    <row r="887" spans="16:16">
      <c r="P887" s="159"/>
    </row>
    <row r="888" spans="16:16">
      <c r="P888" s="159"/>
    </row>
    <row r="889" spans="16:16">
      <c r="P889" s="159"/>
    </row>
    <row r="890" spans="16:16">
      <c r="P890" s="159"/>
    </row>
    <row r="891" spans="16:16">
      <c r="P891" s="159"/>
    </row>
    <row r="892" spans="16:16">
      <c r="P892" s="159"/>
    </row>
    <row r="893" spans="16:16">
      <c r="P893" s="159"/>
    </row>
    <row r="894" spans="16:16">
      <c r="P894" s="159"/>
    </row>
    <row r="895" spans="16:16">
      <c r="P895" s="159"/>
    </row>
    <row r="896" spans="16:16">
      <c r="P896" s="159"/>
    </row>
    <row r="897" spans="16:16">
      <c r="P897" s="159"/>
    </row>
    <row r="898" spans="16:16">
      <c r="P898" s="159"/>
    </row>
    <row r="899" spans="16:16">
      <c r="P899" s="159"/>
    </row>
    <row r="900" spans="16:16">
      <c r="P900" s="159"/>
    </row>
    <row r="901" spans="16:16">
      <c r="P901" s="159"/>
    </row>
    <row r="902" spans="16:16">
      <c r="P902" s="159"/>
    </row>
    <row r="903" spans="16:16">
      <c r="P903" s="159"/>
    </row>
    <row r="904" spans="16:16">
      <c r="P904" s="159"/>
    </row>
    <row r="905" spans="16:16">
      <c r="P905" s="159"/>
    </row>
    <row r="906" spans="16:16">
      <c r="P906" s="159"/>
    </row>
    <row r="907" spans="16:16">
      <c r="P907" s="159"/>
    </row>
    <row r="908" spans="16:16">
      <c r="P908" s="159"/>
    </row>
    <row r="909" spans="16:16">
      <c r="P909" s="159"/>
    </row>
    <row r="910" spans="16:16">
      <c r="P910" s="159"/>
    </row>
    <row r="911" spans="16:16">
      <c r="P911" s="159"/>
    </row>
    <row r="912" spans="16:16">
      <c r="P912" s="159"/>
    </row>
    <row r="913" spans="16:16">
      <c r="P913" s="159"/>
    </row>
    <row r="914" spans="16:16">
      <c r="P914" s="159"/>
    </row>
    <row r="915" spans="16:16">
      <c r="P915" s="159"/>
    </row>
    <row r="916" spans="16:16">
      <c r="P916" s="159"/>
    </row>
    <row r="917" spans="16:16">
      <c r="P917" s="159"/>
    </row>
    <row r="918" spans="16:16">
      <c r="P918" s="159"/>
    </row>
    <row r="919" spans="16:16">
      <c r="P919" s="159"/>
    </row>
    <row r="920" spans="16:16">
      <c r="P920" s="159"/>
    </row>
    <row r="921" spans="16:16">
      <c r="P921" s="159"/>
    </row>
    <row r="922" spans="16:16">
      <c r="P922" s="159"/>
    </row>
    <row r="923" spans="16:16">
      <c r="P923" s="159"/>
    </row>
    <row r="924" spans="16:16">
      <c r="P924" s="159"/>
    </row>
    <row r="925" spans="16:16">
      <c r="P925" s="159"/>
    </row>
    <row r="926" spans="16:16">
      <c r="P926" s="159"/>
    </row>
    <row r="927" spans="16:16">
      <c r="P927" s="159"/>
    </row>
    <row r="928" spans="16:16">
      <c r="P928" s="159"/>
    </row>
    <row r="929" spans="16:16">
      <c r="P929" s="159"/>
    </row>
    <row r="930" spans="16:16">
      <c r="P930" s="159"/>
    </row>
    <row r="931" spans="16:16">
      <c r="P931" s="159"/>
    </row>
    <row r="932" spans="16:16">
      <c r="P932" s="159"/>
    </row>
    <row r="933" spans="16:16">
      <c r="P933" s="159"/>
    </row>
    <row r="934" spans="16:16">
      <c r="P934" s="159"/>
    </row>
    <row r="935" spans="16:16">
      <c r="P935" s="159"/>
    </row>
    <row r="936" spans="16:16">
      <c r="P936" s="159"/>
    </row>
    <row r="937" spans="16:16">
      <c r="P937" s="159"/>
    </row>
    <row r="938" spans="16:16">
      <c r="P938" s="159"/>
    </row>
    <row r="939" spans="16:16">
      <c r="P939" s="159"/>
    </row>
    <row r="940" spans="16:16">
      <c r="P940" s="159"/>
    </row>
    <row r="941" spans="16:16">
      <c r="P941" s="159"/>
    </row>
    <row r="942" spans="16:16">
      <c r="P942" s="159"/>
    </row>
    <row r="943" spans="16:16">
      <c r="P943" s="159"/>
    </row>
    <row r="944" spans="16:16">
      <c r="P944" s="159"/>
    </row>
    <row r="945" spans="16:16">
      <c r="P945" s="159"/>
    </row>
    <row r="946" spans="16:16">
      <c r="P946" s="159"/>
    </row>
    <row r="947" spans="16:16">
      <c r="P947" s="159"/>
    </row>
    <row r="948" spans="16:16">
      <c r="P948" s="159"/>
    </row>
    <row r="949" spans="16:16">
      <c r="P949" s="159"/>
    </row>
    <row r="950" spans="16:16">
      <c r="P950" s="159"/>
    </row>
    <row r="951" spans="16:16">
      <c r="P951" s="159"/>
    </row>
    <row r="952" spans="16:16">
      <c r="P952" s="159"/>
    </row>
    <row r="953" spans="16:16">
      <c r="P953" s="159"/>
    </row>
    <row r="954" spans="16:16">
      <c r="P954" s="159"/>
    </row>
    <row r="955" spans="16:16">
      <c r="P955" s="159"/>
    </row>
    <row r="956" spans="16:16">
      <c r="P956" s="159"/>
    </row>
    <row r="957" spans="16:16">
      <c r="P957" s="159"/>
    </row>
    <row r="958" spans="16:16">
      <c r="P958" s="159"/>
    </row>
    <row r="959" spans="16:16">
      <c r="P959" s="159"/>
    </row>
    <row r="960" spans="16:16">
      <c r="P960" s="159"/>
    </row>
    <row r="961" spans="16:16">
      <c r="P961" s="159"/>
    </row>
    <row r="962" spans="16:16">
      <c r="P962" s="159"/>
    </row>
    <row r="963" spans="16:16">
      <c r="P963" s="159"/>
    </row>
    <row r="964" spans="16:16">
      <c r="P964" s="159"/>
    </row>
    <row r="965" spans="16:16">
      <c r="P965" s="159"/>
    </row>
    <row r="966" spans="16:16">
      <c r="P966" s="159"/>
    </row>
    <row r="967" spans="16:16">
      <c r="P967" s="159"/>
    </row>
    <row r="968" spans="16:16">
      <c r="P968" s="159"/>
    </row>
    <row r="969" spans="16:16">
      <c r="P969" s="159"/>
    </row>
    <row r="970" spans="16:16">
      <c r="P970" s="159"/>
    </row>
    <row r="971" spans="16:16">
      <c r="P971" s="159"/>
    </row>
    <row r="972" spans="16:16">
      <c r="P972" s="159"/>
    </row>
    <row r="973" spans="16:16">
      <c r="P973" s="159"/>
    </row>
    <row r="974" spans="16:16">
      <c r="P974" s="159"/>
    </row>
    <row r="975" spans="16:16">
      <c r="P975" s="159"/>
    </row>
    <row r="976" spans="16:16">
      <c r="P976" s="159"/>
    </row>
    <row r="977" spans="16:16">
      <c r="P977" s="159"/>
    </row>
    <row r="978" spans="16:16">
      <c r="P978" s="159"/>
    </row>
    <row r="979" spans="16:16">
      <c r="P979" s="159"/>
    </row>
    <row r="980" spans="16:16">
      <c r="P980" s="159"/>
    </row>
    <row r="981" spans="16:16">
      <c r="P981" s="159"/>
    </row>
    <row r="982" spans="16:16">
      <c r="P982" s="159"/>
    </row>
    <row r="983" spans="16:16">
      <c r="P983" s="159"/>
    </row>
    <row r="984" spans="16:16">
      <c r="P984" s="159"/>
    </row>
    <row r="985" spans="16:16">
      <c r="P985" s="159"/>
    </row>
    <row r="986" spans="16:16">
      <c r="P986" s="159"/>
    </row>
    <row r="987" spans="16:16">
      <c r="P987" s="159"/>
    </row>
    <row r="988" spans="16:16">
      <c r="P988" s="159"/>
    </row>
    <row r="989" spans="16:16">
      <c r="P989" s="159"/>
    </row>
    <row r="990" spans="16:16">
      <c r="P990" s="159"/>
    </row>
    <row r="991" spans="16:16">
      <c r="P991" s="159"/>
    </row>
    <row r="992" spans="16:16">
      <c r="P992" s="159"/>
    </row>
    <row r="993" spans="16:16">
      <c r="P993" s="159"/>
    </row>
    <row r="994" spans="16:16">
      <c r="P994" s="159"/>
    </row>
    <row r="995" spans="16:16">
      <c r="P995" s="159"/>
    </row>
    <row r="996" spans="16:16">
      <c r="P996" s="159"/>
    </row>
    <row r="997" spans="16:16">
      <c r="P997" s="159"/>
    </row>
    <row r="998" spans="16:16">
      <c r="P998" s="159"/>
    </row>
    <row r="999" spans="16:16">
      <c r="P999" s="159"/>
    </row>
    <row r="1000" spans="16:16">
      <c r="P1000" s="159"/>
    </row>
    <row r="1001" spans="16:16">
      <c r="P1001" s="159"/>
    </row>
    <row r="1002" spans="16:16">
      <c r="P1002" s="159"/>
    </row>
    <row r="1003" spans="16:16">
      <c r="P1003" s="159"/>
    </row>
    <row r="1004" spans="16:16">
      <c r="P1004" s="159"/>
    </row>
    <row r="1005" spans="16:16">
      <c r="P1005" s="159"/>
    </row>
    <row r="1006" spans="16:16">
      <c r="P1006" s="159"/>
    </row>
    <row r="1007" spans="16:16">
      <c r="P1007" s="159"/>
    </row>
    <row r="1008" spans="16:16">
      <c r="P1008" s="159"/>
    </row>
    <row r="1009" spans="16:16">
      <c r="P1009" s="159"/>
    </row>
    <row r="1010" spans="16:16">
      <c r="P1010" s="159"/>
    </row>
    <row r="1011" spans="16:16">
      <c r="P1011" s="159"/>
    </row>
    <row r="1012" spans="16:16">
      <c r="P1012" s="159"/>
    </row>
    <row r="1013" spans="16:16">
      <c r="P1013" s="159"/>
    </row>
    <row r="1014" spans="16:16">
      <c r="P1014" s="159"/>
    </row>
    <row r="1015" spans="16:16">
      <c r="P1015" s="159"/>
    </row>
    <row r="1016" spans="16:16">
      <c r="P1016" s="159"/>
    </row>
    <row r="1017" spans="16:16">
      <c r="P1017" s="159"/>
    </row>
    <row r="1018" spans="16:16">
      <c r="P1018" s="159"/>
    </row>
    <row r="1019" spans="16:16">
      <c r="P1019" s="159"/>
    </row>
    <row r="1020" spans="16:16">
      <c r="P1020" s="159"/>
    </row>
    <row r="1021" spans="16:16">
      <c r="P1021" s="159"/>
    </row>
    <row r="1022" spans="16:16">
      <c r="P1022" s="159"/>
    </row>
    <row r="1023" spans="16:16">
      <c r="P1023" s="159"/>
    </row>
    <row r="1024" spans="16:16">
      <c r="P1024" s="159"/>
    </row>
    <row r="1025" spans="16:16">
      <c r="P1025" s="159"/>
    </row>
    <row r="1026" spans="16:16">
      <c r="P1026" s="159"/>
    </row>
    <row r="1027" spans="16:16">
      <c r="P1027" s="159"/>
    </row>
    <row r="1028" spans="16:16">
      <c r="P1028" s="159"/>
    </row>
    <row r="1029" spans="16:16">
      <c r="P1029" s="159"/>
    </row>
    <row r="1030" spans="16:16">
      <c r="P1030" s="159"/>
    </row>
    <row r="1031" spans="16:16">
      <c r="P1031" s="159"/>
    </row>
    <row r="1032" spans="16:16">
      <c r="P1032" s="159"/>
    </row>
    <row r="1033" spans="16:16">
      <c r="P1033" s="159"/>
    </row>
    <row r="1034" spans="16:16">
      <c r="P1034" s="159"/>
    </row>
    <row r="1035" spans="16:16">
      <c r="P1035" s="159"/>
    </row>
    <row r="1036" spans="16:16">
      <c r="P1036" s="159"/>
    </row>
    <row r="1037" spans="16:16">
      <c r="P1037" s="159"/>
    </row>
    <row r="1038" spans="16:16">
      <c r="P1038" s="159"/>
    </row>
    <row r="1039" spans="16:16">
      <c r="P1039" s="159"/>
    </row>
    <row r="1040" spans="16:16">
      <c r="P1040" s="159"/>
    </row>
    <row r="1041" spans="16:16">
      <c r="P1041" s="159"/>
    </row>
    <row r="1042" spans="16:16">
      <c r="P1042" s="159"/>
    </row>
    <row r="1043" spans="16:16">
      <c r="P1043" s="159"/>
    </row>
    <row r="1044" spans="16:16">
      <c r="P1044" s="159"/>
    </row>
    <row r="1045" spans="16:16">
      <c r="P1045" s="159"/>
    </row>
    <row r="1046" spans="16:16">
      <c r="P1046" s="159"/>
    </row>
    <row r="1047" spans="16:16">
      <c r="P1047" s="159"/>
    </row>
    <row r="1048" spans="16:16">
      <c r="P1048" s="159"/>
    </row>
    <row r="1049" spans="16:16">
      <c r="P1049" s="159"/>
    </row>
    <row r="1050" spans="16:16">
      <c r="P1050" s="159"/>
    </row>
    <row r="1051" spans="16:16">
      <c r="P1051" s="159"/>
    </row>
    <row r="1052" spans="16:16">
      <c r="P1052" s="159"/>
    </row>
    <row r="1053" spans="16:16">
      <c r="P1053" s="159"/>
    </row>
    <row r="1054" spans="16:16">
      <c r="P1054" s="159"/>
    </row>
    <row r="1055" spans="16:16">
      <c r="P1055" s="159"/>
    </row>
    <row r="1056" spans="16:16">
      <c r="P1056" s="159"/>
    </row>
    <row r="1057" spans="16:16">
      <c r="P1057" s="159"/>
    </row>
    <row r="1058" spans="16:16">
      <c r="P1058" s="159"/>
    </row>
    <row r="1059" spans="16:16">
      <c r="P1059" s="159"/>
    </row>
    <row r="1060" spans="16:16">
      <c r="P1060" s="159"/>
    </row>
    <row r="1061" spans="16:16">
      <c r="P1061" s="159"/>
    </row>
    <row r="1062" spans="16:16">
      <c r="P1062" s="159"/>
    </row>
    <row r="1063" spans="16:16">
      <c r="P1063" s="159"/>
    </row>
    <row r="1064" spans="16:16">
      <c r="P1064" s="159"/>
    </row>
    <row r="1065" spans="16:16">
      <c r="P1065" s="159"/>
    </row>
    <row r="1066" spans="16:16">
      <c r="P1066" s="159"/>
    </row>
    <row r="1067" spans="16:16">
      <c r="P1067" s="159"/>
    </row>
    <row r="1068" spans="16:16">
      <c r="P1068" s="159"/>
    </row>
    <row r="1069" spans="16:16">
      <c r="P1069" s="159"/>
    </row>
    <row r="1070" spans="16:16">
      <c r="P1070" s="159"/>
    </row>
    <row r="1071" spans="16:16">
      <c r="P1071" s="159"/>
    </row>
    <row r="1072" spans="16:16">
      <c r="P1072" s="159"/>
    </row>
    <row r="1073" spans="16:16">
      <c r="P1073" s="159"/>
    </row>
    <row r="1074" spans="16:16">
      <c r="P1074" s="159"/>
    </row>
    <row r="1075" spans="16:16">
      <c r="P1075" s="159"/>
    </row>
    <row r="1076" spans="16:16">
      <c r="P1076" s="159"/>
    </row>
    <row r="1077" spans="16:16">
      <c r="P1077" s="159"/>
    </row>
    <row r="1078" spans="16:16">
      <c r="P1078" s="159"/>
    </row>
    <row r="1079" spans="16:16">
      <c r="P1079" s="159"/>
    </row>
    <row r="1080" spans="16:16">
      <c r="P1080" s="159"/>
    </row>
    <row r="1081" spans="16:16">
      <c r="P1081" s="159"/>
    </row>
    <row r="1082" spans="16:16">
      <c r="P1082" s="159"/>
    </row>
    <row r="1083" spans="16:16">
      <c r="P1083" s="159"/>
    </row>
    <row r="1084" spans="16:16">
      <c r="P1084" s="159"/>
    </row>
    <row r="1085" spans="16:16">
      <c r="P1085" s="159"/>
    </row>
    <row r="1086" spans="16:16">
      <c r="P1086" s="159"/>
    </row>
    <row r="1087" spans="16:16">
      <c r="P1087" s="159"/>
    </row>
    <row r="1088" spans="16:16">
      <c r="P1088" s="159"/>
    </row>
    <row r="1089" spans="16:16">
      <c r="P1089" s="159"/>
    </row>
    <row r="1090" spans="16:16">
      <c r="P1090" s="159"/>
    </row>
    <row r="1091" spans="16:16">
      <c r="P1091" s="159"/>
    </row>
    <row r="1092" spans="16:16">
      <c r="P1092" s="159"/>
    </row>
    <row r="1093" spans="16:16">
      <c r="P1093" s="159"/>
    </row>
    <row r="1094" spans="16:16">
      <c r="P1094" s="159"/>
    </row>
    <row r="1095" spans="16:16">
      <c r="P1095" s="159"/>
    </row>
    <row r="1096" spans="16:16">
      <c r="P1096" s="159"/>
    </row>
    <row r="1097" spans="16:16">
      <c r="P1097" s="159"/>
    </row>
    <row r="1098" spans="16:16">
      <c r="P1098" s="159"/>
    </row>
    <row r="1099" spans="16:16">
      <c r="P1099" s="159"/>
    </row>
    <row r="1100" spans="16:16">
      <c r="P1100" s="159"/>
    </row>
    <row r="1101" spans="16:16">
      <c r="P1101" s="159"/>
    </row>
    <row r="1102" spans="16:16">
      <c r="P1102" s="159"/>
    </row>
    <row r="1103" spans="16:16">
      <c r="P1103" s="159"/>
    </row>
    <row r="1104" spans="16:16">
      <c r="P1104" s="159"/>
    </row>
    <row r="1105" spans="16:16">
      <c r="P1105" s="159"/>
    </row>
    <row r="1106" spans="16:16">
      <c r="P1106" s="159"/>
    </row>
    <row r="1107" spans="16:16">
      <c r="P1107" s="159"/>
    </row>
    <row r="1108" spans="16:16">
      <c r="P1108" s="159"/>
    </row>
    <row r="1109" spans="16:16">
      <c r="P1109" s="159"/>
    </row>
    <row r="1110" spans="16:16">
      <c r="P1110" s="159"/>
    </row>
    <row r="1111" spans="16:16">
      <c r="P1111" s="159"/>
    </row>
    <row r="1112" spans="16:16">
      <c r="P1112" s="159"/>
    </row>
    <row r="1113" spans="16:16">
      <c r="P1113" s="159"/>
    </row>
    <row r="1114" spans="16:16">
      <c r="P1114" s="159"/>
    </row>
    <row r="1115" spans="16:16">
      <c r="P1115" s="159"/>
    </row>
    <row r="1116" spans="16:16">
      <c r="P1116" s="159"/>
    </row>
    <row r="1117" spans="16:16">
      <c r="P1117" s="159"/>
    </row>
    <row r="1118" spans="16:16">
      <c r="P1118" s="159"/>
    </row>
    <row r="1119" spans="16:16">
      <c r="P1119" s="159"/>
    </row>
    <row r="1120" spans="16:16">
      <c r="P1120" s="159"/>
    </row>
    <row r="1121" spans="16:16">
      <c r="P1121" s="159"/>
    </row>
    <row r="1122" spans="16:16">
      <c r="P1122" s="159"/>
    </row>
    <row r="1123" spans="16:16">
      <c r="P1123" s="159"/>
    </row>
    <row r="1124" spans="16:16">
      <c r="P1124" s="159"/>
    </row>
    <row r="1125" spans="16:16">
      <c r="P1125" s="159"/>
    </row>
    <row r="1126" spans="16:16">
      <c r="P1126" s="159"/>
    </row>
    <row r="1127" spans="16:16">
      <c r="P1127" s="159"/>
    </row>
    <row r="1128" spans="16:16">
      <c r="P1128" s="159"/>
    </row>
    <row r="1129" spans="16:16">
      <c r="P1129" s="159"/>
    </row>
    <row r="1130" spans="16:16">
      <c r="P1130" s="159"/>
    </row>
    <row r="1131" spans="16:16">
      <c r="P1131" s="159"/>
    </row>
    <row r="1132" spans="16:16">
      <c r="P1132" s="159"/>
    </row>
    <row r="1133" spans="16:16">
      <c r="P1133" s="159"/>
    </row>
    <row r="1134" spans="16:16">
      <c r="P1134" s="159"/>
    </row>
    <row r="1135" spans="16:16">
      <c r="P1135" s="159"/>
    </row>
    <row r="1136" spans="16:16">
      <c r="P1136" s="159"/>
    </row>
    <row r="1137" spans="16:16">
      <c r="P1137" s="159"/>
    </row>
    <row r="1138" spans="16:16">
      <c r="P1138" s="159"/>
    </row>
    <row r="1139" spans="16:16">
      <c r="P1139" s="159"/>
    </row>
    <row r="1140" spans="16:16">
      <c r="P1140" s="159"/>
    </row>
    <row r="1141" spans="16:16">
      <c r="P1141" s="159"/>
    </row>
    <row r="1142" spans="16:16">
      <c r="P1142" s="159"/>
    </row>
    <row r="1143" spans="16:16">
      <c r="P1143" s="159"/>
    </row>
    <row r="1144" spans="16:16">
      <c r="P1144" s="159"/>
    </row>
    <row r="1145" spans="16:16">
      <c r="P1145" s="159"/>
    </row>
    <row r="1146" spans="16:16">
      <c r="P1146" s="159"/>
    </row>
    <row r="1147" spans="16:16">
      <c r="P1147" s="159"/>
    </row>
    <row r="1148" spans="16:16">
      <c r="P1148" s="159"/>
    </row>
    <row r="1149" spans="16:16">
      <c r="P1149" s="159"/>
    </row>
    <row r="1150" spans="16:16">
      <c r="P1150" s="159"/>
    </row>
    <row r="1151" spans="16:16">
      <c r="P1151" s="159"/>
    </row>
    <row r="1152" spans="16:16">
      <c r="P1152" s="159"/>
    </row>
    <row r="1153" spans="16:16">
      <c r="P1153" s="159"/>
    </row>
    <row r="1154" spans="16:16">
      <c r="P1154" s="159"/>
    </row>
    <row r="1155" spans="16:16">
      <c r="P1155" s="159"/>
    </row>
    <row r="1156" spans="16:16">
      <c r="P1156" s="159"/>
    </row>
    <row r="1157" spans="16:16">
      <c r="P1157" s="159"/>
    </row>
    <row r="1158" spans="16:16">
      <c r="P1158" s="159"/>
    </row>
    <row r="1159" spans="16:16">
      <c r="P1159" s="159"/>
    </row>
    <row r="1160" spans="16:16">
      <c r="P1160" s="159"/>
    </row>
    <row r="1161" spans="16:16">
      <c r="P1161" s="159"/>
    </row>
    <row r="1162" spans="16:16">
      <c r="P1162" s="159"/>
    </row>
    <row r="1163" spans="16:16">
      <c r="P1163" s="159"/>
    </row>
    <row r="1164" spans="16:16">
      <c r="P1164" s="159"/>
    </row>
    <row r="1165" spans="16:16">
      <c r="P1165" s="159"/>
    </row>
    <row r="1166" spans="16:16">
      <c r="P1166" s="159"/>
    </row>
    <row r="1167" spans="16:16">
      <c r="P1167" s="159"/>
    </row>
    <row r="1168" spans="16:16">
      <c r="P1168" s="159"/>
    </row>
    <row r="1169" spans="16:16">
      <c r="P1169" s="159"/>
    </row>
    <row r="1170" spans="16:16">
      <c r="P1170" s="159"/>
    </row>
    <row r="1171" spans="16:16">
      <c r="P1171" s="159"/>
    </row>
    <row r="1172" spans="16:16">
      <c r="P1172" s="159"/>
    </row>
    <row r="1173" spans="16:16">
      <c r="P1173" s="159"/>
    </row>
    <row r="1174" spans="16:16">
      <c r="P1174" s="159"/>
    </row>
    <row r="1175" spans="16:16">
      <c r="P1175" s="159"/>
    </row>
    <row r="1176" spans="16:16">
      <c r="P1176" s="159"/>
    </row>
    <row r="1177" spans="16:16">
      <c r="P1177" s="159"/>
    </row>
    <row r="1178" spans="16:16">
      <c r="P1178" s="159"/>
    </row>
    <row r="1179" spans="16:16">
      <c r="P1179" s="159"/>
    </row>
    <row r="1180" spans="16:16">
      <c r="P1180" s="159"/>
    </row>
    <row r="1181" spans="16:16">
      <c r="P1181" s="159"/>
    </row>
    <row r="1182" spans="16:16">
      <c r="P1182" s="159"/>
    </row>
    <row r="1183" spans="16:16">
      <c r="P1183" s="159"/>
    </row>
    <row r="1184" spans="16:16">
      <c r="P1184" s="159"/>
    </row>
    <row r="1185" spans="16:16">
      <c r="P1185" s="159"/>
    </row>
    <row r="1186" spans="16:16">
      <c r="P1186" s="159"/>
    </row>
    <row r="1187" spans="16:16">
      <c r="P1187" s="159"/>
    </row>
    <row r="1188" spans="16:16">
      <c r="P1188" s="159"/>
    </row>
    <row r="1189" spans="16:16">
      <c r="P1189" s="159"/>
    </row>
    <row r="1190" spans="16:16">
      <c r="P1190" s="159"/>
    </row>
    <row r="1191" spans="16:16">
      <c r="P1191" s="159"/>
    </row>
    <row r="1192" spans="16:16">
      <c r="P1192" s="159"/>
    </row>
    <row r="1193" spans="16:16">
      <c r="P1193" s="159"/>
    </row>
    <row r="1194" spans="16:16">
      <c r="P1194" s="159"/>
    </row>
    <row r="1195" spans="16:16">
      <c r="P1195" s="159"/>
    </row>
    <row r="1196" spans="16:16">
      <c r="P1196" s="159"/>
    </row>
    <row r="1197" spans="16:16">
      <c r="P1197" s="159"/>
    </row>
    <row r="1198" spans="16:16">
      <c r="P1198" s="159"/>
    </row>
    <row r="1199" spans="16:16">
      <c r="P1199" s="159"/>
    </row>
    <row r="1200" spans="16:16">
      <c r="P1200" s="159"/>
    </row>
    <row r="1201" spans="16:16">
      <c r="P1201" s="159"/>
    </row>
    <row r="1202" spans="16:16">
      <c r="P1202" s="159"/>
    </row>
    <row r="1203" spans="16:16">
      <c r="P1203" s="159"/>
    </row>
    <row r="1204" spans="16:16">
      <c r="P1204" s="159"/>
    </row>
    <row r="1205" spans="16:16">
      <c r="P1205" s="159"/>
    </row>
    <row r="1206" spans="16:16">
      <c r="P1206" s="159"/>
    </row>
    <row r="1207" spans="16:16">
      <c r="P1207" s="159"/>
    </row>
    <row r="1208" spans="16:16">
      <c r="P1208" s="159"/>
    </row>
    <row r="1209" spans="16:16">
      <c r="P1209" s="159"/>
    </row>
    <row r="1210" spans="16:16">
      <c r="P1210" s="159"/>
    </row>
    <row r="1211" spans="16:16">
      <c r="P1211" s="159"/>
    </row>
    <row r="1212" spans="16:16">
      <c r="P1212" s="159"/>
    </row>
    <row r="1213" spans="16:16">
      <c r="P1213" s="159"/>
    </row>
    <row r="1214" spans="16:16">
      <c r="P1214" s="159"/>
    </row>
    <row r="1215" spans="16:16">
      <c r="P1215" s="159"/>
    </row>
    <row r="1216" spans="16:16">
      <c r="P1216" s="159"/>
    </row>
    <row r="1217" spans="16:16">
      <c r="P1217" s="159"/>
    </row>
    <row r="1218" spans="16:16">
      <c r="P1218" s="159"/>
    </row>
    <row r="1219" spans="16:16">
      <c r="P1219" s="159"/>
    </row>
    <row r="1220" spans="16:16">
      <c r="P1220" s="159"/>
    </row>
    <row r="1221" spans="16:16">
      <c r="P1221" s="159"/>
    </row>
    <row r="1222" spans="16:16">
      <c r="P1222" s="159"/>
    </row>
    <row r="1223" spans="16:16">
      <c r="P1223" s="159"/>
    </row>
    <row r="1224" spans="16:16">
      <c r="P1224" s="159"/>
    </row>
    <row r="1225" spans="16:16">
      <c r="P1225" s="159"/>
    </row>
    <row r="1226" spans="16:16">
      <c r="P1226" s="159"/>
    </row>
    <row r="1227" spans="16:16">
      <c r="P1227" s="159"/>
    </row>
    <row r="1228" spans="16:16">
      <c r="P1228" s="159"/>
    </row>
    <row r="1229" spans="16:16">
      <c r="P1229" s="159"/>
    </row>
    <row r="1230" spans="16:16">
      <c r="P1230" s="159"/>
    </row>
    <row r="1231" spans="16:16">
      <c r="P1231" s="159"/>
    </row>
    <row r="1232" spans="16:16">
      <c r="P1232" s="159"/>
    </row>
    <row r="1233" spans="16:16">
      <c r="P1233" s="159"/>
    </row>
    <row r="1234" spans="16:16">
      <c r="P1234" s="159"/>
    </row>
    <row r="1235" spans="16:16">
      <c r="P1235" s="159"/>
    </row>
    <row r="1236" spans="16:16">
      <c r="P1236" s="159"/>
    </row>
    <row r="1237" spans="16:16">
      <c r="P1237" s="159"/>
    </row>
    <row r="1238" spans="16:16">
      <c r="P1238" s="159"/>
    </row>
    <row r="1239" spans="16:16">
      <c r="P1239" s="159"/>
    </row>
    <row r="1240" spans="16:16">
      <c r="P1240" s="159"/>
    </row>
    <row r="1241" spans="16:16">
      <c r="P1241" s="159"/>
    </row>
    <row r="1242" spans="16:16">
      <c r="P1242" s="159"/>
    </row>
    <row r="1243" spans="16:16">
      <c r="P1243" s="159"/>
    </row>
    <row r="1244" spans="16:16">
      <c r="P1244" s="159"/>
    </row>
    <row r="1245" spans="16:16">
      <c r="P1245" s="159"/>
    </row>
    <row r="1246" spans="16:16">
      <c r="P1246" s="159"/>
    </row>
    <row r="1247" spans="16:16">
      <c r="P1247" s="159"/>
    </row>
    <row r="1248" spans="16:16">
      <c r="P1248" s="159"/>
    </row>
    <row r="1249" spans="16:16">
      <c r="P1249" s="159"/>
    </row>
    <row r="1250" spans="16:16">
      <c r="P1250" s="159"/>
    </row>
    <row r="1251" spans="16:16">
      <c r="P1251" s="159"/>
    </row>
    <row r="1252" spans="16:16">
      <c r="P1252" s="159"/>
    </row>
    <row r="1253" spans="16:16">
      <c r="P1253" s="159"/>
    </row>
    <row r="1254" spans="16:16">
      <c r="P1254" s="159"/>
    </row>
    <row r="1255" spans="16:16">
      <c r="P1255" s="159"/>
    </row>
    <row r="1256" spans="16:16">
      <c r="P1256" s="159"/>
    </row>
    <row r="1257" spans="16:16">
      <c r="P1257" s="159"/>
    </row>
    <row r="1258" spans="16:16">
      <c r="P1258" s="159"/>
    </row>
    <row r="1259" spans="16:16">
      <c r="P1259" s="159"/>
    </row>
    <row r="1260" spans="16:16">
      <c r="P1260" s="159"/>
    </row>
    <row r="1261" spans="16:16">
      <c r="P1261" s="159"/>
    </row>
    <row r="1262" spans="16:16">
      <c r="P1262" s="159"/>
    </row>
    <row r="1263" spans="16:16">
      <c r="P1263" s="159"/>
    </row>
    <row r="1264" spans="16:16">
      <c r="P1264" s="159"/>
    </row>
    <row r="1265" spans="16:16">
      <c r="P1265" s="159"/>
    </row>
    <row r="1266" spans="16:16">
      <c r="P1266" s="159"/>
    </row>
    <row r="1267" spans="16:16">
      <c r="P1267" s="159"/>
    </row>
    <row r="1268" spans="16:16">
      <c r="P1268" s="159"/>
    </row>
    <row r="1269" spans="16:16">
      <c r="P1269" s="159"/>
    </row>
    <row r="1270" spans="16:16">
      <c r="P1270" s="159"/>
    </row>
    <row r="1271" spans="16:16">
      <c r="P1271" s="159"/>
    </row>
    <row r="1272" spans="16:16">
      <c r="P1272" s="159"/>
    </row>
    <row r="1273" spans="16:16">
      <c r="P1273" s="159"/>
    </row>
    <row r="1274" spans="16:16">
      <c r="P1274" s="159"/>
    </row>
    <row r="1275" spans="16:16">
      <c r="P1275" s="159"/>
    </row>
    <row r="1276" spans="16:16">
      <c r="P1276" s="159"/>
    </row>
    <row r="1277" spans="16:16">
      <c r="P1277" s="159"/>
    </row>
    <row r="1278" spans="16:16">
      <c r="P1278" s="159"/>
    </row>
    <row r="1279" spans="16:16">
      <c r="P1279" s="159"/>
    </row>
    <row r="1280" spans="16:16">
      <c r="P1280" s="159"/>
    </row>
    <row r="1281" spans="16:16">
      <c r="P1281" s="159"/>
    </row>
    <row r="1282" spans="16:16">
      <c r="P1282" s="159"/>
    </row>
    <row r="1283" spans="16:16">
      <c r="P1283" s="159"/>
    </row>
    <row r="1284" spans="16:16">
      <c r="P1284" s="159"/>
    </row>
    <row r="1285" spans="16:16">
      <c r="P1285" s="159"/>
    </row>
    <row r="1286" spans="16:16">
      <c r="P1286" s="159"/>
    </row>
    <row r="1287" spans="16:16">
      <c r="P1287" s="159"/>
    </row>
    <row r="1288" spans="16:16">
      <c r="P1288" s="159"/>
    </row>
    <row r="1289" spans="16:16">
      <c r="P1289" s="159"/>
    </row>
    <row r="1290" spans="16:16">
      <c r="P1290" s="159"/>
    </row>
    <row r="1291" spans="16:16">
      <c r="P1291" s="159"/>
    </row>
    <row r="1292" spans="16:16">
      <c r="P1292" s="159"/>
    </row>
    <row r="1293" spans="16:16">
      <c r="P1293" s="159"/>
    </row>
    <row r="1294" spans="16:16">
      <c r="P1294" s="159"/>
    </row>
    <row r="1295" spans="16:16">
      <c r="P1295" s="159"/>
    </row>
    <row r="1296" spans="16:16">
      <c r="P1296" s="159"/>
    </row>
    <row r="1297" spans="16:16">
      <c r="P1297" s="159"/>
    </row>
    <row r="1298" spans="16:16">
      <c r="P1298" s="159"/>
    </row>
    <row r="1299" spans="16:16">
      <c r="P1299" s="159"/>
    </row>
    <row r="1300" spans="16:16">
      <c r="P1300" s="159"/>
    </row>
    <row r="1301" spans="16:16">
      <c r="P1301" s="159"/>
    </row>
    <row r="1302" spans="16:16">
      <c r="P1302" s="159"/>
    </row>
    <row r="1303" spans="16:16">
      <c r="P1303" s="159"/>
    </row>
    <row r="1304" spans="16:16">
      <c r="P1304" s="159"/>
    </row>
    <row r="1305" spans="16:16">
      <c r="P1305" s="159"/>
    </row>
    <row r="1306" spans="16:16">
      <c r="P1306" s="159"/>
    </row>
    <row r="1307" spans="16:16">
      <c r="P1307" s="159"/>
    </row>
    <row r="1308" spans="16:16">
      <c r="P1308" s="159"/>
    </row>
    <row r="1309" spans="16:16">
      <c r="P1309" s="159"/>
    </row>
    <row r="1310" spans="16:16">
      <c r="P1310" s="159"/>
    </row>
    <row r="1311" spans="16:16">
      <c r="P1311" s="159"/>
    </row>
    <row r="1312" spans="16:16">
      <c r="P1312" s="159"/>
    </row>
    <row r="1313" spans="16:16">
      <c r="P1313" s="159"/>
    </row>
    <row r="1314" spans="16:16">
      <c r="P1314" s="159"/>
    </row>
    <row r="1315" spans="16:16">
      <c r="P1315" s="159"/>
    </row>
    <row r="1316" spans="16:16">
      <c r="P1316" s="159"/>
    </row>
    <row r="1317" spans="16:16">
      <c r="P1317" s="159"/>
    </row>
    <row r="1318" spans="16:16">
      <c r="P1318" s="159"/>
    </row>
    <row r="1319" spans="16:16">
      <c r="P1319" s="159"/>
    </row>
    <row r="1320" spans="16:16">
      <c r="P1320" s="159"/>
    </row>
    <row r="1321" spans="16:16">
      <c r="P1321" s="159"/>
    </row>
    <row r="1322" spans="16:16">
      <c r="P1322" s="159"/>
    </row>
    <row r="1323" spans="16:16">
      <c r="P1323" s="159"/>
    </row>
    <row r="1324" spans="16:16">
      <c r="P1324" s="159"/>
    </row>
    <row r="1325" spans="16:16">
      <c r="P1325" s="159"/>
    </row>
    <row r="1326" spans="16:16">
      <c r="P1326" s="159"/>
    </row>
    <row r="1327" spans="16:16">
      <c r="P1327" s="159"/>
    </row>
    <row r="1328" spans="16:16">
      <c r="P1328" s="159"/>
    </row>
    <row r="1329" spans="16:16">
      <c r="P1329" s="159"/>
    </row>
    <row r="1330" spans="16:16">
      <c r="P1330" s="159"/>
    </row>
    <row r="1331" spans="16:16">
      <c r="P1331" s="159"/>
    </row>
    <row r="1332" spans="16:16">
      <c r="P1332" s="159"/>
    </row>
    <row r="1333" spans="16:16">
      <c r="P1333" s="159"/>
    </row>
    <row r="1334" spans="16:16">
      <c r="P1334" s="159"/>
    </row>
    <row r="1335" spans="16:16">
      <c r="P1335" s="159"/>
    </row>
    <row r="1336" spans="16:16">
      <c r="P1336" s="159"/>
    </row>
    <row r="1337" spans="16:16">
      <c r="P1337" s="159"/>
    </row>
    <row r="1338" spans="16:16">
      <c r="P1338" s="159"/>
    </row>
    <row r="1339" spans="16:16">
      <c r="P1339" s="159"/>
    </row>
    <row r="1340" spans="16:16">
      <c r="P1340" s="159"/>
    </row>
    <row r="1341" spans="16:16">
      <c r="P1341" s="159"/>
    </row>
    <row r="1342" spans="16:16">
      <c r="P1342" s="159"/>
    </row>
    <row r="1343" spans="16:16">
      <c r="P1343" s="159"/>
    </row>
    <row r="1344" spans="16:16">
      <c r="P1344" s="159"/>
    </row>
    <row r="1345" spans="16:16">
      <c r="P1345" s="159"/>
    </row>
    <row r="1346" spans="16:16">
      <c r="P1346" s="159"/>
    </row>
    <row r="1347" spans="16:16">
      <c r="P1347" s="159"/>
    </row>
    <row r="1348" spans="16:16">
      <c r="P1348" s="159"/>
    </row>
    <row r="1349" spans="16:16">
      <c r="P1349" s="159"/>
    </row>
    <row r="1350" spans="16:16">
      <c r="P1350" s="159"/>
    </row>
    <row r="1351" spans="16:16">
      <c r="P1351" s="159"/>
    </row>
    <row r="1352" spans="16:16">
      <c r="P1352" s="159"/>
    </row>
    <row r="1353" spans="16:16">
      <c r="P1353" s="159"/>
    </row>
    <row r="1354" spans="16:16">
      <c r="P1354" s="159"/>
    </row>
    <row r="1355" spans="16:16">
      <c r="P1355" s="159"/>
    </row>
    <row r="1356" spans="16:16">
      <c r="P1356" s="159"/>
    </row>
    <row r="1357" spans="16:16">
      <c r="P1357" s="159"/>
    </row>
    <row r="1358" spans="16:16">
      <c r="P1358" s="159"/>
    </row>
    <row r="1359" spans="16:16">
      <c r="P1359" s="159"/>
    </row>
    <row r="1360" spans="16:16">
      <c r="P1360" s="159"/>
    </row>
    <row r="1361" spans="16:16">
      <c r="P1361" s="159"/>
    </row>
    <row r="1362" spans="16:16">
      <c r="P1362" s="159"/>
    </row>
    <row r="1363" spans="16:16">
      <c r="P1363" s="159"/>
    </row>
    <row r="1364" spans="16:16">
      <c r="P1364" s="159"/>
    </row>
    <row r="1365" spans="16:16">
      <c r="P1365" s="159"/>
    </row>
    <row r="1366" spans="16:16">
      <c r="P1366" s="159"/>
    </row>
    <row r="1367" spans="16:16">
      <c r="P1367" s="159"/>
    </row>
    <row r="1368" spans="16:16">
      <c r="P1368" s="159"/>
    </row>
    <row r="1369" spans="16:16">
      <c r="P1369" s="159"/>
    </row>
    <row r="1370" spans="16:16">
      <c r="P1370" s="159"/>
    </row>
    <row r="1371" spans="16:16">
      <c r="P1371" s="159"/>
    </row>
    <row r="1372" spans="16:16">
      <c r="P1372" s="159"/>
    </row>
    <row r="1373" spans="16:16">
      <c r="P1373" s="159"/>
    </row>
    <row r="1374" spans="16:16">
      <c r="P1374" s="159"/>
    </row>
    <row r="1375" spans="16:16">
      <c r="P1375" s="159"/>
    </row>
    <row r="1376" spans="16:16">
      <c r="P1376" s="159"/>
    </row>
    <row r="1377" spans="16:16">
      <c r="P1377" s="159"/>
    </row>
    <row r="1378" spans="16:16">
      <c r="P1378" s="159"/>
    </row>
    <row r="1379" spans="16:16">
      <c r="P1379" s="159"/>
    </row>
    <row r="1380" spans="16:16">
      <c r="P1380" s="159"/>
    </row>
    <row r="1381" spans="16:16">
      <c r="P1381" s="159"/>
    </row>
    <row r="1382" spans="16:16">
      <c r="P1382" s="159"/>
    </row>
    <row r="1383" spans="16:16">
      <c r="P1383" s="159"/>
    </row>
    <row r="1384" spans="16:16">
      <c r="P1384" s="159"/>
    </row>
    <row r="1385" spans="16:16">
      <c r="P1385" s="159"/>
    </row>
    <row r="1386" spans="16:16">
      <c r="P1386" s="159"/>
    </row>
    <row r="1387" spans="16:16">
      <c r="P1387" s="159"/>
    </row>
    <row r="1388" spans="16:16">
      <c r="P1388" s="159"/>
    </row>
    <row r="1389" spans="16:16">
      <c r="P1389" s="159"/>
    </row>
    <row r="1390" spans="16:16">
      <c r="P1390" s="159"/>
    </row>
    <row r="1391" spans="16:16">
      <c r="P1391" s="159"/>
    </row>
    <row r="1392" spans="16:16">
      <c r="P1392" s="159"/>
    </row>
    <row r="1393" spans="16:16">
      <c r="P1393" s="159"/>
    </row>
    <row r="1394" spans="16:16">
      <c r="P1394" s="159"/>
    </row>
    <row r="1395" spans="16:16">
      <c r="P1395" s="159"/>
    </row>
    <row r="1396" spans="16:16">
      <c r="P1396" s="159"/>
    </row>
    <row r="1397" spans="16:16">
      <c r="P1397" s="159"/>
    </row>
    <row r="1398" spans="16:16">
      <c r="P1398" s="159"/>
    </row>
    <row r="1399" spans="16:16">
      <c r="P1399" s="159"/>
    </row>
    <row r="1400" spans="16:16">
      <c r="P1400" s="159"/>
    </row>
    <row r="1401" spans="16:16">
      <c r="P1401" s="159"/>
    </row>
    <row r="1402" spans="16:16">
      <c r="P1402" s="159"/>
    </row>
    <row r="1403" spans="16:16">
      <c r="P1403" s="159"/>
    </row>
    <row r="1404" spans="16:16">
      <c r="P1404" s="159"/>
    </row>
    <row r="1405" spans="16:16">
      <c r="P1405" s="159"/>
    </row>
    <row r="1406" spans="16:16">
      <c r="P1406" s="159"/>
    </row>
    <row r="1407" spans="16:16">
      <c r="P1407" s="159"/>
    </row>
    <row r="1408" spans="16:16">
      <c r="P1408" s="159"/>
    </row>
    <row r="1409" spans="16:16">
      <c r="P1409" s="159"/>
    </row>
    <row r="1410" spans="16:16">
      <c r="P1410" s="159"/>
    </row>
    <row r="1411" spans="16:16">
      <c r="P1411" s="159"/>
    </row>
    <row r="1412" spans="16:16">
      <c r="P1412" s="159"/>
    </row>
    <row r="1413" spans="16:16">
      <c r="P1413" s="159"/>
    </row>
    <row r="1414" spans="16:16">
      <c r="P1414" s="159"/>
    </row>
    <row r="1415" spans="16:16">
      <c r="P1415" s="159"/>
    </row>
    <row r="1416" spans="16:16">
      <c r="P1416" s="159"/>
    </row>
    <row r="1417" spans="16:16">
      <c r="P1417" s="159"/>
    </row>
    <row r="1418" spans="16:16">
      <c r="P1418" s="159"/>
    </row>
    <row r="1419" spans="16:16">
      <c r="P1419" s="159"/>
    </row>
    <row r="1420" spans="16:16">
      <c r="P1420" s="159"/>
    </row>
    <row r="1421" spans="16:16">
      <c r="P1421" s="159"/>
    </row>
    <row r="1422" spans="16:16">
      <c r="P1422" s="159"/>
    </row>
    <row r="1423" spans="16:16">
      <c r="P1423" s="159"/>
    </row>
    <row r="1424" spans="16:16">
      <c r="P1424" s="159"/>
    </row>
    <row r="1425" spans="16:16">
      <c r="P1425" s="159"/>
    </row>
    <row r="1426" spans="16:16">
      <c r="P1426" s="159"/>
    </row>
    <row r="1427" spans="16:16">
      <c r="P1427" s="159"/>
    </row>
    <row r="1428" spans="16:16">
      <c r="P1428" s="159"/>
    </row>
    <row r="1429" spans="16:16">
      <c r="P1429" s="159"/>
    </row>
    <row r="1430" spans="16:16">
      <c r="P1430" s="159"/>
    </row>
    <row r="1431" spans="16:16">
      <c r="P1431" s="159"/>
    </row>
    <row r="1432" spans="16:16">
      <c r="P1432" s="159"/>
    </row>
    <row r="1433" spans="16:16">
      <c r="P1433" s="159"/>
    </row>
    <row r="1434" spans="16:16">
      <c r="P1434" s="159"/>
    </row>
    <row r="1435" spans="16:16">
      <c r="P1435" s="159"/>
    </row>
    <row r="1436" spans="16:16">
      <c r="P1436" s="159"/>
    </row>
    <row r="1437" spans="16:16">
      <c r="P1437" s="159"/>
    </row>
    <row r="1438" spans="16:16">
      <c r="P1438" s="159"/>
    </row>
    <row r="1439" spans="16:16">
      <c r="P1439" s="159"/>
    </row>
    <row r="1440" spans="16:16">
      <c r="P1440" s="159"/>
    </row>
    <row r="1441" spans="16:16">
      <c r="P1441" s="159"/>
    </row>
    <row r="1442" spans="16:16">
      <c r="P1442" s="159"/>
    </row>
    <row r="1443" spans="16:16">
      <c r="P1443" s="159"/>
    </row>
    <row r="1444" spans="16:16">
      <c r="P1444" s="159"/>
    </row>
    <row r="1445" spans="16:16">
      <c r="P1445" s="159"/>
    </row>
    <row r="1446" spans="16:16">
      <c r="P1446" s="159"/>
    </row>
    <row r="1447" spans="16:16">
      <c r="P1447" s="159"/>
    </row>
    <row r="1448" spans="16:16">
      <c r="P1448" s="159"/>
    </row>
    <row r="1449" spans="16:16">
      <c r="P1449" s="159"/>
    </row>
    <row r="1450" spans="16:16">
      <c r="P1450" s="159"/>
    </row>
    <row r="1451" spans="16:16">
      <c r="P1451" s="159"/>
    </row>
    <row r="1452" spans="16:16">
      <c r="P1452" s="159"/>
    </row>
    <row r="1453" spans="16:16">
      <c r="P1453" s="159"/>
    </row>
    <row r="1454" spans="16:16">
      <c r="P1454" s="159"/>
    </row>
    <row r="1455" spans="16:16">
      <c r="P1455" s="159"/>
    </row>
    <row r="1456" spans="16:16">
      <c r="P1456" s="159"/>
    </row>
    <row r="1457" spans="16:16">
      <c r="P1457" s="159"/>
    </row>
    <row r="1458" spans="16:16">
      <c r="P1458" s="159"/>
    </row>
    <row r="1459" spans="16:16">
      <c r="P1459" s="159"/>
    </row>
    <row r="1460" spans="16:16">
      <c r="P1460" s="159"/>
    </row>
    <row r="1461" spans="16:16">
      <c r="P1461" s="159"/>
    </row>
    <row r="1462" spans="16:16">
      <c r="P1462" s="159"/>
    </row>
    <row r="1463" spans="16:16">
      <c r="P1463" s="159"/>
    </row>
    <row r="1464" spans="16:16">
      <c r="P1464" s="159"/>
    </row>
    <row r="1465" spans="16:16">
      <c r="P1465" s="159"/>
    </row>
    <row r="1466" spans="16:16">
      <c r="P1466" s="159"/>
    </row>
    <row r="1467" spans="16:16">
      <c r="P1467" s="159"/>
    </row>
    <row r="1468" spans="16:16">
      <c r="P1468" s="159"/>
    </row>
    <row r="1469" spans="16:16">
      <c r="P1469" s="159"/>
    </row>
    <row r="1470" spans="16:16">
      <c r="P1470" s="159"/>
    </row>
    <row r="1471" spans="16:16">
      <c r="P1471" s="159"/>
    </row>
    <row r="1472" spans="16:16">
      <c r="P1472" s="159"/>
    </row>
    <row r="1473" spans="16:16">
      <c r="P1473" s="159"/>
    </row>
    <row r="1474" spans="16:16">
      <c r="P1474" s="159"/>
    </row>
    <row r="1475" spans="16:16">
      <c r="P1475" s="159"/>
    </row>
    <row r="1476" spans="16:16">
      <c r="P1476" s="159"/>
    </row>
    <row r="1477" spans="16:16">
      <c r="P1477" s="159"/>
    </row>
    <row r="1478" spans="16:16">
      <c r="P1478" s="159"/>
    </row>
    <row r="1479" spans="16:16">
      <c r="P1479" s="159"/>
    </row>
    <row r="1480" spans="16:16">
      <c r="P1480" s="159"/>
    </row>
    <row r="1481" spans="16:16">
      <c r="P1481" s="159"/>
    </row>
    <row r="1482" spans="16:16">
      <c r="P1482" s="159"/>
    </row>
    <row r="1483" spans="16:16">
      <c r="P1483" s="159"/>
    </row>
    <row r="1484" spans="16:16">
      <c r="P1484" s="159"/>
    </row>
    <row r="1485" spans="16:16">
      <c r="P1485" s="159"/>
    </row>
    <row r="1486" spans="16:16">
      <c r="P1486" s="159"/>
    </row>
    <row r="1487" spans="16:16">
      <c r="P1487" s="159"/>
    </row>
    <row r="1488" spans="16:16">
      <c r="P1488" s="159"/>
    </row>
    <row r="1489" spans="16:16">
      <c r="P1489" s="159"/>
    </row>
    <row r="1490" spans="16:16">
      <c r="P1490" s="159"/>
    </row>
    <row r="1491" spans="16:16">
      <c r="P1491" s="159"/>
    </row>
    <row r="1492" spans="16:16">
      <c r="P1492" s="159"/>
    </row>
    <row r="1493" spans="16:16">
      <c r="P1493" s="159"/>
    </row>
    <row r="1494" spans="16:16">
      <c r="P1494" s="159"/>
    </row>
    <row r="1495" spans="16:16">
      <c r="P1495" s="159"/>
    </row>
    <row r="1496" spans="16:16">
      <c r="P1496" s="159"/>
    </row>
    <row r="1497" spans="16:16">
      <c r="P1497" s="159"/>
    </row>
    <row r="1498" spans="16:16">
      <c r="P1498" s="159"/>
    </row>
    <row r="1499" spans="16:16">
      <c r="P1499" s="159"/>
    </row>
    <row r="1500" spans="16:16">
      <c r="P1500" s="159"/>
    </row>
    <row r="1501" spans="16:16">
      <c r="P1501" s="159"/>
    </row>
    <row r="1502" spans="16:16">
      <c r="P1502" s="159"/>
    </row>
    <row r="1503" spans="16:16">
      <c r="P1503" s="159"/>
    </row>
    <row r="1504" spans="16:16">
      <c r="P1504" s="159"/>
    </row>
    <row r="1505" spans="16:16">
      <c r="P1505" s="159"/>
    </row>
    <row r="1506" spans="16:16">
      <c r="P1506" s="159"/>
    </row>
    <row r="1507" spans="16:16">
      <c r="P1507" s="159"/>
    </row>
    <row r="1508" spans="16:16">
      <c r="P1508" s="159"/>
    </row>
    <row r="1509" spans="16:16">
      <c r="P1509" s="159"/>
    </row>
    <row r="1510" spans="16:16">
      <c r="P1510" s="159"/>
    </row>
    <row r="1511" spans="16:16">
      <c r="P1511" s="159"/>
    </row>
    <row r="1512" spans="16:16">
      <c r="P1512" s="159"/>
    </row>
    <row r="1513" spans="16:16">
      <c r="P1513" s="159"/>
    </row>
    <row r="1514" spans="16:16">
      <c r="P1514" s="159"/>
    </row>
    <row r="1515" spans="16:16">
      <c r="P1515" s="159"/>
    </row>
    <row r="1516" spans="16:16">
      <c r="P1516" s="159"/>
    </row>
    <row r="1517" spans="16:16">
      <c r="P1517" s="159"/>
    </row>
    <row r="1518" spans="16:16">
      <c r="P1518" s="159"/>
    </row>
    <row r="1519" spans="16:16">
      <c r="P1519" s="159"/>
    </row>
    <row r="1520" spans="16:16">
      <c r="P1520" s="159"/>
    </row>
    <row r="1521" spans="16:16">
      <c r="P1521" s="159"/>
    </row>
    <row r="1522" spans="16:16">
      <c r="P1522" s="159"/>
    </row>
    <row r="1523" spans="16:16">
      <c r="P1523" s="159"/>
    </row>
    <row r="1524" spans="16:16">
      <c r="P1524" s="159"/>
    </row>
    <row r="1525" spans="16:16">
      <c r="P1525" s="159"/>
    </row>
    <row r="1526" spans="16:16">
      <c r="P1526" s="159"/>
    </row>
    <row r="1527" spans="16:16">
      <c r="P1527" s="159"/>
    </row>
    <row r="1528" spans="16:16">
      <c r="P1528" s="159"/>
    </row>
    <row r="1529" spans="16:16">
      <c r="P1529" s="159"/>
    </row>
    <row r="1530" spans="16:16">
      <c r="P1530" s="159"/>
    </row>
    <row r="1531" spans="16:16">
      <c r="P1531" s="159"/>
    </row>
    <row r="1532" spans="16:16">
      <c r="P1532" s="159"/>
    </row>
    <row r="1533" spans="16:16">
      <c r="P1533" s="159"/>
    </row>
    <row r="1534" spans="16:16">
      <c r="P1534" s="159"/>
    </row>
    <row r="1535" spans="16:16">
      <c r="P1535" s="159"/>
    </row>
    <row r="1536" spans="16:16">
      <c r="P1536" s="159"/>
    </row>
    <row r="1537" spans="16:16">
      <c r="P1537" s="159"/>
    </row>
    <row r="1538" spans="16:16">
      <c r="P1538" s="159"/>
    </row>
    <row r="1539" spans="16:16">
      <c r="P1539" s="159"/>
    </row>
    <row r="1540" spans="16:16">
      <c r="P1540" s="159"/>
    </row>
    <row r="1541" spans="16:16">
      <c r="P1541" s="159"/>
    </row>
    <row r="1542" spans="16:16">
      <c r="P1542" s="159"/>
    </row>
    <row r="1543" spans="16:16">
      <c r="P1543" s="159"/>
    </row>
    <row r="1544" spans="16:16">
      <c r="P1544" s="159"/>
    </row>
    <row r="1545" spans="16:16">
      <c r="P1545" s="159"/>
    </row>
    <row r="1546" spans="16:16">
      <c r="P1546" s="159"/>
    </row>
    <row r="1547" spans="16:16">
      <c r="P1547" s="159"/>
    </row>
    <row r="1548" spans="16:16">
      <c r="P1548" s="159"/>
    </row>
    <row r="1549" spans="16:16">
      <c r="P1549" s="159"/>
    </row>
    <row r="1550" spans="16:16">
      <c r="P1550" s="159"/>
    </row>
    <row r="1551" spans="16:16">
      <c r="P1551" s="159"/>
    </row>
    <row r="1552" spans="16:16">
      <c r="P1552" s="159"/>
    </row>
    <row r="1553" spans="16:16">
      <c r="P1553" s="159"/>
    </row>
    <row r="1554" spans="16:16">
      <c r="P1554" s="159"/>
    </row>
    <row r="1555" spans="16:16">
      <c r="P1555" s="159"/>
    </row>
    <row r="1556" spans="16:16">
      <c r="P1556" s="159"/>
    </row>
    <row r="1557" spans="16:16">
      <c r="P1557" s="159"/>
    </row>
    <row r="1558" spans="16:16">
      <c r="P1558" s="159"/>
    </row>
    <row r="1559" spans="16:16">
      <c r="P1559" s="159"/>
    </row>
    <row r="1560" spans="16:16">
      <c r="P1560" s="159"/>
    </row>
    <row r="1561" spans="16:16">
      <c r="P1561" s="159"/>
    </row>
    <row r="1562" spans="16:16">
      <c r="P1562" s="159"/>
    </row>
    <row r="1563" spans="16:16">
      <c r="P1563" s="159"/>
    </row>
    <row r="1564" spans="16:16">
      <c r="P1564" s="159"/>
    </row>
    <row r="1565" spans="16:16">
      <c r="P1565" s="159"/>
    </row>
    <row r="1566" spans="16:16">
      <c r="P1566" s="159"/>
    </row>
    <row r="1567" spans="16:16">
      <c r="P1567" s="159"/>
    </row>
    <row r="1568" spans="16:16">
      <c r="P1568" s="159"/>
    </row>
    <row r="1569" spans="16:16">
      <c r="P1569" s="159"/>
    </row>
    <row r="1570" spans="16:16">
      <c r="P1570" s="159"/>
    </row>
    <row r="1571" spans="16:16">
      <c r="P1571" s="159"/>
    </row>
    <row r="1572" spans="16:16">
      <c r="P1572" s="159"/>
    </row>
    <row r="1573" spans="16:16">
      <c r="P1573" s="159"/>
    </row>
    <row r="1574" spans="16:16">
      <c r="P1574" s="159"/>
    </row>
    <row r="1575" spans="16:16">
      <c r="P1575" s="159"/>
    </row>
    <row r="1576" spans="16:16">
      <c r="P1576" s="159"/>
    </row>
    <row r="1577" spans="16:16">
      <c r="P1577" s="159"/>
    </row>
    <row r="1578" spans="16:16">
      <c r="P1578" s="159"/>
    </row>
    <row r="1579" spans="16:16">
      <c r="P1579" s="159"/>
    </row>
    <row r="1580" spans="16:16">
      <c r="P1580" s="159"/>
    </row>
    <row r="1581" spans="16:16">
      <c r="P1581" s="159"/>
    </row>
    <row r="1582" spans="16:16">
      <c r="P1582" s="159"/>
    </row>
    <row r="1583" spans="16:16">
      <c r="P1583" s="159"/>
    </row>
    <row r="1584" spans="16:16">
      <c r="P1584" s="159"/>
    </row>
    <row r="1585" spans="16:16">
      <c r="P1585" s="159"/>
    </row>
    <row r="1586" spans="16:16">
      <c r="P1586" s="159"/>
    </row>
    <row r="1587" spans="16:16">
      <c r="P1587" s="159"/>
    </row>
    <row r="1588" spans="16:16">
      <c r="P1588" s="159"/>
    </row>
    <row r="1589" spans="16:16">
      <c r="P1589" s="159"/>
    </row>
    <row r="1590" spans="16:16">
      <c r="P1590" s="159"/>
    </row>
    <row r="1591" spans="16:16">
      <c r="P1591" s="159"/>
    </row>
    <row r="1592" spans="16:16">
      <c r="P1592" s="159"/>
    </row>
    <row r="1593" spans="16:16">
      <c r="P1593" s="159"/>
    </row>
    <row r="1594" spans="16:16">
      <c r="P1594" s="159"/>
    </row>
    <row r="1595" spans="16:16">
      <c r="P1595" s="159"/>
    </row>
    <row r="1596" spans="16:16">
      <c r="P1596" s="159"/>
    </row>
    <row r="1597" spans="16:16">
      <c r="P1597" s="159"/>
    </row>
    <row r="1598" spans="16:16">
      <c r="P1598" s="159"/>
    </row>
    <row r="1599" spans="16:16">
      <c r="P1599" s="159"/>
    </row>
    <row r="1600" spans="16:16">
      <c r="P1600" s="159"/>
    </row>
    <row r="1601" spans="16:16">
      <c r="P1601" s="159"/>
    </row>
    <row r="1602" spans="16:16">
      <c r="P1602" s="159"/>
    </row>
    <row r="1603" spans="16:16">
      <c r="P1603" s="159"/>
    </row>
    <row r="1604" spans="16:16">
      <c r="P1604" s="159"/>
    </row>
    <row r="1605" spans="16:16">
      <c r="P1605" s="159"/>
    </row>
    <row r="1606" spans="16:16">
      <c r="P1606" s="159"/>
    </row>
    <row r="1607" spans="16:16">
      <c r="P1607" s="159"/>
    </row>
    <row r="1608" spans="16:16">
      <c r="P1608" s="159"/>
    </row>
    <row r="1609" spans="16:16">
      <c r="P1609" s="159"/>
    </row>
    <row r="1610" spans="16:16">
      <c r="P1610" s="159"/>
    </row>
    <row r="1611" spans="16:16">
      <c r="P1611" s="159"/>
    </row>
    <row r="1612" spans="16:16">
      <c r="P1612" s="159"/>
    </row>
    <row r="1613" spans="16:16">
      <c r="P1613" s="159"/>
    </row>
    <row r="1614" spans="16:16">
      <c r="P1614" s="159"/>
    </row>
    <row r="1615" spans="16:16">
      <c r="P1615" s="159"/>
    </row>
    <row r="1616" spans="16:16">
      <c r="P1616" s="159"/>
    </row>
    <row r="1617" spans="16:16">
      <c r="P1617" s="159"/>
    </row>
    <row r="1618" spans="16:16">
      <c r="P1618" s="159"/>
    </row>
    <row r="1619" spans="16:16">
      <c r="P1619" s="159"/>
    </row>
    <row r="1620" spans="16:16">
      <c r="P1620" s="159"/>
    </row>
    <row r="1621" spans="16:16">
      <c r="P1621" s="159"/>
    </row>
    <row r="1622" spans="16:16">
      <c r="P1622" s="159"/>
    </row>
    <row r="1623" spans="16:16">
      <c r="P1623" s="159"/>
    </row>
    <row r="1624" spans="16:16">
      <c r="P1624" s="159"/>
    </row>
    <row r="1625" spans="16:16">
      <c r="P1625" s="159"/>
    </row>
    <row r="1626" spans="16:16">
      <c r="P1626" s="159"/>
    </row>
    <row r="1627" spans="16:16">
      <c r="P1627" s="159"/>
    </row>
    <row r="1628" spans="16:16">
      <c r="P1628" s="159"/>
    </row>
    <row r="1629" spans="16:16">
      <c r="P1629" s="159"/>
    </row>
    <row r="1630" spans="16:16">
      <c r="P1630" s="159"/>
    </row>
    <row r="1631" spans="16:16">
      <c r="P1631" s="159"/>
    </row>
    <row r="1632" spans="16:16">
      <c r="P1632" s="159"/>
    </row>
    <row r="1633" spans="16:16">
      <c r="P1633" s="159"/>
    </row>
    <row r="1634" spans="16:16">
      <c r="P1634" s="159"/>
    </row>
    <row r="1635" spans="16:16">
      <c r="P1635" s="159"/>
    </row>
    <row r="1636" spans="16:16">
      <c r="P1636" s="159"/>
    </row>
    <row r="1637" spans="16:16">
      <c r="P1637" s="159"/>
    </row>
    <row r="1638" spans="16:16">
      <c r="P1638" s="159"/>
    </row>
    <row r="1639" spans="16:16">
      <c r="P1639" s="159"/>
    </row>
    <row r="1640" spans="16:16">
      <c r="P1640" s="159"/>
    </row>
    <row r="1641" spans="16:16">
      <c r="P1641" s="159"/>
    </row>
    <row r="1642" spans="16:16">
      <c r="P1642" s="159"/>
    </row>
    <row r="1643" spans="16:16">
      <c r="P1643" s="159"/>
    </row>
    <row r="1644" spans="16:16">
      <c r="P1644" s="159"/>
    </row>
    <row r="1645" spans="16:16">
      <c r="P1645" s="159"/>
    </row>
    <row r="1646" spans="16:16">
      <c r="P1646" s="159"/>
    </row>
    <row r="1647" spans="16:16">
      <c r="P1647" s="159"/>
    </row>
    <row r="1648" spans="16:16">
      <c r="P1648" s="159"/>
    </row>
    <row r="1649" spans="16:16">
      <c r="P1649" s="159"/>
    </row>
    <row r="1650" spans="16:16">
      <c r="P1650" s="159"/>
    </row>
    <row r="1651" spans="16:16">
      <c r="P1651" s="159"/>
    </row>
    <row r="1652" spans="16:16">
      <c r="P1652" s="159"/>
    </row>
    <row r="1653" spans="16:16">
      <c r="P1653" s="159"/>
    </row>
    <row r="1654" spans="16:16">
      <c r="P1654" s="159"/>
    </row>
    <row r="1655" spans="16:16">
      <c r="P1655" s="159"/>
    </row>
    <row r="1656" spans="16:16">
      <c r="P1656" s="159"/>
    </row>
    <row r="1657" spans="16:16">
      <c r="P1657" s="159"/>
    </row>
    <row r="1658" spans="16:16">
      <c r="P1658" s="159"/>
    </row>
    <row r="1659" spans="16:16">
      <c r="P1659" s="159"/>
    </row>
    <row r="1660" spans="16:16">
      <c r="P1660" s="159"/>
    </row>
    <row r="1661" spans="16:16">
      <c r="P1661" s="159"/>
    </row>
    <row r="1662" spans="16:16">
      <c r="P1662" s="159"/>
    </row>
    <row r="1663" spans="16:16">
      <c r="P1663" s="159"/>
    </row>
    <row r="1664" spans="16:16">
      <c r="P1664" s="159"/>
    </row>
    <row r="1665" spans="16:16">
      <c r="P1665" s="159"/>
    </row>
    <row r="1666" spans="16:16">
      <c r="P1666" s="159"/>
    </row>
    <row r="1667" spans="16:16">
      <c r="P1667" s="159"/>
    </row>
    <row r="1668" spans="16:16">
      <c r="P1668" s="159"/>
    </row>
    <row r="1669" spans="16:16">
      <c r="P1669" s="159"/>
    </row>
    <row r="1670" spans="16:16">
      <c r="P1670" s="159"/>
    </row>
    <row r="1671" spans="16:16">
      <c r="P1671" s="159"/>
    </row>
    <row r="1672" spans="16:16">
      <c r="P1672" s="159"/>
    </row>
    <row r="1673" spans="16:16">
      <c r="P1673" s="159"/>
    </row>
    <row r="1674" spans="16:16">
      <c r="P1674" s="159"/>
    </row>
    <row r="1675" spans="16:16">
      <c r="P1675" s="159"/>
    </row>
    <row r="1676" spans="16:16">
      <c r="P1676" s="159"/>
    </row>
    <row r="1677" spans="16:16">
      <c r="P1677" s="159"/>
    </row>
    <row r="1678" spans="16:16">
      <c r="P1678" s="159"/>
    </row>
    <row r="1679" spans="16:16">
      <c r="P1679" s="159"/>
    </row>
    <row r="1680" spans="16:16">
      <c r="P1680" s="159"/>
    </row>
    <row r="1681" spans="16:16">
      <c r="P1681" s="159"/>
    </row>
    <row r="1682" spans="16:16">
      <c r="P1682" s="159"/>
    </row>
    <row r="1683" spans="16:16">
      <c r="P1683" s="159"/>
    </row>
    <row r="1684" spans="16:16">
      <c r="P1684" s="159"/>
    </row>
    <row r="1685" spans="16:16">
      <c r="P1685" s="159"/>
    </row>
    <row r="1686" spans="16:16">
      <c r="P1686" s="159"/>
    </row>
    <row r="1687" spans="16:16">
      <c r="P1687" s="159"/>
    </row>
    <row r="1688" spans="16:16">
      <c r="P1688" s="159"/>
    </row>
    <row r="1689" spans="16:16">
      <c r="P1689" s="159"/>
    </row>
    <row r="1690" spans="16:16">
      <c r="P1690" s="159"/>
    </row>
    <row r="1691" spans="16:16">
      <c r="P1691" s="159"/>
    </row>
    <row r="1692" spans="16:16">
      <c r="P1692" s="159"/>
    </row>
    <row r="1693" spans="16:16">
      <c r="P1693" s="159"/>
    </row>
    <row r="1694" spans="16:16">
      <c r="P1694" s="159"/>
    </row>
    <row r="1695" spans="16:16">
      <c r="P1695" s="159"/>
    </row>
    <row r="1696" spans="16:16">
      <c r="P1696" s="159"/>
    </row>
    <row r="1697" spans="16:16">
      <c r="P1697" s="159"/>
    </row>
    <row r="1698" spans="16:16">
      <c r="P1698" s="159"/>
    </row>
    <row r="1699" spans="16:16">
      <c r="P1699" s="159"/>
    </row>
    <row r="1700" spans="16:16">
      <c r="P1700" s="159"/>
    </row>
    <row r="1701" spans="16:16">
      <c r="P1701" s="159"/>
    </row>
    <row r="1702" spans="16:16">
      <c r="P1702" s="159"/>
    </row>
    <row r="1703" spans="16:16">
      <c r="P1703" s="159"/>
    </row>
    <row r="1704" spans="16:16">
      <c r="P1704" s="159"/>
    </row>
    <row r="1705" spans="16:16">
      <c r="P1705" s="159"/>
    </row>
    <row r="1706" spans="16:16">
      <c r="P1706" s="159"/>
    </row>
    <row r="1707" spans="16:16">
      <c r="P1707" s="159"/>
    </row>
    <row r="1708" spans="16:16">
      <c r="P1708" s="159"/>
    </row>
    <row r="1709" spans="16:16">
      <c r="P1709" s="159"/>
    </row>
    <row r="1710" spans="16:16">
      <c r="P1710" s="159"/>
    </row>
    <row r="1711" spans="16:16">
      <c r="P1711" s="159"/>
    </row>
    <row r="1712" spans="16:16">
      <c r="P1712" s="159"/>
    </row>
    <row r="1713" spans="16:16">
      <c r="P1713" s="159"/>
    </row>
    <row r="1714" spans="16:16">
      <c r="P1714" s="159"/>
    </row>
    <row r="1715" spans="16:16">
      <c r="P1715" s="159"/>
    </row>
    <row r="1716" spans="16:16">
      <c r="P1716" s="159"/>
    </row>
    <row r="1717" spans="16:16">
      <c r="P1717" s="159"/>
    </row>
    <row r="1718" spans="16:16">
      <c r="P1718" s="159"/>
    </row>
    <row r="1719" spans="16:16">
      <c r="P1719" s="159"/>
    </row>
    <row r="1720" spans="16:16">
      <c r="P1720" s="159"/>
    </row>
    <row r="1721" spans="16:16">
      <c r="P1721" s="159"/>
    </row>
    <row r="1722" spans="16:16">
      <c r="P1722" s="159"/>
    </row>
    <row r="1723" spans="16:16">
      <c r="P1723" s="159"/>
    </row>
    <row r="1724" spans="16:16">
      <c r="P1724" s="159"/>
    </row>
    <row r="1725" spans="16:16">
      <c r="P1725" s="159"/>
    </row>
    <row r="1726" spans="16:16">
      <c r="P1726" s="159"/>
    </row>
    <row r="1727" spans="16:16">
      <c r="P1727" s="159"/>
    </row>
    <row r="1728" spans="16:16">
      <c r="P1728" s="159"/>
    </row>
    <row r="1729" spans="16:16">
      <c r="P1729" s="159"/>
    </row>
    <row r="1730" spans="16:16">
      <c r="P1730" s="159"/>
    </row>
    <row r="1731" spans="16:16">
      <c r="P1731" s="159"/>
    </row>
    <row r="1732" spans="16:16">
      <c r="P1732" s="159"/>
    </row>
    <row r="1733" spans="16:16">
      <c r="P1733" s="159"/>
    </row>
    <row r="1734" spans="16:16">
      <c r="P1734" s="159"/>
    </row>
    <row r="1735" spans="16:16">
      <c r="P1735" s="159"/>
    </row>
    <row r="1736" spans="16:16">
      <c r="P1736" s="159"/>
    </row>
    <row r="1737" spans="16:16">
      <c r="P1737" s="159"/>
    </row>
    <row r="1738" spans="16:16">
      <c r="P1738" s="159"/>
    </row>
    <row r="1739" spans="16:16">
      <c r="P1739" s="159"/>
    </row>
    <row r="1740" spans="16:16">
      <c r="P1740" s="159"/>
    </row>
    <row r="1741" spans="16:16">
      <c r="P1741" s="159"/>
    </row>
    <row r="1742" spans="16:16">
      <c r="P1742" s="159"/>
    </row>
    <row r="1743" spans="16:16">
      <c r="P1743" s="159"/>
    </row>
    <row r="1744" spans="16:16">
      <c r="P1744" s="159"/>
    </row>
    <row r="1745" spans="16:16">
      <c r="P1745" s="159"/>
    </row>
    <row r="1746" spans="16:16">
      <c r="P1746" s="159"/>
    </row>
    <row r="1747" spans="16:16">
      <c r="P1747" s="159"/>
    </row>
    <row r="1748" spans="16:16">
      <c r="P1748" s="159"/>
    </row>
    <row r="1749" spans="16:16">
      <c r="P1749" s="159"/>
    </row>
    <row r="1750" spans="16:16">
      <c r="P1750" s="159"/>
    </row>
    <row r="1751" spans="16:16">
      <c r="P1751" s="159"/>
    </row>
    <row r="1752" spans="16:16">
      <c r="P1752" s="159"/>
    </row>
    <row r="1753" spans="16:16">
      <c r="P1753" s="159"/>
    </row>
    <row r="1754" spans="16:16">
      <c r="P1754" s="159"/>
    </row>
    <row r="1755" spans="16:16">
      <c r="P1755" s="159"/>
    </row>
    <row r="1756" spans="16:16">
      <c r="P1756" s="159"/>
    </row>
    <row r="1757" spans="16:16">
      <c r="P1757" s="159"/>
    </row>
    <row r="1758" spans="16:16">
      <c r="P1758" s="159"/>
    </row>
    <row r="1759" spans="16:16">
      <c r="P1759" s="159"/>
    </row>
    <row r="1760" spans="16:16">
      <c r="P1760" s="159"/>
    </row>
    <row r="1761" spans="16:16">
      <c r="P1761" s="159"/>
    </row>
    <row r="1762" spans="16:16">
      <c r="P1762" s="159"/>
    </row>
    <row r="1763" spans="16:16">
      <c r="P1763" s="159"/>
    </row>
    <row r="1764" spans="16:16">
      <c r="P1764" s="159"/>
    </row>
    <row r="1765" spans="16:16">
      <c r="P1765" s="159"/>
    </row>
    <row r="1766" spans="16:16">
      <c r="P1766" s="159"/>
    </row>
    <row r="1767" spans="16:16">
      <c r="P1767" s="159"/>
    </row>
    <row r="1768" spans="16:16">
      <c r="P1768" s="159"/>
    </row>
    <row r="1769" spans="16:16">
      <c r="P1769" s="159"/>
    </row>
    <row r="1770" spans="16:16">
      <c r="P1770" s="159"/>
    </row>
    <row r="1771" spans="16:16">
      <c r="P1771" s="159"/>
    </row>
    <row r="1772" spans="16:16">
      <c r="P1772" s="159"/>
    </row>
    <row r="1773" spans="16:16">
      <c r="P1773" s="159"/>
    </row>
    <row r="1774" spans="16:16">
      <c r="P1774" s="159"/>
    </row>
    <row r="1775" spans="16:16">
      <c r="P1775" s="159"/>
    </row>
    <row r="1776" spans="16:16">
      <c r="P1776" s="159"/>
    </row>
    <row r="1777" spans="16:16">
      <c r="P1777" s="159"/>
    </row>
    <row r="1778" spans="16:16">
      <c r="P1778" s="159"/>
    </row>
    <row r="1779" spans="16:16">
      <c r="P1779" s="159"/>
    </row>
    <row r="1780" spans="16:16">
      <c r="P1780" s="159"/>
    </row>
    <row r="1781" spans="16:16">
      <c r="P1781" s="159"/>
    </row>
    <row r="1782" spans="16:16">
      <c r="P1782" s="159"/>
    </row>
    <row r="1783" spans="16:16">
      <c r="P1783" s="159"/>
    </row>
    <row r="1784" spans="16:16">
      <c r="P1784" s="159"/>
    </row>
    <row r="1785" spans="16:16">
      <c r="P1785" s="159"/>
    </row>
    <row r="1786" spans="16:16">
      <c r="P1786" s="159"/>
    </row>
    <row r="1787" spans="16:16">
      <c r="P1787" s="159"/>
    </row>
    <row r="1788" spans="16:16">
      <c r="P1788" s="159"/>
    </row>
    <row r="1789" spans="16:16">
      <c r="P1789" s="159"/>
    </row>
    <row r="1790" spans="16:16">
      <c r="P1790" s="159"/>
    </row>
    <row r="1791" spans="16:16">
      <c r="P1791" s="159"/>
    </row>
    <row r="1792" spans="16:16">
      <c r="P1792" s="159"/>
    </row>
    <row r="1793" spans="16:16">
      <c r="P1793" s="159"/>
    </row>
    <row r="1794" spans="16:16">
      <c r="P1794" s="159"/>
    </row>
    <row r="1795" spans="16:16">
      <c r="P1795" s="159"/>
    </row>
    <row r="1796" spans="16:16">
      <c r="P1796" s="159"/>
    </row>
    <row r="1797" spans="16:16">
      <c r="P1797" s="159"/>
    </row>
    <row r="1798" spans="16:16">
      <c r="P1798" s="159"/>
    </row>
    <row r="1799" spans="16:16">
      <c r="P1799" s="159"/>
    </row>
    <row r="1800" spans="16:16">
      <c r="P1800" s="159"/>
    </row>
    <row r="1801" spans="16:16">
      <c r="P1801" s="159"/>
    </row>
    <row r="1802" spans="16:16">
      <c r="P1802" s="159"/>
    </row>
    <row r="1803" spans="16:16">
      <c r="P1803" s="159"/>
    </row>
    <row r="1804" spans="16:16">
      <c r="P1804" s="159"/>
    </row>
    <row r="1805" spans="16:16">
      <c r="P1805" s="159"/>
    </row>
    <row r="1806" spans="16:16">
      <c r="P1806" s="159"/>
    </row>
    <row r="1807" spans="16:16">
      <c r="P1807" s="159"/>
    </row>
    <row r="1808" spans="16:16">
      <c r="P1808" s="159"/>
    </row>
    <row r="1809" spans="16:16">
      <c r="P1809" s="159"/>
    </row>
    <row r="1810" spans="16:16">
      <c r="P1810" s="159"/>
    </row>
    <row r="1811" spans="16:16">
      <c r="P1811" s="159"/>
    </row>
    <row r="1812" spans="16:16">
      <c r="P1812" s="159"/>
    </row>
    <row r="1813" spans="16:16">
      <c r="P1813" s="159"/>
    </row>
    <row r="1814" spans="16:16">
      <c r="P1814" s="159"/>
    </row>
    <row r="1815" spans="16:16">
      <c r="P1815" s="159"/>
    </row>
    <row r="1816" spans="16:16">
      <c r="P1816" s="159"/>
    </row>
    <row r="1817" spans="16:16">
      <c r="P1817" s="159"/>
    </row>
    <row r="1818" spans="16:16">
      <c r="P1818" s="159"/>
    </row>
    <row r="1819" spans="16:16">
      <c r="P1819" s="159"/>
    </row>
    <row r="1820" spans="16:16">
      <c r="P1820" s="159"/>
    </row>
    <row r="1821" spans="16:16">
      <c r="P1821" s="159"/>
    </row>
    <row r="1822" spans="16:16">
      <c r="P1822" s="159"/>
    </row>
    <row r="1823" spans="16:16">
      <c r="P1823" s="159"/>
    </row>
    <row r="1824" spans="16:16">
      <c r="P1824" s="159"/>
    </row>
    <row r="1825" spans="16:16">
      <c r="P1825" s="159"/>
    </row>
    <row r="1826" spans="16:16">
      <c r="P1826" s="159"/>
    </row>
    <row r="1827" spans="16:16">
      <c r="P1827" s="159"/>
    </row>
    <row r="1828" spans="16:16">
      <c r="P1828" s="159"/>
    </row>
    <row r="1829" spans="16:16">
      <c r="P1829" s="159"/>
    </row>
    <row r="1830" spans="16:16">
      <c r="P1830" s="159"/>
    </row>
    <row r="1831" spans="16:16">
      <c r="P1831" s="159"/>
    </row>
    <row r="1832" spans="16:16">
      <c r="P1832" s="159"/>
    </row>
    <row r="1833" spans="16:16">
      <c r="P1833" s="159"/>
    </row>
    <row r="1834" spans="16:16">
      <c r="P1834" s="159"/>
    </row>
    <row r="1835" spans="16:16">
      <c r="P1835" s="159"/>
    </row>
    <row r="1836" spans="16:16">
      <c r="P1836" s="159"/>
    </row>
    <row r="1837" spans="16:16">
      <c r="P1837" s="159"/>
    </row>
    <row r="1838" spans="16:16">
      <c r="P1838" s="159"/>
    </row>
    <row r="1839" spans="16:16">
      <c r="P1839" s="159"/>
    </row>
    <row r="1840" spans="16:16">
      <c r="P1840" s="159"/>
    </row>
    <row r="1841" spans="16:16">
      <c r="P1841" s="159"/>
    </row>
    <row r="1842" spans="16:16">
      <c r="P1842" s="159"/>
    </row>
    <row r="1843" spans="16:16">
      <c r="P1843" s="159"/>
    </row>
    <row r="1844" spans="16:16">
      <c r="P1844" s="159"/>
    </row>
    <row r="1845" spans="16:16">
      <c r="P1845" s="159"/>
    </row>
    <row r="1846" spans="16:16">
      <c r="P1846" s="159"/>
    </row>
    <row r="1847" spans="16:16">
      <c r="P1847" s="159"/>
    </row>
    <row r="1848" spans="16:16">
      <c r="P1848" s="159"/>
    </row>
    <row r="1849" spans="16:16">
      <c r="P1849" s="159"/>
    </row>
    <row r="1850" spans="16:16">
      <c r="P1850" s="159"/>
    </row>
    <row r="1851" spans="16:16">
      <c r="P1851" s="159"/>
    </row>
    <row r="1852" spans="16:16">
      <c r="P1852" s="159"/>
    </row>
    <row r="1853" spans="16:16">
      <c r="P1853" s="159"/>
    </row>
    <row r="1854" spans="16:16">
      <c r="P1854" s="159"/>
    </row>
    <row r="1855" spans="16:16">
      <c r="P1855" s="159"/>
    </row>
    <row r="1856" spans="16:16">
      <c r="P1856" s="159"/>
    </row>
    <row r="1857" spans="16:16">
      <c r="P1857" s="159"/>
    </row>
    <row r="1858" spans="16:16">
      <c r="P1858" s="159"/>
    </row>
    <row r="1859" spans="16:16">
      <c r="P1859" s="159"/>
    </row>
    <row r="1860" spans="16:16">
      <c r="P1860" s="159"/>
    </row>
    <row r="1861" spans="16:16">
      <c r="P1861" s="159"/>
    </row>
    <row r="1862" spans="16:16">
      <c r="P1862" s="159"/>
    </row>
    <row r="1863" spans="16:16">
      <c r="P1863" s="159"/>
    </row>
    <row r="1864" spans="16:16">
      <c r="P1864" s="159"/>
    </row>
    <row r="1865" spans="16:16">
      <c r="P1865" s="159"/>
    </row>
    <row r="1866" spans="16:16">
      <c r="P1866" s="159"/>
    </row>
    <row r="1867" spans="16:16">
      <c r="P1867" s="159"/>
    </row>
    <row r="1868" spans="16:16">
      <c r="P1868" s="159"/>
    </row>
    <row r="1869" spans="16:16">
      <c r="P1869" s="159"/>
    </row>
    <row r="1870" spans="16:16">
      <c r="P1870" s="159"/>
    </row>
    <row r="1871" spans="16:16">
      <c r="P1871" s="159"/>
    </row>
    <row r="1872" spans="16:16">
      <c r="P1872" s="159"/>
    </row>
    <row r="1873" spans="16:16">
      <c r="P1873" s="159"/>
    </row>
    <row r="1874" spans="16:16">
      <c r="P1874" s="159"/>
    </row>
    <row r="1875" spans="16:16">
      <c r="P1875" s="159"/>
    </row>
    <row r="1876" spans="16:16">
      <c r="P1876" s="159"/>
    </row>
    <row r="1877" spans="16:16">
      <c r="P1877" s="159"/>
    </row>
    <row r="1878" spans="16:16">
      <c r="P1878" s="159"/>
    </row>
    <row r="1879" spans="16:16">
      <c r="P1879" s="159"/>
    </row>
    <row r="1880" spans="16:16">
      <c r="P1880" s="159"/>
    </row>
    <row r="1881" spans="16:16">
      <c r="P1881" s="159"/>
    </row>
    <row r="1882" spans="16:16">
      <c r="P1882" s="159"/>
    </row>
    <row r="1883" spans="16:16">
      <c r="P1883" s="159"/>
    </row>
    <row r="1884" spans="16:16">
      <c r="P1884" s="159"/>
    </row>
    <row r="1885" spans="16:16">
      <c r="P1885" s="159"/>
    </row>
    <row r="1886" spans="16:16">
      <c r="P1886" s="159"/>
    </row>
    <row r="1887" spans="16:16">
      <c r="P1887" s="159"/>
    </row>
    <row r="1888" spans="16:16">
      <c r="P1888" s="159"/>
    </row>
    <row r="1889" spans="16:16">
      <c r="P1889" s="159"/>
    </row>
    <row r="1890" spans="16:16">
      <c r="P1890" s="159"/>
    </row>
    <row r="1891" spans="16:16">
      <c r="P1891" s="159"/>
    </row>
    <row r="1892" spans="16:16">
      <c r="P1892" s="159"/>
    </row>
    <row r="1893" spans="16:16">
      <c r="P1893" s="159"/>
    </row>
    <row r="1894" spans="16:16">
      <c r="P1894" s="159"/>
    </row>
    <row r="1895" spans="16:16">
      <c r="P1895" s="159"/>
    </row>
    <row r="1896" spans="16:16">
      <c r="P1896" s="159"/>
    </row>
    <row r="1897" spans="16:16">
      <c r="P1897" s="159"/>
    </row>
    <row r="1898" spans="16:16">
      <c r="P1898" s="159"/>
    </row>
    <row r="1899" spans="16:16">
      <c r="P1899" s="159"/>
    </row>
    <row r="1900" spans="16:16">
      <c r="P1900" s="159"/>
    </row>
    <row r="1901" spans="16:16">
      <c r="P1901" s="159"/>
    </row>
    <row r="1902" spans="16:16">
      <c r="P1902" s="159"/>
    </row>
    <row r="1903" spans="16:16">
      <c r="P1903" s="159"/>
    </row>
    <row r="1904" spans="16:16">
      <c r="P1904" s="159"/>
    </row>
    <row r="1905" spans="16:16">
      <c r="P1905" s="159"/>
    </row>
    <row r="1906" spans="16:16">
      <c r="P1906" s="159"/>
    </row>
    <row r="1907" spans="16:16">
      <c r="P1907" s="159"/>
    </row>
    <row r="1908" spans="16:16">
      <c r="P1908" s="159"/>
    </row>
    <row r="1909" spans="16:16">
      <c r="P1909" s="159"/>
    </row>
    <row r="1910" spans="16:16">
      <c r="P1910" s="159"/>
    </row>
    <row r="1911" spans="16:16">
      <c r="P1911" s="159"/>
    </row>
    <row r="1912" spans="16:16">
      <c r="P1912" s="159"/>
    </row>
    <row r="1913" spans="16:16">
      <c r="P1913" s="159"/>
    </row>
    <row r="1914" spans="16:16">
      <c r="P1914" s="159"/>
    </row>
    <row r="1915" spans="16:16">
      <c r="P1915" s="159"/>
    </row>
    <row r="1916" spans="16:16">
      <c r="P1916" s="159"/>
    </row>
    <row r="1917" spans="16:16">
      <c r="P1917" s="159"/>
    </row>
    <row r="1918" spans="16:16">
      <c r="P1918" s="159"/>
    </row>
    <row r="1919" spans="16:16">
      <c r="P1919" s="159"/>
    </row>
    <row r="1920" spans="16:16">
      <c r="P1920" s="159"/>
    </row>
    <row r="1921" spans="16:16">
      <c r="P1921" s="159"/>
    </row>
    <row r="1922" spans="16:16">
      <c r="P1922" s="159"/>
    </row>
    <row r="1923" spans="16:16">
      <c r="P1923" s="159"/>
    </row>
    <row r="1924" spans="16:16">
      <c r="P1924" s="159"/>
    </row>
    <row r="1925" spans="16:16">
      <c r="P1925" s="159"/>
    </row>
    <row r="1926" spans="16:16">
      <c r="P1926" s="159"/>
    </row>
    <row r="1927" spans="16:16">
      <c r="P1927" s="159"/>
    </row>
    <row r="1928" spans="16:16">
      <c r="P1928" s="159"/>
    </row>
    <row r="1929" spans="16:16">
      <c r="P1929" s="159"/>
    </row>
    <row r="1930" spans="16:16">
      <c r="P1930" s="159"/>
    </row>
    <row r="1931" spans="16:16">
      <c r="P1931" s="159"/>
    </row>
    <row r="1932" spans="16:16">
      <c r="P1932" s="159"/>
    </row>
    <row r="1933" spans="16:16">
      <c r="P1933" s="159"/>
    </row>
    <row r="1934" spans="16:16">
      <c r="P1934" s="159"/>
    </row>
    <row r="1935" spans="16:16">
      <c r="P1935" s="159"/>
    </row>
    <row r="1936" spans="16:16">
      <c r="P1936" s="159"/>
    </row>
    <row r="1937" spans="16:16">
      <c r="P1937" s="159"/>
    </row>
    <row r="1938" spans="16:16">
      <c r="P1938" s="159"/>
    </row>
    <row r="1939" spans="16:16">
      <c r="P1939" s="159"/>
    </row>
    <row r="1940" spans="16:16">
      <c r="P1940" s="159"/>
    </row>
    <row r="1941" spans="16:16">
      <c r="P1941" s="159"/>
    </row>
    <row r="1942" spans="16:16">
      <c r="P1942" s="159"/>
    </row>
    <row r="1943" spans="16:16">
      <c r="P1943" s="159"/>
    </row>
    <row r="1944" spans="16:16">
      <c r="P1944" s="159"/>
    </row>
    <row r="1945" spans="16:16">
      <c r="P1945" s="159"/>
    </row>
    <row r="1946" spans="16:16">
      <c r="P1946" s="159"/>
    </row>
    <row r="1947" spans="16:16">
      <c r="P1947" s="159"/>
    </row>
    <row r="1948" spans="16:16">
      <c r="P1948" s="159"/>
    </row>
    <row r="1949" spans="16:16">
      <c r="P1949" s="159"/>
    </row>
    <row r="1950" spans="16:16">
      <c r="P1950" s="159"/>
    </row>
    <row r="1951" spans="16:16">
      <c r="P1951" s="159"/>
    </row>
    <row r="1952" spans="16:16">
      <c r="P1952" s="159"/>
    </row>
    <row r="1953" spans="16:16">
      <c r="P1953" s="159"/>
    </row>
    <row r="1954" spans="16:16">
      <c r="P1954" s="159"/>
    </row>
    <row r="1955" spans="16:16">
      <c r="P1955" s="159"/>
    </row>
    <row r="1956" spans="16:16">
      <c r="P1956" s="159"/>
    </row>
    <row r="1957" spans="16:16">
      <c r="P1957" s="159"/>
    </row>
    <row r="1958" spans="16:16">
      <c r="P1958" s="159"/>
    </row>
    <row r="1959" spans="16:16">
      <c r="P1959" s="159"/>
    </row>
    <row r="1960" spans="16:16">
      <c r="P1960" s="159"/>
    </row>
    <row r="1961" spans="16:16">
      <c r="P1961" s="159"/>
    </row>
    <row r="1962" spans="16:16">
      <c r="P1962" s="159"/>
    </row>
    <row r="1963" spans="16:16">
      <c r="P1963" s="159"/>
    </row>
    <row r="1964" spans="16:16">
      <c r="P1964" s="159"/>
    </row>
    <row r="1965" spans="16:16">
      <c r="P1965" s="159"/>
    </row>
    <row r="1966" spans="16:16">
      <c r="P1966" s="159"/>
    </row>
    <row r="1967" spans="16:16">
      <c r="P1967" s="159"/>
    </row>
    <row r="1968" spans="16:16">
      <c r="P1968" s="159"/>
    </row>
    <row r="1969" spans="16:16">
      <c r="P1969" s="159"/>
    </row>
    <row r="1970" spans="16:16">
      <c r="P1970" s="159"/>
    </row>
    <row r="1971" spans="16:16">
      <c r="P1971" s="159"/>
    </row>
    <row r="1972" spans="16:16">
      <c r="P1972" s="159"/>
    </row>
    <row r="1973" spans="16:16">
      <c r="P1973" s="159"/>
    </row>
    <row r="1974" spans="16:16">
      <c r="P1974" s="159"/>
    </row>
    <row r="1975" spans="16:16">
      <c r="P1975" s="159"/>
    </row>
    <row r="1976" spans="16:16">
      <c r="P1976" s="159"/>
    </row>
    <row r="1977" spans="16:16">
      <c r="P1977" s="159"/>
    </row>
    <row r="1978" spans="16:16">
      <c r="P1978" s="159"/>
    </row>
    <row r="1979" spans="16:16">
      <c r="P1979" s="159"/>
    </row>
    <row r="1980" spans="16:16">
      <c r="P1980" s="159"/>
    </row>
    <row r="1981" spans="16:16">
      <c r="P1981" s="159"/>
    </row>
    <row r="1982" spans="16:16">
      <c r="P1982" s="159"/>
    </row>
    <row r="1983" spans="16:16">
      <c r="P1983" s="159"/>
    </row>
    <row r="1984" spans="16:16">
      <c r="P1984" s="159"/>
    </row>
    <row r="1985" spans="16:16">
      <c r="P1985" s="159"/>
    </row>
    <row r="1986" spans="16:16">
      <c r="P1986" s="159"/>
    </row>
    <row r="1987" spans="16:16">
      <c r="P1987" s="159"/>
    </row>
    <row r="1988" spans="16:16">
      <c r="P1988" s="159"/>
    </row>
    <row r="1989" spans="16:16">
      <c r="P1989" s="159"/>
    </row>
    <row r="1990" spans="16:16">
      <c r="P1990" s="159"/>
    </row>
    <row r="1991" spans="16:16">
      <c r="P1991" s="159"/>
    </row>
    <row r="1992" spans="16:16">
      <c r="P1992" s="159"/>
    </row>
    <row r="1993" spans="16:16">
      <c r="P1993" s="159"/>
    </row>
    <row r="1994" spans="16:16">
      <c r="P1994" s="159"/>
    </row>
    <row r="1995" spans="16:16">
      <c r="P1995" s="159"/>
    </row>
    <row r="1996" spans="16:16">
      <c r="P1996" s="159"/>
    </row>
    <row r="1997" spans="16:16">
      <c r="P1997" s="159"/>
    </row>
    <row r="1998" spans="16:16">
      <c r="P1998" s="159"/>
    </row>
    <row r="1999" spans="16:16">
      <c r="P1999" s="159"/>
    </row>
    <row r="2000" spans="16:16">
      <c r="P2000" s="159"/>
    </row>
    <row r="2001" spans="16:16">
      <c r="P2001" s="159"/>
    </row>
    <row r="2002" spans="16:16">
      <c r="P2002" s="159"/>
    </row>
    <row r="2003" spans="16:16">
      <c r="P2003" s="159"/>
    </row>
    <row r="2004" spans="16:16">
      <c r="P2004" s="159"/>
    </row>
    <row r="2005" spans="16:16">
      <c r="P2005" s="159"/>
    </row>
    <row r="2006" spans="16:16">
      <c r="P2006" s="159"/>
    </row>
    <row r="2007" spans="16:16">
      <c r="P2007" s="159"/>
    </row>
    <row r="2008" spans="16:16">
      <c r="P2008" s="159"/>
    </row>
    <row r="2009" spans="16:16">
      <c r="P2009" s="159"/>
    </row>
    <row r="2010" spans="16:16">
      <c r="P2010" s="159"/>
    </row>
    <row r="2011" spans="16:16">
      <c r="P2011" s="159"/>
    </row>
    <row r="2012" spans="16:16">
      <c r="P2012" s="159"/>
    </row>
    <row r="2013" spans="16:16">
      <c r="P2013" s="159"/>
    </row>
    <row r="2014" spans="16:16">
      <c r="P2014" s="159"/>
    </row>
    <row r="2015" spans="16:16">
      <c r="P2015" s="159"/>
    </row>
    <row r="2016" spans="16:16">
      <c r="P2016" s="159"/>
    </row>
    <row r="2017" spans="16:16">
      <c r="P2017" s="159"/>
    </row>
    <row r="2018" spans="16:16">
      <c r="P2018" s="159"/>
    </row>
    <row r="2019" spans="16:16">
      <c r="P2019" s="159"/>
    </row>
    <row r="2020" spans="16:16">
      <c r="P2020" s="159"/>
    </row>
    <row r="2021" spans="16:16">
      <c r="P2021" s="159"/>
    </row>
    <row r="2022" spans="16:16">
      <c r="P2022" s="159"/>
    </row>
    <row r="2023" spans="16:16">
      <c r="P2023" s="159"/>
    </row>
    <row r="2024" spans="16:16">
      <c r="P2024" s="159"/>
    </row>
    <row r="2025" spans="16:16">
      <c r="P2025" s="159"/>
    </row>
    <row r="2026" spans="16:16">
      <c r="P2026" s="159"/>
    </row>
    <row r="2027" spans="16:16">
      <c r="P2027" s="159"/>
    </row>
    <row r="2028" spans="16:16">
      <c r="P2028" s="159"/>
    </row>
    <row r="2029" spans="16:16">
      <c r="P2029" s="159"/>
    </row>
    <row r="2030" spans="16:16">
      <c r="P2030" s="159"/>
    </row>
    <row r="2031" spans="16:16">
      <c r="P2031" s="159"/>
    </row>
    <row r="2032" spans="16:16">
      <c r="P2032" s="159"/>
    </row>
    <row r="2033" spans="16:16">
      <c r="P2033" s="159"/>
    </row>
    <row r="2034" spans="16:16">
      <c r="P2034" s="159"/>
    </row>
    <row r="2035" spans="16:16">
      <c r="P2035" s="159"/>
    </row>
    <row r="2036" spans="16:16">
      <c r="P2036" s="159"/>
    </row>
    <row r="2037" spans="16:16">
      <c r="P2037" s="159"/>
    </row>
    <row r="2038" spans="16:16">
      <c r="P2038" s="159"/>
    </row>
    <row r="2039" spans="16:16">
      <c r="P2039" s="159"/>
    </row>
    <row r="2040" spans="16:16">
      <c r="P2040" s="159"/>
    </row>
    <row r="2041" spans="16:16">
      <c r="P2041" s="159"/>
    </row>
    <row r="2042" spans="16:16">
      <c r="P2042" s="159"/>
    </row>
    <row r="2043" spans="16:16">
      <c r="P2043" s="159"/>
    </row>
    <row r="2044" spans="16:16">
      <c r="P2044" s="159"/>
    </row>
    <row r="2045" spans="16:16">
      <c r="P2045" s="159"/>
    </row>
    <row r="2046" spans="16:16">
      <c r="P2046" s="159"/>
    </row>
    <row r="2047" spans="16:16">
      <c r="P2047" s="159"/>
    </row>
    <row r="2048" spans="16:16">
      <c r="P2048" s="159"/>
    </row>
    <row r="2049" spans="16:16">
      <c r="P2049" s="159"/>
    </row>
    <row r="2050" spans="16:16">
      <c r="P2050" s="159"/>
    </row>
    <row r="2051" spans="16:16">
      <c r="P2051" s="159"/>
    </row>
    <row r="2052" spans="16:16">
      <c r="P2052" s="159"/>
    </row>
    <row r="2053" spans="16:16">
      <c r="P2053" s="159"/>
    </row>
    <row r="2054" spans="16:16">
      <c r="P2054" s="159"/>
    </row>
    <row r="2055" spans="16:16">
      <c r="P2055" s="159"/>
    </row>
    <row r="2056" spans="16:16">
      <c r="P2056" s="159"/>
    </row>
    <row r="2057" spans="16:16">
      <c r="P2057" s="159"/>
    </row>
    <row r="2058" spans="16:16">
      <c r="P2058" s="159"/>
    </row>
    <row r="2059" spans="16:16">
      <c r="P2059" s="159"/>
    </row>
    <row r="2060" spans="16:16">
      <c r="P2060" s="159"/>
    </row>
    <row r="2061" spans="16:16">
      <c r="P2061" s="159"/>
    </row>
    <row r="2062" spans="16:16">
      <c r="P2062" s="159"/>
    </row>
    <row r="2063" spans="16:16">
      <c r="P2063" s="159"/>
    </row>
    <row r="2064" spans="16:16">
      <c r="P2064" s="159"/>
    </row>
    <row r="2065" spans="16:16">
      <c r="P2065" s="159"/>
    </row>
    <row r="2066" spans="16:16">
      <c r="P2066" s="159"/>
    </row>
    <row r="2067" spans="16:16">
      <c r="P2067" s="159"/>
    </row>
    <row r="2068" spans="16:16">
      <c r="P2068" s="159"/>
    </row>
    <row r="2069" spans="16:16">
      <c r="P2069" s="159"/>
    </row>
    <row r="2070" spans="16:16">
      <c r="P2070" s="159"/>
    </row>
    <row r="2071" spans="16:16">
      <c r="P2071" s="159"/>
    </row>
    <row r="2072" spans="16:16">
      <c r="P2072" s="159"/>
    </row>
    <row r="2073" spans="16:16">
      <c r="P2073" s="159"/>
    </row>
    <row r="2074" spans="16:16">
      <c r="P2074" s="159"/>
    </row>
    <row r="2075" spans="16:16">
      <c r="P2075" s="159"/>
    </row>
    <row r="2076" spans="16:16">
      <c r="P2076" s="159"/>
    </row>
    <row r="2077" spans="16:16">
      <c r="P2077" s="159"/>
    </row>
    <row r="2078" spans="16:16">
      <c r="P2078" s="159"/>
    </row>
    <row r="2079" spans="16:16">
      <c r="P2079" s="159"/>
    </row>
    <row r="2080" spans="16:16">
      <c r="P2080" s="159"/>
    </row>
    <row r="2081" spans="16:16">
      <c r="P2081" s="159"/>
    </row>
    <row r="2082" spans="16:16">
      <c r="P2082" s="159"/>
    </row>
    <row r="2083" spans="16:16">
      <c r="P2083" s="159"/>
    </row>
    <row r="2084" spans="16:16">
      <c r="P2084" s="159"/>
    </row>
    <row r="2085" spans="16:16">
      <c r="P2085" s="159"/>
    </row>
    <row r="2086" spans="16:16">
      <c r="P2086" s="159"/>
    </row>
    <row r="2087" spans="16:16">
      <c r="P2087" s="159"/>
    </row>
    <row r="2088" spans="16:16">
      <c r="P2088" s="159"/>
    </row>
    <row r="2089" spans="16:16">
      <c r="P2089" s="159"/>
    </row>
    <row r="2090" spans="16:16">
      <c r="P2090" s="159"/>
    </row>
    <row r="2091" spans="16:16">
      <c r="P2091" s="159"/>
    </row>
    <row r="2092" spans="16:16">
      <c r="P2092" s="159"/>
    </row>
    <row r="2093" spans="16:16">
      <c r="P2093" s="159"/>
    </row>
    <row r="2094" spans="16:16">
      <c r="P2094" s="159"/>
    </row>
    <row r="2095" spans="16:16">
      <c r="P2095" s="159"/>
    </row>
    <row r="2096" spans="16:16">
      <c r="P2096" s="159"/>
    </row>
    <row r="2097" spans="16:16">
      <c r="P2097" s="159"/>
    </row>
    <row r="2098" spans="16:16">
      <c r="P2098" s="159"/>
    </row>
    <row r="2099" spans="16:16">
      <c r="P2099" s="159"/>
    </row>
    <row r="2100" spans="16:16">
      <c r="P2100" s="159"/>
    </row>
    <row r="2101" spans="16:16">
      <c r="P2101" s="159"/>
    </row>
    <row r="2102" spans="16:16">
      <c r="P2102" s="159"/>
    </row>
    <row r="2103" spans="16:16">
      <c r="P2103" s="159"/>
    </row>
    <row r="2104" spans="16:16">
      <c r="P2104" s="159"/>
    </row>
    <row r="2105" spans="16:16">
      <c r="P2105" s="159"/>
    </row>
    <row r="2106" spans="16:16">
      <c r="P2106" s="159"/>
    </row>
    <row r="2107" spans="16:16">
      <c r="P2107" s="159"/>
    </row>
    <row r="2108" spans="16:16">
      <c r="P2108" s="159"/>
    </row>
    <row r="2109" spans="16:16">
      <c r="P2109" s="159"/>
    </row>
    <row r="2110" spans="16:16">
      <c r="P2110" s="159"/>
    </row>
    <row r="2111" spans="16:16">
      <c r="P2111" s="159"/>
    </row>
    <row r="2112" spans="16:16">
      <c r="P2112" s="159"/>
    </row>
    <row r="2113" spans="16:16">
      <c r="P2113" s="159"/>
    </row>
    <row r="2114" spans="16:16">
      <c r="P2114" s="159"/>
    </row>
    <row r="2115" spans="16:16">
      <c r="P2115" s="159"/>
    </row>
    <row r="2116" spans="16:16">
      <c r="P2116" s="159"/>
    </row>
    <row r="2117" spans="16:16">
      <c r="P2117" s="159"/>
    </row>
    <row r="2118" spans="16:16">
      <c r="P2118" s="159"/>
    </row>
    <row r="2119" spans="16:16">
      <c r="P2119" s="159"/>
    </row>
    <row r="2120" spans="16:16">
      <c r="P2120" s="159"/>
    </row>
    <row r="2121" spans="16:16">
      <c r="P2121" s="159"/>
    </row>
    <row r="2122" spans="16:16">
      <c r="P2122" s="159"/>
    </row>
    <row r="2123" spans="16:16">
      <c r="P2123" s="159"/>
    </row>
    <row r="2124" spans="16:16">
      <c r="P2124" s="159"/>
    </row>
    <row r="2125" spans="16:16">
      <c r="P2125" s="159"/>
    </row>
    <row r="2126" spans="16:16">
      <c r="P2126" s="159"/>
    </row>
    <row r="2127" spans="16:16">
      <c r="P2127" s="159"/>
    </row>
    <row r="2128" spans="16:16">
      <c r="P2128" s="159"/>
    </row>
    <row r="2129" spans="16:16">
      <c r="P2129" s="159"/>
    </row>
    <row r="2130" spans="16:16">
      <c r="P2130" s="159"/>
    </row>
    <row r="2131" spans="16:16">
      <c r="P2131" s="159"/>
    </row>
    <row r="2132" spans="16:16">
      <c r="P2132" s="159"/>
    </row>
    <row r="2133" spans="16:16">
      <c r="P2133" s="159"/>
    </row>
    <row r="2134" spans="16:16">
      <c r="P2134" s="159"/>
    </row>
    <row r="2135" spans="16:16">
      <c r="P2135" s="159"/>
    </row>
    <row r="2136" spans="16:16">
      <c r="P2136" s="159"/>
    </row>
    <row r="2137" spans="16:16">
      <c r="P2137" s="159"/>
    </row>
    <row r="2138" spans="16:16">
      <c r="P2138" s="159"/>
    </row>
    <row r="2139" spans="16:16">
      <c r="P2139" s="159"/>
    </row>
    <row r="2140" spans="16:16">
      <c r="P2140" s="159"/>
    </row>
    <row r="2141" spans="16:16">
      <c r="P2141" s="159"/>
    </row>
    <row r="2142" spans="16:16">
      <c r="P2142" s="159"/>
    </row>
    <row r="2143" spans="16:16">
      <c r="P2143" s="159"/>
    </row>
    <row r="2144" spans="16:16">
      <c r="P2144" s="159"/>
    </row>
    <row r="2145" spans="16:16">
      <c r="P2145" s="159"/>
    </row>
    <row r="2146" spans="16:16">
      <c r="P2146" s="159"/>
    </row>
    <row r="2147" spans="16:16">
      <c r="P2147" s="159"/>
    </row>
    <row r="2148" spans="16:16">
      <c r="P2148" s="159"/>
    </row>
    <row r="2149" spans="16:16">
      <c r="P2149" s="159"/>
    </row>
    <row r="2150" spans="16:16">
      <c r="P2150" s="159"/>
    </row>
    <row r="2151" spans="16:16">
      <c r="P2151" s="159"/>
    </row>
    <row r="2152" spans="16:16">
      <c r="P2152" s="159"/>
    </row>
    <row r="2153" spans="16:16">
      <c r="P2153" s="159"/>
    </row>
    <row r="2154" spans="16:16">
      <c r="P2154" s="159"/>
    </row>
    <row r="2155" spans="16:16">
      <c r="P2155" s="159"/>
    </row>
    <row r="2156" spans="16:16">
      <c r="P2156" s="159"/>
    </row>
    <row r="2157" spans="16:16">
      <c r="P2157" s="159"/>
    </row>
    <row r="2158" spans="16:16">
      <c r="P2158" s="159"/>
    </row>
    <row r="2159" spans="16:16">
      <c r="P2159" s="159"/>
    </row>
    <row r="2160" spans="16:16">
      <c r="P2160" s="159"/>
    </row>
    <row r="2161" spans="16:16">
      <c r="P2161" s="159"/>
    </row>
    <row r="2162" spans="16:16">
      <c r="P2162" s="159"/>
    </row>
    <row r="2163" spans="16:16">
      <c r="P2163" s="159"/>
    </row>
    <row r="2164" spans="16:16">
      <c r="P2164" s="159"/>
    </row>
    <row r="2165" spans="16:16">
      <c r="P2165" s="159"/>
    </row>
    <row r="2166" spans="16:16">
      <c r="P2166" s="159"/>
    </row>
    <row r="2167" spans="16:16">
      <c r="P2167" s="159"/>
    </row>
    <row r="2168" spans="16:16">
      <c r="P2168" s="159"/>
    </row>
    <row r="2169" spans="16:16">
      <c r="P2169" s="159"/>
    </row>
    <row r="2170" spans="16:16">
      <c r="P2170" s="159"/>
    </row>
    <row r="2171" spans="16:16">
      <c r="P2171" s="159"/>
    </row>
    <row r="2172" spans="16:16">
      <c r="P2172" s="159"/>
    </row>
    <row r="2173" spans="16:16">
      <c r="P2173" s="159"/>
    </row>
    <row r="2174" spans="16:16">
      <c r="P2174" s="159"/>
    </row>
    <row r="2175" spans="16:16">
      <c r="P2175" s="159"/>
    </row>
    <row r="2176" spans="16:16">
      <c r="P2176" s="159"/>
    </row>
    <row r="2177" spans="16:16">
      <c r="P2177" s="159"/>
    </row>
    <row r="2178" spans="16:16">
      <c r="P2178" s="159"/>
    </row>
    <row r="2179" spans="16:16">
      <c r="P2179" s="159"/>
    </row>
    <row r="2180" spans="16:16">
      <c r="P2180" s="159"/>
    </row>
    <row r="2181" spans="16:16">
      <c r="P2181" s="159"/>
    </row>
    <row r="2182" spans="16:16">
      <c r="P2182" s="159"/>
    </row>
    <row r="2183" spans="16:16">
      <c r="P2183" s="159"/>
    </row>
    <row r="2184" spans="16:16">
      <c r="P2184" s="159"/>
    </row>
    <row r="2185" spans="16:16">
      <c r="P2185" s="159"/>
    </row>
    <row r="2186" spans="16:16">
      <c r="P2186" s="159"/>
    </row>
    <row r="2187" spans="16:16">
      <c r="P2187" s="159"/>
    </row>
    <row r="2188" spans="16:16">
      <c r="P2188" s="159"/>
    </row>
    <row r="2189" spans="16:16">
      <c r="P2189" s="159"/>
    </row>
    <row r="2190" spans="16:16">
      <c r="P2190" s="159"/>
    </row>
    <row r="2191" spans="16:16">
      <c r="P2191" s="159"/>
    </row>
    <row r="2192" spans="16:16">
      <c r="P2192" s="159"/>
    </row>
    <row r="2193" spans="16:16">
      <c r="P2193" s="159"/>
    </row>
    <row r="2194" spans="16:16">
      <c r="P2194" s="159"/>
    </row>
    <row r="2195" spans="16:16">
      <c r="P2195" s="159"/>
    </row>
    <row r="2196" spans="16:16">
      <c r="P2196" s="159"/>
    </row>
    <row r="2197" spans="16:16">
      <c r="P2197" s="159"/>
    </row>
    <row r="2198" spans="16:16">
      <c r="P2198" s="159"/>
    </row>
    <row r="2199" spans="16:16">
      <c r="P2199" s="159"/>
    </row>
    <row r="2200" spans="16:16">
      <c r="P2200" s="159"/>
    </row>
    <row r="2201" spans="16:16">
      <c r="P2201" s="159"/>
    </row>
    <row r="2202" spans="16:16">
      <c r="P2202" s="159"/>
    </row>
    <row r="2203" spans="16:16">
      <c r="P2203" s="159"/>
    </row>
    <row r="2204" spans="16:16">
      <c r="P2204" s="159"/>
    </row>
    <row r="2205" spans="16:16">
      <c r="P2205" s="159"/>
    </row>
    <row r="2206" spans="16:16">
      <c r="P2206" s="159"/>
    </row>
    <row r="2207" spans="16:16">
      <c r="P2207" s="159"/>
    </row>
    <row r="2208" spans="16:16">
      <c r="P2208" s="159"/>
    </row>
    <row r="2209" spans="16:16">
      <c r="P2209" s="159"/>
    </row>
    <row r="2210" spans="16:16">
      <c r="P2210" s="159"/>
    </row>
    <row r="2211" spans="16:16">
      <c r="P2211" s="159"/>
    </row>
    <row r="2212" spans="16:16">
      <c r="P2212" s="159"/>
    </row>
    <row r="2213" spans="16:16">
      <c r="P2213" s="159"/>
    </row>
    <row r="2214" spans="16:16">
      <c r="P2214" s="159"/>
    </row>
    <row r="2215" spans="16:16">
      <c r="P2215" s="159"/>
    </row>
    <row r="2216" spans="16:16">
      <c r="P2216" s="159"/>
    </row>
    <row r="2217" spans="16:16">
      <c r="P2217" s="159"/>
    </row>
    <row r="2218" spans="16:16">
      <c r="P2218" s="159"/>
    </row>
    <row r="2219" spans="16:16">
      <c r="P2219" s="159"/>
    </row>
    <row r="2220" spans="16:16">
      <c r="P2220" s="159"/>
    </row>
    <row r="2221" spans="16:16">
      <c r="P2221" s="159"/>
    </row>
    <row r="2222" spans="16:16">
      <c r="P2222" s="159"/>
    </row>
    <row r="2223" spans="16:16">
      <c r="P2223" s="159"/>
    </row>
    <row r="2224" spans="16:16">
      <c r="P2224" s="159"/>
    </row>
    <row r="2225" spans="16:16">
      <c r="P2225" s="159"/>
    </row>
    <row r="2226" spans="16:16">
      <c r="P2226" s="159"/>
    </row>
    <row r="2227" spans="16:16">
      <c r="P2227" s="159"/>
    </row>
    <row r="2228" spans="16:16">
      <c r="P2228" s="159"/>
    </row>
    <row r="2229" spans="16:16">
      <c r="P2229" s="159"/>
    </row>
    <row r="2230" spans="16:16">
      <c r="P2230" s="159"/>
    </row>
    <row r="2231" spans="16:16">
      <c r="P2231" s="159"/>
    </row>
    <row r="2232" spans="16:16">
      <c r="P2232" s="159"/>
    </row>
    <row r="2233" spans="16:16">
      <c r="P2233" s="159"/>
    </row>
    <row r="2234" spans="16:16">
      <c r="P2234" s="159"/>
    </row>
    <row r="2235" spans="16:16">
      <c r="P2235" s="159"/>
    </row>
    <row r="2236" spans="16:16">
      <c r="P2236" s="159"/>
    </row>
    <row r="2237" spans="16:16">
      <c r="P2237" s="159"/>
    </row>
    <row r="2238" spans="16:16">
      <c r="P2238" s="159"/>
    </row>
    <row r="2239" spans="16:16">
      <c r="P2239" s="159"/>
    </row>
    <row r="2240" spans="16:16">
      <c r="P2240" s="159"/>
    </row>
    <row r="2241" spans="16:16">
      <c r="P2241" s="159"/>
    </row>
    <row r="2242" spans="16:16">
      <c r="P2242" s="159"/>
    </row>
    <row r="2243" spans="16:16">
      <c r="P2243" s="159"/>
    </row>
    <row r="2244" spans="16:16">
      <c r="P2244" s="159"/>
    </row>
    <row r="2245" spans="16:16">
      <c r="P2245" s="159"/>
    </row>
    <row r="2246" spans="16:16">
      <c r="P2246" s="159"/>
    </row>
    <row r="2247" spans="16:16">
      <c r="P2247" s="159"/>
    </row>
    <row r="2248" spans="16:16">
      <c r="P2248" s="159"/>
    </row>
    <row r="2249" spans="16:16">
      <c r="P2249" s="159"/>
    </row>
    <row r="2250" spans="16:16">
      <c r="P2250" s="159"/>
    </row>
    <row r="2251" spans="16:16">
      <c r="P2251" s="159"/>
    </row>
    <row r="2252" spans="16:16">
      <c r="P2252" s="159"/>
    </row>
    <row r="2253" spans="16:16">
      <c r="P2253" s="159"/>
    </row>
    <row r="2254" spans="16:16">
      <c r="P2254" s="159"/>
    </row>
    <row r="2255" spans="16:16">
      <c r="P2255" s="159"/>
    </row>
    <row r="2256" spans="16:16">
      <c r="P2256" s="159"/>
    </row>
    <row r="2257" spans="16:16">
      <c r="P2257" s="159"/>
    </row>
    <row r="2258" spans="16:16">
      <c r="P2258" s="159"/>
    </row>
    <row r="2259" spans="16:16">
      <c r="P2259" s="159"/>
    </row>
    <row r="2260" spans="16:16">
      <c r="P2260" s="159"/>
    </row>
    <row r="2261" spans="16:16">
      <c r="P2261" s="159"/>
    </row>
    <row r="2262" spans="16:16">
      <c r="P2262" s="159"/>
    </row>
    <row r="2263" spans="16:16">
      <c r="P2263" s="159"/>
    </row>
    <row r="2264" spans="16:16">
      <c r="P2264" s="159"/>
    </row>
    <row r="2265" spans="16:16">
      <c r="P2265" s="159"/>
    </row>
    <row r="2266" spans="16:16">
      <c r="P2266" s="159"/>
    </row>
    <row r="2267" spans="16:16">
      <c r="P2267" s="159"/>
    </row>
    <row r="2268" spans="16:16">
      <c r="P2268" s="159"/>
    </row>
    <row r="2269" spans="16:16">
      <c r="P2269" s="159"/>
    </row>
    <row r="2270" spans="16:16">
      <c r="P2270" s="159"/>
    </row>
    <row r="2271" spans="16:16">
      <c r="P2271" s="159"/>
    </row>
    <row r="2272" spans="16:16">
      <c r="P2272" s="159"/>
    </row>
    <row r="2273" spans="16:16">
      <c r="P2273" s="159"/>
    </row>
    <row r="2274" spans="16:16">
      <c r="P2274" s="159"/>
    </row>
    <row r="2275" spans="16:16">
      <c r="P2275" s="159"/>
    </row>
    <row r="2276" spans="16:16">
      <c r="P2276" s="159"/>
    </row>
    <row r="2277" spans="16:16">
      <c r="P2277" s="159"/>
    </row>
    <row r="2278" spans="16:16">
      <c r="P2278" s="159"/>
    </row>
    <row r="2279" spans="16:16">
      <c r="P2279" s="159"/>
    </row>
    <row r="2280" spans="16:16">
      <c r="P2280" s="159"/>
    </row>
    <row r="2281" spans="16:16">
      <c r="P2281" s="159"/>
    </row>
    <row r="2282" spans="16:16">
      <c r="P2282" s="159"/>
    </row>
    <row r="2283" spans="16:16">
      <c r="P2283" s="159"/>
    </row>
    <row r="2284" spans="16:16">
      <c r="P2284" s="159"/>
    </row>
    <row r="2285" spans="16:16">
      <c r="P2285" s="159"/>
    </row>
    <row r="2286" spans="16:16">
      <c r="P2286" s="159"/>
    </row>
    <row r="2287" spans="16:16">
      <c r="P2287" s="159"/>
    </row>
    <row r="2288" spans="16:16">
      <c r="P2288" s="159"/>
    </row>
    <row r="2289" spans="16:16">
      <c r="P2289" s="159"/>
    </row>
    <row r="2290" spans="16:16">
      <c r="P2290" s="159"/>
    </row>
    <row r="2291" spans="16:16">
      <c r="P2291" s="159"/>
    </row>
    <row r="2292" spans="16:16">
      <c r="P2292" s="159"/>
    </row>
    <row r="2293" spans="16:16">
      <c r="P2293" s="159"/>
    </row>
    <row r="2294" spans="16:16">
      <c r="P2294" s="159"/>
    </row>
    <row r="2295" spans="16:16">
      <c r="P2295" s="159"/>
    </row>
    <row r="2296" spans="16:16">
      <c r="P2296" s="159"/>
    </row>
    <row r="2297" spans="16:16">
      <c r="P2297" s="159"/>
    </row>
    <row r="2298" spans="16:16">
      <c r="P2298" s="159"/>
    </row>
    <row r="2299" spans="16:16">
      <c r="P2299" s="159"/>
    </row>
    <row r="2300" spans="16:16">
      <c r="P2300" s="159"/>
    </row>
    <row r="2301" spans="16:16">
      <c r="P2301" s="159"/>
    </row>
    <row r="2302" spans="16:16">
      <c r="P2302" s="159"/>
    </row>
    <row r="2303" spans="16:16">
      <c r="P2303" s="159"/>
    </row>
    <row r="2304" spans="16:16">
      <c r="P2304" s="159"/>
    </row>
    <row r="2305" spans="16:16">
      <c r="P2305" s="159"/>
    </row>
    <row r="2306" spans="16:16">
      <c r="P2306" s="159"/>
    </row>
    <row r="2307" spans="16:16">
      <c r="P2307" s="159"/>
    </row>
    <row r="2308" spans="16:16">
      <c r="P2308" s="159"/>
    </row>
    <row r="2309" spans="16:16">
      <c r="P2309" s="159"/>
    </row>
    <row r="2310" spans="16:16">
      <c r="P2310" s="159"/>
    </row>
    <row r="2311" spans="16:16">
      <c r="P2311" s="159"/>
    </row>
    <row r="2312" spans="16:16">
      <c r="P2312" s="159"/>
    </row>
    <row r="2313" spans="16:16">
      <c r="P2313" s="159"/>
    </row>
    <row r="2314" spans="16:16">
      <c r="P2314" s="159"/>
    </row>
    <row r="2315" spans="16:16">
      <c r="P2315" s="159"/>
    </row>
    <row r="2316" spans="16:16">
      <c r="P2316" s="159"/>
    </row>
    <row r="2317" spans="16:16">
      <c r="P2317" s="159"/>
    </row>
    <row r="2318" spans="16:16">
      <c r="P2318" s="159"/>
    </row>
    <row r="2319" spans="16:16">
      <c r="P2319" s="159"/>
    </row>
    <row r="2320" spans="16:16">
      <c r="P2320" s="159"/>
    </row>
    <row r="2321" spans="16:16">
      <c r="P2321" s="159"/>
    </row>
    <row r="2322" spans="16:16">
      <c r="P2322" s="159"/>
    </row>
    <row r="2323" spans="16:16">
      <c r="P2323" s="159"/>
    </row>
    <row r="2324" spans="16:16">
      <c r="P2324" s="159"/>
    </row>
    <row r="2325" spans="16:16">
      <c r="P2325" s="159"/>
    </row>
    <row r="2326" spans="16:16">
      <c r="P2326" s="159"/>
    </row>
    <row r="2327" spans="16:16">
      <c r="P2327" s="159"/>
    </row>
    <row r="2328" spans="16:16">
      <c r="P2328" s="159"/>
    </row>
    <row r="2329" spans="16:16">
      <c r="P2329" s="159"/>
    </row>
    <row r="2330" spans="16:16">
      <c r="P2330" s="159"/>
    </row>
    <row r="2331" spans="16:16">
      <c r="P2331" s="159"/>
    </row>
    <row r="2332" spans="16:16">
      <c r="P2332" s="159"/>
    </row>
    <row r="2333" spans="16:16">
      <c r="P2333" s="159"/>
    </row>
    <row r="2334" spans="16:16">
      <c r="P2334" s="159"/>
    </row>
    <row r="2335" spans="16:16">
      <c r="P2335" s="159"/>
    </row>
    <row r="2336" spans="16:16">
      <c r="P2336" s="159"/>
    </row>
    <row r="2337" spans="16:16">
      <c r="P2337" s="159"/>
    </row>
    <row r="2338" spans="16:16">
      <c r="P2338" s="159"/>
    </row>
    <row r="2339" spans="16:16">
      <c r="P2339" s="159"/>
    </row>
    <row r="2340" spans="16:16">
      <c r="P2340" s="159"/>
    </row>
    <row r="2341" spans="16:16">
      <c r="P2341" s="159"/>
    </row>
    <row r="2342" spans="16:16">
      <c r="P2342" s="159"/>
    </row>
    <row r="2343" spans="16:16">
      <c r="P2343" s="159"/>
    </row>
    <row r="2344" spans="16:16">
      <c r="P2344" s="159"/>
    </row>
    <row r="2345" spans="16:16">
      <c r="P2345" s="159"/>
    </row>
    <row r="2346" spans="16:16">
      <c r="P2346" s="159"/>
    </row>
    <row r="2347" spans="16:16">
      <c r="P2347" s="159"/>
    </row>
    <row r="2348" spans="16:16">
      <c r="P2348" s="159"/>
    </row>
    <row r="2349" spans="16:16">
      <c r="P2349" s="159"/>
    </row>
    <row r="2350" spans="16:16">
      <c r="P2350" s="159"/>
    </row>
    <row r="2351" spans="16:16">
      <c r="P2351" s="159"/>
    </row>
    <row r="2352" spans="16:16">
      <c r="P2352" s="159"/>
    </row>
    <row r="2353" spans="16:16">
      <c r="P2353" s="159"/>
    </row>
    <row r="2354" spans="16:16">
      <c r="P2354" s="159"/>
    </row>
    <row r="2355" spans="16:16">
      <c r="P2355" s="159"/>
    </row>
    <row r="2356" spans="16:16">
      <c r="P2356" s="159"/>
    </row>
    <row r="2357" spans="16:16">
      <c r="P2357" s="159"/>
    </row>
    <row r="2358" spans="16:16">
      <c r="P2358" s="159"/>
    </row>
    <row r="2359" spans="16:16">
      <c r="P2359" s="159"/>
    </row>
    <row r="2360" spans="16:16">
      <c r="P2360" s="159"/>
    </row>
    <row r="2361" spans="16:16">
      <c r="P2361" s="159"/>
    </row>
    <row r="2362" spans="16:16">
      <c r="P2362" s="159"/>
    </row>
    <row r="2363" spans="16:16">
      <c r="P2363" s="159"/>
    </row>
    <row r="2364" spans="16:16">
      <c r="P2364" s="159"/>
    </row>
    <row r="2365" spans="16:16">
      <c r="P2365" s="159"/>
    </row>
    <row r="2366" spans="16:16">
      <c r="P2366" s="159"/>
    </row>
    <row r="2367" spans="16:16">
      <c r="P2367" s="159"/>
    </row>
    <row r="2368" spans="16:16">
      <c r="P2368" s="159"/>
    </row>
    <row r="2369" spans="16:16">
      <c r="P2369" s="159"/>
    </row>
    <row r="2370" spans="16:16">
      <c r="P2370" s="159"/>
    </row>
    <row r="2371" spans="16:16">
      <c r="P2371" s="159"/>
    </row>
    <row r="2372" spans="16:16">
      <c r="P2372" s="159"/>
    </row>
    <row r="2373" spans="16:16">
      <c r="P2373" s="159"/>
    </row>
    <row r="2374" spans="16:16">
      <c r="P2374" s="159"/>
    </row>
    <row r="2375" spans="16:16">
      <c r="P2375" s="159"/>
    </row>
    <row r="2376" spans="16:16">
      <c r="P2376" s="159"/>
    </row>
    <row r="2377" spans="16:16">
      <c r="P2377" s="159"/>
    </row>
    <row r="2378" spans="16:16">
      <c r="P2378" s="159"/>
    </row>
    <row r="2379" spans="16:16">
      <c r="P2379" s="159"/>
    </row>
    <row r="2380" spans="16:16">
      <c r="P2380" s="159"/>
    </row>
    <row r="2381" spans="16:16">
      <c r="P2381" s="159"/>
    </row>
    <row r="2382" spans="16:16">
      <c r="P2382" s="159"/>
    </row>
    <row r="2383" spans="16:16">
      <c r="P2383" s="159"/>
    </row>
    <row r="2384" spans="16:16">
      <c r="P2384" s="159"/>
    </row>
    <row r="2385" spans="16:16">
      <c r="P2385" s="159"/>
    </row>
    <row r="2386" spans="16:16">
      <c r="P2386" s="159"/>
    </row>
    <row r="2387" spans="16:16">
      <c r="P2387" s="159"/>
    </row>
    <row r="2388" spans="16:16">
      <c r="P2388" s="159"/>
    </row>
    <row r="2389" spans="16:16">
      <c r="P2389" s="159"/>
    </row>
    <row r="2390" spans="16:16">
      <c r="P2390" s="159"/>
    </row>
    <row r="2391" spans="16:16">
      <c r="P2391" s="159"/>
    </row>
    <row r="2392" spans="16:16">
      <c r="P2392" s="159"/>
    </row>
    <row r="2393" spans="16:16">
      <c r="P2393" s="159"/>
    </row>
    <row r="2394" spans="16:16">
      <c r="P2394" s="159"/>
    </row>
    <row r="2395" spans="16:16">
      <c r="P2395" s="159"/>
    </row>
    <row r="2396" spans="16:16">
      <c r="P2396" s="159"/>
    </row>
    <row r="2397" spans="16:16">
      <c r="P2397" s="159"/>
    </row>
    <row r="2398" spans="16:16">
      <c r="P2398" s="159"/>
    </row>
    <row r="2399" spans="16:16">
      <c r="P2399" s="159"/>
    </row>
    <row r="2400" spans="16:16">
      <c r="P2400" s="159"/>
    </row>
    <row r="2401" spans="16:16">
      <c r="P2401" s="159"/>
    </row>
    <row r="2402" spans="16:16">
      <c r="P2402" s="159"/>
    </row>
    <row r="2403" spans="16:16">
      <c r="P2403" s="159"/>
    </row>
    <row r="2404" spans="16:16">
      <c r="P2404" s="159"/>
    </row>
    <row r="2405" spans="16:16">
      <c r="P2405" s="159"/>
    </row>
    <row r="2406" spans="16:16">
      <c r="P2406" s="159"/>
    </row>
    <row r="2407" spans="16:16">
      <c r="P2407" s="159"/>
    </row>
    <row r="2408" spans="16:16">
      <c r="P2408" s="159"/>
    </row>
    <row r="2409" spans="16:16">
      <c r="P2409" s="159"/>
    </row>
    <row r="2410" spans="16:16">
      <c r="P2410" s="159"/>
    </row>
    <row r="2411" spans="16:16">
      <c r="P2411" s="159"/>
    </row>
    <row r="2412" spans="16:16">
      <c r="P2412" s="159"/>
    </row>
    <row r="2413" spans="16:16">
      <c r="P2413" s="159"/>
    </row>
    <row r="2414" spans="16:16">
      <c r="P2414" s="159"/>
    </row>
    <row r="2415" spans="16:16">
      <c r="P2415" s="159"/>
    </row>
    <row r="2416" spans="16:16">
      <c r="P2416" s="159"/>
    </row>
    <row r="2417" spans="16:16">
      <c r="P2417" s="159"/>
    </row>
    <row r="2418" spans="16:16">
      <c r="P2418" s="159"/>
    </row>
    <row r="2419" spans="16:16">
      <c r="P2419" s="159"/>
    </row>
    <row r="2420" spans="16:16">
      <c r="P2420" s="159"/>
    </row>
    <row r="2421" spans="16:16">
      <c r="P2421" s="159"/>
    </row>
    <row r="2422" spans="16:16">
      <c r="P2422" s="159"/>
    </row>
    <row r="2423" spans="16:16">
      <c r="P2423" s="159"/>
    </row>
    <row r="2424" spans="16:16">
      <c r="P2424" s="159"/>
    </row>
    <row r="2425" spans="16:16">
      <c r="P2425" s="159"/>
    </row>
    <row r="2426" spans="16:16">
      <c r="P2426" s="159"/>
    </row>
    <row r="2427" spans="16:16">
      <c r="P2427" s="159"/>
    </row>
    <row r="2428" spans="16:16">
      <c r="P2428" s="159"/>
    </row>
    <row r="2429" spans="16:16">
      <c r="P2429" s="159"/>
    </row>
    <row r="2430" spans="16:16">
      <c r="P2430" s="159"/>
    </row>
    <row r="2431" spans="16:16">
      <c r="P2431" s="159"/>
    </row>
    <row r="2432" spans="16:16">
      <c r="P2432" s="159"/>
    </row>
    <row r="2433" spans="16:16">
      <c r="P2433" s="159"/>
    </row>
    <row r="2434" spans="16:16">
      <c r="P2434" s="159"/>
    </row>
    <row r="2435" spans="16:16">
      <c r="P2435" s="159"/>
    </row>
    <row r="2436" spans="16:16">
      <c r="P2436" s="159"/>
    </row>
    <row r="2437" spans="16:16">
      <c r="P2437" s="159"/>
    </row>
    <row r="2438" spans="16:16">
      <c r="P2438" s="159"/>
    </row>
    <row r="2439" spans="16:16">
      <c r="P2439" s="159"/>
    </row>
    <row r="2440" spans="16:16">
      <c r="P2440" s="159"/>
    </row>
    <row r="2441" spans="16:16">
      <c r="P2441" s="159"/>
    </row>
    <row r="2442" spans="16:16">
      <c r="P2442" s="159"/>
    </row>
    <row r="2443" spans="16:16">
      <c r="P2443" s="159"/>
    </row>
    <row r="2444" spans="16:16">
      <c r="P2444" s="159"/>
    </row>
    <row r="2445" spans="16:16">
      <c r="P2445" s="159"/>
    </row>
    <row r="2446" spans="16:16">
      <c r="P2446" s="159"/>
    </row>
    <row r="2447" spans="16:16">
      <c r="P2447" s="159"/>
    </row>
    <row r="2448" spans="16:16">
      <c r="P2448" s="159"/>
    </row>
    <row r="2449" spans="16:16">
      <c r="P2449" s="159"/>
    </row>
    <row r="2450" spans="16:16">
      <c r="P2450" s="159"/>
    </row>
    <row r="2451" spans="16:16">
      <c r="P2451" s="159"/>
    </row>
    <row r="2452" spans="16:16">
      <c r="P2452" s="159"/>
    </row>
    <row r="2453" spans="16:16">
      <c r="P2453" s="159"/>
    </row>
    <row r="2454" spans="16:16">
      <c r="P2454" s="159"/>
    </row>
    <row r="2455" spans="16:16">
      <c r="P2455" s="159"/>
    </row>
    <row r="2456" spans="16:16">
      <c r="P2456" s="159"/>
    </row>
    <row r="2457" spans="16:16">
      <c r="P2457" s="159"/>
    </row>
    <row r="2458" spans="16:16">
      <c r="P2458" s="159"/>
    </row>
    <row r="2459" spans="16:16">
      <c r="P2459" s="159"/>
    </row>
    <row r="2460" spans="16:16">
      <c r="P2460" s="159"/>
    </row>
    <row r="2461" spans="16:16">
      <c r="P2461" s="159"/>
    </row>
    <row r="2462" spans="16:16">
      <c r="P2462" s="159"/>
    </row>
    <row r="2463" spans="16:16">
      <c r="P2463" s="159"/>
    </row>
    <row r="2464" spans="16:16">
      <c r="P2464" s="159"/>
    </row>
    <row r="2465" spans="16:16">
      <c r="P2465" s="159"/>
    </row>
    <row r="2466" spans="16:16">
      <c r="P2466" s="159"/>
    </row>
    <row r="2467" spans="16:16">
      <c r="P2467" s="159"/>
    </row>
    <row r="2468" spans="16:16">
      <c r="P2468" s="159"/>
    </row>
    <row r="2469" spans="16:16">
      <c r="P2469" s="159"/>
    </row>
    <row r="2470" spans="16:16">
      <c r="P2470" s="159"/>
    </row>
    <row r="2471" spans="16:16">
      <c r="P2471" s="159"/>
    </row>
    <row r="2472" spans="16:16">
      <c r="P2472" s="159"/>
    </row>
    <row r="2473" spans="16:16">
      <c r="P2473" s="159"/>
    </row>
    <row r="2474" spans="16:16">
      <c r="P2474" s="159"/>
    </row>
    <row r="2475" spans="16:16">
      <c r="P2475" s="159"/>
    </row>
    <row r="2476" spans="16:16">
      <c r="P2476" s="159"/>
    </row>
    <row r="2477" spans="16:16">
      <c r="P2477" s="159"/>
    </row>
    <row r="2478" spans="16:16">
      <c r="P2478" s="159"/>
    </row>
    <row r="2479" spans="16:16">
      <c r="P2479" s="159"/>
    </row>
    <row r="2480" spans="16:16">
      <c r="P2480" s="159"/>
    </row>
    <row r="2481" spans="16:16">
      <c r="P2481" s="159"/>
    </row>
    <row r="2482" spans="16:16">
      <c r="P2482" s="159"/>
    </row>
    <row r="2483" spans="16:16">
      <c r="P2483" s="159"/>
    </row>
    <row r="2484" spans="16:16">
      <c r="P2484" s="159"/>
    </row>
    <row r="2485" spans="16:16">
      <c r="P2485" s="159"/>
    </row>
    <row r="2486" spans="16:16">
      <c r="P2486" s="159"/>
    </row>
    <row r="2487" spans="16:16">
      <c r="P2487" s="159"/>
    </row>
    <row r="2488" spans="16:16">
      <c r="P2488" s="159"/>
    </row>
    <row r="2489" spans="16:16">
      <c r="P2489" s="159"/>
    </row>
    <row r="2490" spans="16:16">
      <c r="P2490" s="159"/>
    </row>
    <row r="2491" spans="16:16">
      <c r="P2491" s="159"/>
    </row>
    <row r="2492" spans="16:16">
      <c r="P2492" s="159"/>
    </row>
    <row r="2493" spans="16:16">
      <c r="P2493" s="159"/>
    </row>
    <row r="2494" spans="16:16">
      <c r="P2494" s="159"/>
    </row>
    <row r="2495" spans="16:16">
      <c r="P2495" s="159"/>
    </row>
    <row r="2496" spans="16:16">
      <c r="P2496" s="159"/>
    </row>
    <row r="2497" spans="16:16">
      <c r="P2497" s="159"/>
    </row>
    <row r="2498" spans="16:16">
      <c r="P2498" s="159"/>
    </row>
    <row r="2499" spans="16:16">
      <c r="P2499" s="159"/>
    </row>
    <row r="2500" spans="16:16">
      <c r="P2500" s="159"/>
    </row>
    <row r="2501" spans="16:16">
      <c r="P2501" s="159"/>
    </row>
    <row r="2502" spans="16:16">
      <c r="P2502" s="159"/>
    </row>
    <row r="2503" spans="16:16">
      <c r="P2503" s="159"/>
    </row>
    <row r="2504" spans="16:16">
      <c r="P2504" s="159"/>
    </row>
    <row r="2505" spans="16:16">
      <c r="P2505" s="159"/>
    </row>
    <row r="2506" spans="16:16">
      <c r="P2506" s="159"/>
    </row>
    <row r="2507" spans="16:16">
      <c r="P2507" s="159"/>
    </row>
    <row r="2508" spans="16:16">
      <c r="P2508" s="159"/>
    </row>
    <row r="2509" spans="16:16">
      <c r="P2509" s="159"/>
    </row>
    <row r="2510" spans="16:16">
      <c r="P2510" s="159"/>
    </row>
    <row r="2511" spans="16:16">
      <c r="P2511" s="159"/>
    </row>
    <row r="2512" spans="16:16">
      <c r="P2512" s="159"/>
    </row>
    <row r="2513" spans="16:16">
      <c r="P2513" s="159"/>
    </row>
    <row r="2514" spans="16:16">
      <c r="P2514" s="159"/>
    </row>
    <row r="2515" spans="16:16">
      <c r="P2515" s="159"/>
    </row>
    <row r="2516" spans="16:16">
      <c r="P2516" s="159"/>
    </row>
    <row r="2517" spans="16:16">
      <c r="P2517" s="159"/>
    </row>
    <row r="2518" spans="16:16">
      <c r="P2518" s="159"/>
    </row>
    <row r="2519" spans="16:16">
      <c r="P2519" s="159"/>
    </row>
    <row r="2520" spans="16:16">
      <c r="P2520" s="159"/>
    </row>
    <row r="2521" spans="16:16">
      <c r="P2521" s="159"/>
    </row>
    <row r="2522" spans="16:16">
      <c r="P2522" s="159"/>
    </row>
    <row r="2523" spans="16:16">
      <c r="P2523" s="159"/>
    </row>
    <row r="2524" spans="16:16">
      <c r="P2524" s="159"/>
    </row>
    <row r="2525" spans="16:16">
      <c r="P2525" s="159"/>
    </row>
    <row r="2526" spans="16:16">
      <c r="P2526" s="159"/>
    </row>
    <row r="2527" spans="16:16">
      <c r="P2527" s="159"/>
    </row>
    <row r="2528" spans="16:16">
      <c r="P2528" s="159"/>
    </row>
    <row r="2529" spans="16:16">
      <c r="P2529" s="159"/>
    </row>
    <row r="2530" spans="16:16">
      <c r="P2530" s="159"/>
    </row>
    <row r="2531" spans="16:16">
      <c r="P2531" s="159"/>
    </row>
    <row r="2532" spans="16:16">
      <c r="P2532" s="159"/>
    </row>
    <row r="2533" spans="16:16">
      <c r="P2533" s="159"/>
    </row>
    <row r="2534" spans="16:16">
      <c r="P2534" s="159"/>
    </row>
    <row r="2535" spans="16:16">
      <c r="P2535" s="159"/>
    </row>
    <row r="2536" spans="16:16">
      <c r="P2536" s="159"/>
    </row>
    <row r="2537" spans="16:16">
      <c r="P2537" s="159"/>
    </row>
    <row r="2538" spans="16:16">
      <c r="P2538" s="159"/>
    </row>
    <row r="2539" spans="16:16">
      <c r="P2539" s="159"/>
    </row>
    <row r="2540" spans="16:16">
      <c r="P2540" s="159"/>
    </row>
    <row r="2541" spans="16:16">
      <c r="P2541" s="159"/>
    </row>
    <row r="2542" spans="16:16">
      <c r="P2542" s="159"/>
    </row>
    <row r="2543" spans="16:16">
      <c r="P2543" s="159"/>
    </row>
    <row r="2544" spans="16:16">
      <c r="P2544" s="159"/>
    </row>
    <row r="2545" spans="16:16">
      <c r="P2545" s="159"/>
    </row>
    <row r="2546" spans="16:16">
      <c r="P2546" s="159"/>
    </row>
    <row r="2547" spans="16:16">
      <c r="P2547" s="159"/>
    </row>
    <row r="2548" spans="16:16">
      <c r="P2548" s="159"/>
    </row>
    <row r="2549" spans="16:16">
      <c r="P2549" s="159"/>
    </row>
    <row r="2550" spans="16:16">
      <c r="P2550" s="159"/>
    </row>
    <row r="2551" spans="16:16">
      <c r="P2551" s="159"/>
    </row>
    <row r="2552" spans="16:16">
      <c r="P2552" s="159"/>
    </row>
    <row r="2553" spans="16:16">
      <c r="P2553" s="159"/>
    </row>
    <row r="2554" spans="16:16">
      <c r="P2554" s="159"/>
    </row>
    <row r="2555" spans="16:16">
      <c r="P2555" s="159"/>
    </row>
    <row r="2556" spans="16:16">
      <c r="P2556" s="159"/>
    </row>
    <row r="2557" spans="16:16">
      <c r="P2557" s="159"/>
    </row>
    <row r="2558" spans="16:16">
      <c r="P2558" s="159"/>
    </row>
    <row r="2559" spans="16:16">
      <c r="P2559" s="159"/>
    </row>
    <row r="2560" spans="16:16">
      <c r="P2560" s="159"/>
    </row>
    <row r="2561" spans="16:16">
      <c r="P2561" s="159"/>
    </row>
    <row r="2562" spans="16:16">
      <c r="P2562" s="159"/>
    </row>
    <row r="2563" spans="16:16">
      <c r="P2563" s="159"/>
    </row>
    <row r="2564" spans="16:16">
      <c r="P2564" s="159"/>
    </row>
    <row r="2565" spans="16:16">
      <c r="P2565" s="159"/>
    </row>
    <row r="2566" spans="16:16">
      <c r="P2566" s="159"/>
    </row>
    <row r="2567" spans="16:16">
      <c r="P2567" s="159"/>
    </row>
    <row r="2568" spans="16:16">
      <c r="P2568" s="159"/>
    </row>
    <row r="2569" spans="16:16">
      <c r="P2569" s="159"/>
    </row>
    <row r="2570" spans="16:16">
      <c r="P2570" s="159"/>
    </row>
    <row r="2571" spans="16:16">
      <c r="P2571" s="159"/>
    </row>
    <row r="2572" spans="16:16">
      <c r="P2572" s="159"/>
    </row>
    <row r="2573" spans="16:16">
      <c r="P2573" s="159"/>
    </row>
    <row r="2574" spans="16:16">
      <c r="P2574" s="159"/>
    </row>
    <row r="2575" spans="16:16">
      <c r="P2575" s="159"/>
    </row>
    <row r="2576" spans="16:16">
      <c r="P2576" s="159"/>
    </row>
    <row r="2577" spans="16:16">
      <c r="P2577" s="159"/>
    </row>
    <row r="2578" spans="16:16">
      <c r="P2578" s="159"/>
    </row>
    <row r="2579" spans="16:16">
      <c r="P2579" s="159"/>
    </row>
    <row r="2580" spans="16:16">
      <c r="P2580" s="159"/>
    </row>
    <row r="2581" spans="16:16">
      <c r="P2581" s="159"/>
    </row>
    <row r="2582" spans="16:16">
      <c r="P2582" s="159"/>
    </row>
    <row r="2583" spans="16:16">
      <c r="P2583" s="159"/>
    </row>
    <row r="2584" spans="16:16">
      <c r="P2584" s="159"/>
    </row>
    <row r="2585" spans="16:16">
      <c r="P2585" s="159"/>
    </row>
    <row r="2586" spans="16:16">
      <c r="P2586" s="159"/>
    </row>
    <row r="2587" spans="16:16">
      <c r="P2587" s="159"/>
    </row>
    <row r="2588" spans="16:16">
      <c r="P2588" s="159"/>
    </row>
    <row r="2589" spans="16:16">
      <c r="P2589" s="159"/>
    </row>
    <row r="2590" spans="16:16">
      <c r="P2590" s="159"/>
    </row>
    <row r="2591" spans="16:16">
      <c r="P2591" s="159"/>
    </row>
    <row r="2592" spans="16:16">
      <c r="P2592" s="159"/>
    </row>
    <row r="2593" spans="16:16">
      <c r="P2593" s="159"/>
    </row>
    <row r="2594" spans="16:16">
      <c r="P2594" s="159"/>
    </row>
    <row r="2595" spans="16:16">
      <c r="P2595" s="159"/>
    </row>
    <row r="2596" spans="16:16">
      <c r="P2596" s="159"/>
    </row>
    <row r="2597" spans="16:16">
      <c r="P2597" s="159"/>
    </row>
    <row r="2598" spans="16:16">
      <c r="P2598" s="159"/>
    </row>
    <row r="2599" spans="16:16">
      <c r="P2599" s="159"/>
    </row>
    <row r="2600" spans="16:16">
      <c r="P2600" s="159"/>
    </row>
    <row r="2601" spans="16:16">
      <c r="P2601" s="159"/>
    </row>
    <row r="2602" spans="16:16">
      <c r="P2602" s="159"/>
    </row>
    <row r="2603" spans="16:16">
      <c r="P2603" s="159"/>
    </row>
    <row r="2604" spans="16:16">
      <c r="P2604" s="159"/>
    </row>
    <row r="2605" spans="16:16">
      <c r="P2605" s="159"/>
    </row>
    <row r="2606" spans="16:16">
      <c r="P2606" s="159"/>
    </row>
    <row r="2607" spans="16:16">
      <c r="P2607" s="159"/>
    </row>
    <row r="2608" spans="16:16">
      <c r="P2608" s="159"/>
    </row>
    <row r="2609" spans="16:16">
      <c r="P2609" s="159"/>
    </row>
    <row r="2610" spans="16:16">
      <c r="P2610" s="159"/>
    </row>
    <row r="2611" spans="16:16">
      <c r="P2611" s="159"/>
    </row>
    <row r="2612" spans="16:16">
      <c r="P2612" s="159"/>
    </row>
    <row r="2613" spans="16:16">
      <c r="P2613" s="159"/>
    </row>
    <row r="2614" spans="16:16">
      <c r="P2614" s="159"/>
    </row>
    <row r="2615" spans="16:16">
      <c r="P2615" s="159"/>
    </row>
    <row r="2616" spans="16:16">
      <c r="P2616" s="159"/>
    </row>
    <row r="2617" spans="16:16">
      <c r="P2617" s="159"/>
    </row>
    <row r="2618" spans="16:16">
      <c r="P2618" s="159"/>
    </row>
    <row r="2619" spans="16:16">
      <c r="P2619" s="159"/>
    </row>
    <row r="2620" spans="16:16">
      <c r="P2620" s="159"/>
    </row>
    <row r="2621" spans="16:16">
      <c r="P2621" s="159"/>
    </row>
    <row r="2622" spans="16:16">
      <c r="P2622" s="159"/>
    </row>
    <row r="2623" spans="16:16">
      <c r="P2623" s="159"/>
    </row>
    <row r="2624" spans="16:16">
      <c r="P2624" s="159"/>
    </row>
    <row r="2625" spans="16:16">
      <c r="P2625" s="159"/>
    </row>
    <row r="2626" spans="16:16">
      <c r="P2626" s="159"/>
    </row>
    <row r="2627" spans="16:16">
      <c r="P2627" s="159"/>
    </row>
    <row r="2628" spans="16:16">
      <c r="P2628" s="159"/>
    </row>
    <row r="2629" spans="16:16">
      <c r="P2629" s="159"/>
    </row>
    <row r="2630" spans="16:16">
      <c r="P2630" s="159"/>
    </row>
    <row r="2631" spans="16:16">
      <c r="P2631" s="159"/>
    </row>
    <row r="2632" spans="16:16">
      <c r="P2632" s="159"/>
    </row>
    <row r="2633" spans="16:16">
      <c r="P2633" s="159"/>
    </row>
    <row r="2634" spans="16:16">
      <c r="P2634" s="159"/>
    </row>
    <row r="2635" spans="16:16">
      <c r="P2635" s="159"/>
    </row>
    <row r="2636" spans="16:16">
      <c r="P2636" s="159"/>
    </row>
    <row r="2637" spans="16:16">
      <c r="P2637" s="159"/>
    </row>
    <row r="2638" spans="16:16">
      <c r="P2638" s="159"/>
    </row>
    <row r="2639" spans="16:16">
      <c r="P2639" s="159"/>
    </row>
    <row r="2640" spans="16:16">
      <c r="P2640" s="159"/>
    </row>
    <row r="2641" spans="16:16">
      <c r="P2641" s="159"/>
    </row>
    <row r="2642" spans="16:16">
      <c r="P2642" s="159"/>
    </row>
    <row r="2643" spans="16:16">
      <c r="P2643" s="159"/>
    </row>
    <row r="2644" spans="16:16">
      <c r="P2644" s="159"/>
    </row>
    <row r="2645" spans="16:16">
      <c r="P2645" s="159"/>
    </row>
    <row r="2646" spans="16:16">
      <c r="P2646" s="159"/>
    </row>
    <row r="2647" spans="16:16">
      <c r="P2647" s="159"/>
    </row>
    <row r="2648" spans="16:16">
      <c r="P2648" s="159"/>
    </row>
    <row r="2649" spans="16:16">
      <c r="P2649" s="159"/>
    </row>
    <row r="2650" spans="16:16">
      <c r="P2650" s="159"/>
    </row>
    <row r="2651" spans="16:16">
      <c r="P2651" s="159"/>
    </row>
    <row r="2652" spans="16:16">
      <c r="P2652" s="159"/>
    </row>
    <row r="2653" spans="16:16">
      <c r="P2653" s="159"/>
    </row>
    <row r="2654" spans="16:16">
      <c r="P2654" s="159"/>
    </row>
    <row r="2655" spans="16:16">
      <c r="P2655" s="159"/>
    </row>
    <row r="2656" spans="16:16">
      <c r="P2656" s="159"/>
    </row>
    <row r="2657" spans="16:16">
      <c r="P2657" s="159"/>
    </row>
    <row r="2658" spans="16:16">
      <c r="P2658" s="159"/>
    </row>
    <row r="2659" spans="16:16">
      <c r="P2659" s="159"/>
    </row>
    <row r="2660" spans="16:16">
      <c r="P2660" s="159"/>
    </row>
    <row r="2661" spans="16:16">
      <c r="P2661" s="159"/>
    </row>
    <row r="2662" spans="16:16">
      <c r="P2662" s="159"/>
    </row>
    <row r="2663" spans="16:16">
      <c r="P2663" s="159"/>
    </row>
    <row r="2664" spans="16:16">
      <c r="P2664" s="159"/>
    </row>
    <row r="2665" spans="16:16">
      <c r="P2665" s="159"/>
    </row>
    <row r="2666" spans="16:16">
      <c r="P2666" s="159"/>
    </row>
    <row r="2667" spans="16:16">
      <c r="P2667" s="159"/>
    </row>
    <row r="2668" spans="16:16">
      <c r="P2668" s="159"/>
    </row>
    <row r="2669" spans="16:16">
      <c r="P2669" s="159"/>
    </row>
    <row r="2670" spans="16:16">
      <c r="P2670" s="159"/>
    </row>
    <row r="2671" spans="16:16">
      <c r="P2671" s="159"/>
    </row>
    <row r="2672" spans="16:16">
      <c r="P2672" s="159"/>
    </row>
    <row r="2673" spans="16:16">
      <c r="P2673" s="159"/>
    </row>
    <row r="2674" spans="16:16">
      <c r="P2674" s="159"/>
    </row>
    <row r="2675" spans="16:16">
      <c r="P2675" s="159"/>
    </row>
    <row r="2676" spans="16:16">
      <c r="P2676" s="159"/>
    </row>
    <row r="2677" spans="16:16">
      <c r="P2677" s="159"/>
    </row>
    <row r="2678" spans="16:16">
      <c r="P2678" s="159"/>
    </row>
    <row r="2679" spans="16:16">
      <c r="P2679" s="159"/>
    </row>
    <row r="2680" spans="16:16">
      <c r="P2680" s="159"/>
    </row>
    <row r="2681" spans="16:16">
      <c r="P2681" s="159"/>
    </row>
    <row r="2682" spans="16:16">
      <c r="P2682" s="159"/>
    </row>
    <row r="2683" spans="16:16">
      <c r="P2683" s="159"/>
    </row>
    <row r="2684" spans="16:16">
      <c r="P2684" s="159"/>
    </row>
    <row r="2685" spans="16:16">
      <c r="P2685" s="159"/>
    </row>
    <row r="2686" spans="16:16">
      <c r="P2686" s="159"/>
    </row>
    <row r="2687" spans="16:16">
      <c r="P2687" s="159"/>
    </row>
    <row r="2688" spans="16:16">
      <c r="P2688" s="159"/>
    </row>
    <row r="2689" spans="16:16">
      <c r="P2689" s="159"/>
    </row>
    <row r="2690" spans="16:16">
      <c r="P2690" s="159"/>
    </row>
    <row r="2691" spans="16:16">
      <c r="P2691" s="159"/>
    </row>
    <row r="2692" spans="16:16">
      <c r="P2692" s="159"/>
    </row>
    <row r="2693" spans="16:16">
      <c r="P2693" s="159"/>
    </row>
    <row r="2694" spans="16:16">
      <c r="P2694" s="159"/>
    </row>
    <row r="2695" spans="16:16">
      <c r="P2695" s="159"/>
    </row>
    <row r="2696" spans="16:16">
      <c r="P2696" s="159"/>
    </row>
    <row r="2697" spans="16:16">
      <c r="P2697" s="159"/>
    </row>
    <row r="2698" spans="16:16">
      <c r="P2698" s="159"/>
    </row>
    <row r="2699" spans="16:16">
      <c r="P2699" s="159"/>
    </row>
    <row r="2700" spans="16:16">
      <c r="P2700" s="159"/>
    </row>
    <row r="2701" spans="16:16">
      <c r="P2701" s="159"/>
    </row>
    <row r="2702" spans="16:16">
      <c r="P2702" s="159"/>
    </row>
    <row r="2703" spans="16:16">
      <c r="P2703" s="159"/>
    </row>
    <row r="2704" spans="16:16">
      <c r="P2704" s="159"/>
    </row>
    <row r="2705" spans="16:16">
      <c r="P2705" s="159"/>
    </row>
    <row r="2706" spans="16:16">
      <c r="P2706" s="159"/>
    </row>
    <row r="2707" spans="16:16">
      <c r="P2707" s="159"/>
    </row>
    <row r="2708" spans="16:16">
      <c r="P2708" s="159"/>
    </row>
    <row r="2709" spans="16:16">
      <c r="P2709" s="159"/>
    </row>
    <row r="2710" spans="16:16">
      <c r="P2710" s="159"/>
    </row>
    <row r="2711" spans="16:16">
      <c r="P2711" s="159"/>
    </row>
    <row r="2712" spans="16:16">
      <c r="P2712" s="159"/>
    </row>
    <row r="2713" spans="16:16">
      <c r="P2713" s="159"/>
    </row>
    <row r="2714" spans="16:16">
      <c r="P2714" s="159"/>
    </row>
    <row r="2715" spans="16:16">
      <c r="P2715" s="159"/>
    </row>
    <row r="2716" spans="16:16">
      <c r="P2716" s="159"/>
    </row>
    <row r="2717" spans="16:16">
      <c r="P2717" s="159"/>
    </row>
    <row r="2718" spans="16:16">
      <c r="P2718" s="159"/>
    </row>
    <row r="2719" spans="16:16">
      <c r="P2719" s="159"/>
    </row>
    <row r="2720" spans="16:16">
      <c r="P2720" s="159"/>
    </row>
    <row r="2721" spans="16:16">
      <c r="P2721" s="159"/>
    </row>
    <row r="2722" spans="16:16">
      <c r="P2722" s="159"/>
    </row>
    <row r="2723" spans="16:16">
      <c r="P2723" s="159"/>
    </row>
    <row r="2724" spans="16:16">
      <c r="P2724" s="159"/>
    </row>
    <row r="2725" spans="16:16">
      <c r="P2725" s="159"/>
    </row>
    <row r="2726" spans="16:16">
      <c r="P2726" s="159"/>
    </row>
    <row r="2727" spans="16:16">
      <c r="P2727" s="159"/>
    </row>
    <row r="2728" spans="16:16">
      <c r="P2728" s="159"/>
    </row>
    <row r="2729" spans="16:16">
      <c r="P2729" s="159"/>
    </row>
    <row r="2730" spans="16:16">
      <c r="P2730" s="159"/>
    </row>
    <row r="2731" spans="16:16">
      <c r="P2731" s="159"/>
    </row>
    <row r="2732" spans="16:16">
      <c r="P2732" s="159"/>
    </row>
    <row r="2733" spans="16:16">
      <c r="P2733" s="159"/>
    </row>
    <row r="2734" spans="16:16">
      <c r="P2734" s="159"/>
    </row>
    <row r="2735" spans="16:16">
      <c r="P2735" s="159"/>
    </row>
    <row r="2736" spans="16:16">
      <c r="P2736" s="159"/>
    </row>
    <row r="2737" spans="16:16">
      <c r="P2737" s="159"/>
    </row>
    <row r="2738" spans="16:16">
      <c r="P2738" s="159"/>
    </row>
    <row r="2739" spans="16:16">
      <c r="P2739" s="159"/>
    </row>
    <row r="2740" spans="16:16">
      <c r="P2740" s="159"/>
    </row>
    <row r="2741" spans="16:16">
      <c r="P2741" s="159"/>
    </row>
    <row r="2742" spans="16:16">
      <c r="P2742" s="159"/>
    </row>
    <row r="2743" spans="16:16">
      <c r="P2743" s="159"/>
    </row>
    <row r="2744" spans="16:16">
      <c r="P2744" s="159"/>
    </row>
    <row r="2745" spans="16:16">
      <c r="P2745" s="159"/>
    </row>
    <row r="2746" spans="16:16">
      <c r="P2746" s="159"/>
    </row>
    <row r="2747" spans="16:16">
      <c r="P2747" s="159"/>
    </row>
    <row r="2748" spans="16:16">
      <c r="P2748" s="159"/>
    </row>
    <row r="2749" spans="16:16">
      <c r="P2749" s="159"/>
    </row>
    <row r="2750" spans="16:16">
      <c r="P2750" s="159"/>
    </row>
    <row r="2751" spans="16:16">
      <c r="P2751" s="159"/>
    </row>
    <row r="2752" spans="16:16">
      <c r="P2752" s="159"/>
    </row>
    <row r="2753" spans="16:16">
      <c r="P2753" s="159"/>
    </row>
    <row r="2754" spans="16:16">
      <c r="P2754" s="159"/>
    </row>
    <row r="2755" spans="16:16">
      <c r="P2755" s="159"/>
    </row>
    <row r="2756" spans="16:16">
      <c r="P2756" s="159"/>
    </row>
    <row r="2757" spans="16:16">
      <c r="P2757" s="159"/>
    </row>
    <row r="2758" spans="16:16">
      <c r="P2758" s="159"/>
    </row>
    <row r="2759" spans="16:16">
      <c r="P2759" s="159"/>
    </row>
    <row r="2760" spans="16:16">
      <c r="P2760" s="159"/>
    </row>
    <row r="2761" spans="16:16">
      <c r="P2761" s="159"/>
    </row>
    <row r="2762" spans="16:16">
      <c r="P2762" s="159"/>
    </row>
    <row r="2763" spans="16:16">
      <c r="P2763" s="159"/>
    </row>
    <row r="2764" spans="16:16">
      <c r="P2764" s="159"/>
    </row>
    <row r="2765" spans="16:16">
      <c r="P2765" s="159"/>
    </row>
    <row r="2766" spans="16:16">
      <c r="P2766" s="159"/>
    </row>
    <row r="2767" spans="16:16">
      <c r="P2767" s="159"/>
    </row>
    <row r="2768" spans="16:16">
      <c r="P2768" s="159"/>
    </row>
    <row r="2769" spans="16:16">
      <c r="P2769" s="159"/>
    </row>
    <row r="2770" spans="16:16">
      <c r="P2770" s="159"/>
    </row>
    <row r="2771" spans="16:16">
      <c r="P2771" s="159"/>
    </row>
    <row r="2772" spans="16:16">
      <c r="P2772" s="159"/>
    </row>
    <row r="2773" spans="16:16">
      <c r="P2773" s="159"/>
    </row>
    <row r="2774" spans="16:16">
      <c r="P2774" s="159"/>
    </row>
    <row r="2775" spans="16:16">
      <c r="P2775" s="159"/>
    </row>
    <row r="2776" spans="16:16">
      <c r="P2776" s="159"/>
    </row>
    <row r="2777" spans="16:16">
      <c r="P2777" s="159"/>
    </row>
    <row r="2778" spans="16:16">
      <c r="P2778" s="159"/>
    </row>
    <row r="2779" spans="16:16">
      <c r="P2779" s="159"/>
    </row>
    <row r="2780" spans="16:16">
      <c r="P2780" s="159"/>
    </row>
    <row r="2781" spans="16:16">
      <c r="P2781" s="159"/>
    </row>
    <row r="2782" spans="16:16">
      <c r="P2782" s="159"/>
    </row>
    <row r="2783" spans="16:16">
      <c r="P2783" s="159"/>
    </row>
    <row r="2784" spans="16:16">
      <c r="P2784" s="159"/>
    </row>
    <row r="2785" spans="16:16">
      <c r="P2785" s="159"/>
    </row>
    <row r="2786" spans="16:16">
      <c r="P2786" s="159"/>
    </row>
    <row r="2787" spans="16:16">
      <c r="P2787" s="159"/>
    </row>
    <row r="2788" spans="16:16">
      <c r="P2788" s="159"/>
    </row>
    <row r="2789" spans="16:16">
      <c r="P2789" s="159"/>
    </row>
    <row r="2790" spans="16:16">
      <c r="P2790" s="159"/>
    </row>
    <row r="2791" spans="16:16">
      <c r="P2791" s="159"/>
    </row>
    <row r="2792" spans="16:16">
      <c r="P2792" s="159"/>
    </row>
    <row r="2793" spans="16:16">
      <c r="P2793" s="159"/>
    </row>
    <row r="2794" spans="16:16">
      <c r="P2794" s="159"/>
    </row>
    <row r="2795" spans="16:16">
      <c r="P2795" s="159"/>
    </row>
    <row r="2796" spans="16:16">
      <c r="P2796" s="159"/>
    </row>
    <row r="2797" spans="16:16">
      <c r="P2797" s="159"/>
    </row>
    <row r="2798" spans="16:16">
      <c r="P2798" s="159"/>
    </row>
    <row r="2799" spans="16:16">
      <c r="P2799" s="159"/>
    </row>
    <row r="2800" spans="16:16">
      <c r="P2800" s="159"/>
    </row>
    <row r="2801" spans="16:16">
      <c r="P2801" s="159"/>
    </row>
    <row r="2802" spans="16:16">
      <c r="P2802" s="159"/>
    </row>
    <row r="2803" spans="16:16">
      <c r="P2803" s="159"/>
    </row>
    <row r="2804" spans="16:16">
      <c r="P2804" s="159"/>
    </row>
    <row r="2805" spans="16:16">
      <c r="P2805" s="159"/>
    </row>
    <row r="2806" spans="16:16">
      <c r="P2806" s="159"/>
    </row>
    <row r="2807" spans="16:16">
      <c r="P2807" s="159"/>
    </row>
    <row r="2808" spans="16:16">
      <c r="P2808" s="159"/>
    </row>
    <row r="2809" spans="16:16">
      <c r="P2809" s="159"/>
    </row>
    <row r="2810" spans="16:16">
      <c r="P2810" s="159"/>
    </row>
    <row r="2811" spans="16:16">
      <c r="P2811" s="159"/>
    </row>
    <row r="2812" spans="16:16">
      <c r="P2812" s="159"/>
    </row>
    <row r="2813" spans="16:16">
      <c r="P2813" s="159"/>
    </row>
    <row r="2814" spans="16:16">
      <c r="P2814" s="159"/>
    </row>
    <row r="2815" spans="16:16">
      <c r="P2815" s="159"/>
    </row>
    <row r="2816" spans="16:16">
      <c r="P2816" s="159"/>
    </row>
    <row r="2817" spans="16:16">
      <c r="P2817" s="159"/>
    </row>
    <row r="2818" spans="16:16">
      <c r="P2818" s="159"/>
    </row>
    <row r="2819" spans="16:16">
      <c r="P2819" s="159"/>
    </row>
    <row r="2820" spans="16:16">
      <c r="P2820" s="159"/>
    </row>
    <row r="2821" spans="16:16">
      <c r="P2821" s="159"/>
    </row>
    <row r="2822" spans="16:16">
      <c r="P2822" s="159"/>
    </row>
    <row r="2823" spans="16:16">
      <c r="P2823" s="159"/>
    </row>
    <row r="2824" spans="16:16">
      <c r="P2824" s="159"/>
    </row>
    <row r="2825" spans="16:16">
      <c r="P2825" s="159"/>
    </row>
    <row r="2826" spans="16:16">
      <c r="P2826" s="159"/>
    </row>
    <row r="2827" spans="16:16">
      <c r="P2827" s="159"/>
    </row>
    <row r="2828" spans="16:16">
      <c r="P2828" s="159"/>
    </row>
    <row r="2829" spans="16:16">
      <c r="P2829" s="159"/>
    </row>
    <row r="2830" spans="16:16">
      <c r="P2830" s="159"/>
    </row>
    <row r="2831" spans="16:16">
      <c r="P2831" s="159"/>
    </row>
    <row r="2832" spans="16:16">
      <c r="P2832" s="159"/>
    </row>
    <row r="2833" spans="16:16">
      <c r="P2833" s="159"/>
    </row>
    <row r="2834" spans="16:16">
      <c r="P2834" s="159"/>
    </row>
    <row r="2835" spans="16:16">
      <c r="P2835" s="159"/>
    </row>
    <row r="2836" spans="16:16">
      <c r="P2836" s="159"/>
    </row>
    <row r="2837" spans="16:16">
      <c r="P2837" s="159"/>
    </row>
    <row r="2838" spans="16:16">
      <c r="P2838" s="159"/>
    </row>
    <row r="2839" spans="16:16">
      <c r="P2839" s="159"/>
    </row>
    <row r="2840" spans="16:16">
      <c r="P2840" s="159"/>
    </row>
    <row r="2841" spans="16:16">
      <c r="P2841" s="159"/>
    </row>
    <row r="2842" spans="16:16">
      <c r="P2842" s="159"/>
    </row>
    <row r="2843" spans="16:16">
      <c r="P2843" s="159"/>
    </row>
    <row r="2844" spans="16:16">
      <c r="P2844" s="159"/>
    </row>
    <row r="2845" spans="16:16">
      <c r="P2845" s="159"/>
    </row>
    <row r="2846" spans="16:16">
      <c r="P2846" s="159"/>
    </row>
    <row r="2847" spans="16:16">
      <c r="P2847" s="159"/>
    </row>
    <row r="2848" spans="16:16">
      <c r="P2848" s="159"/>
    </row>
    <row r="2849" spans="16:16">
      <c r="P2849" s="159"/>
    </row>
    <row r="2850" spans="16:16">
      <c r="P2850" s="159"/>
    </row>
    <row r="2851" spans="16:16">
      <c r="P2851" s="159"/>
    </row>
    <row r="2852" spans="16:16">
      <c r="P2852" s="159"/>
    </row>
    <row r="2853" spans="16:16">
      <c r="P2853" s="159"/>
    </row>
    <row r="2854" spans="16:16">
      <c r="P2854" s="159"/>
    </row>
    <row r="2855" spans="16:16">
      <c r="P2855" s="159"/>
    </row>
    <row r="2856" spans="16:16">
      <c r="P2856" s="159"/>
    </row>
    <row r="2857" spans="16:16">
      <c r="P2857" s="159"/>
    </row>
    <row r="2858" spans="16:16">
      <c r="P2858" s="159"/>
    </row>
    <row r="2859" spans="16:16">
      <c r="P2859" s="159"/>
    </row>
    <row r="2860" spans="16:16">
      <c r="P2860" s="159"/>
    </row>
    <row r="2861" spans="16:16">
      <c r="P2861" s="159"/>
    </row>
    <row r="2862" spans="16:16">
      <c r="P2862" s="159"/>
    </row>
    <row r="2863" spans="16:16">
      <c r="P2863" s="159"/>
    </row>
    <row r="2864" spans="16:16">
      <c r="P2864" s="159"/>
    </row>
    <row r="2865" spans="16:16">
      <c r="P2865" s="159"/>
    </row>
    <row r="2866" spans="16:16">
      <c r="P2866" s="159"/>
    </row>
    <row r="2867" spans="16:16">
      <c r="P2867" s="159"/>
    </row>
    <row r="2868" spans="16:16">
      <c r="P2868" s="159"/>
    </row>
    <row r="2869" spans="16:16">
      <c r="P2869" s="159"/>
    </row>
    <row r="2870" spans="16:16">
      <c r="P2870" s="159"/>
    </row>
    <row r="2871" spans="16:16">
      <c r="P2871" s="159"/>
    </row>
    <row r="2872" spans="16:16">
      <c r="P2872" s="159"/>
    </row>
    <row r="2873" spans="16:16">
      <c r="P2873" s="159"/>
    </row>
    <row r="2874" spans="16:16">
      <c r="P2874" s="159"/>
    </row>
    <row r="2875" spans="16:16">
      <c r="P2875" s="159"/>
    </row>
    <row r="2876" spans="16:16">
      <c r="P2876" s="159"/>
    </row>
    <row r="2877" spans="16:16">
      <c r="P2877" s="159"/>
    </row>
    <row r="2878" spans="16:16">
      <c r="P2878" s="159"/>
    </row>
    <row r="2879" spans="16:16">
      <c r="P2879" s="159"/>
    </row>
    <row r="2880" spans="16:16">
      <c r="P2880" s="159"/>
    </row>
    <row r="2881" spans="16:16">
      <c r="P2881" s="159"/>
    </row>
    <row r="2882" spans="16:16">
      <c r="P2882" s="159"/>
    </row>
    <row r="2883" spans="16:16">
      <c r="P2883" s="159"/>
    </row>
    <row r="2884" spans="16:16">
      <c r="P2884" s="159"/>
    </row>
    <row r="2885" spans="16:16">
      <c r="P2885" s="159"/>
    </row>
    <row r="2886" spans="16:16">
      <c r="P2886" s="159"/>
    </row>
    <row r="2887" spans="16:16">
      <c r="P2887" s="159"/>
    </row>
    <row r="2888" spans="16:16">
      <c r="P2888" s="159"/>
    </row>
    <row r="2889" spans="16:16">
      <c r="P2889" s="159"/>
    </row>
    <row r="2890" spans="16:16">
      <c r="P2890" s="159"/>
    </row>
    <row r="2891" spans="16:16">
      <c r="P2891" s="159"/>
    </row>
    <row r="2892" spans="16:16">
      <c r="P2892" s="159"/>
    </row>
    <row r="2893" spans="16:16">
      <c r="P2893" s="159"/>
    </row>
    <row r="2894" spans="16:16">
      <c r="P2894" s="159"/>
    </row>
    <row r="2895" spans="16:16">
      <c r="P2895" s="159"/>
    </row>
    <row r="2896" spans="16:16">
      <c r="P2896" s="159"/>
    </row>
    <row r="2897" spans="16:16">
      <c r="P2897" s="159"/>
    </row>
    <row r="2898" spans="16:16">
      <c r="P2898" s="159"/>
    </row>
    <row r="2899" spans="16:16">
      <c r="P2899" s="159"/>
    </row>
    <row r="2900" spans="16:16">
      <c r="P2900" s="159"/>
    </row>
    <row r="2901" spans="16:16">
      <c r="P2901" s="159"/>
    </row>
    <row r="2902" spans="16:16">
      <c r="P2902" s="159"/>
    </row>
    <row r="2903" spans="16:16">
      <c r="P2903" s="159"/>
    </row>
    <row r="2904" spans="16:16">
      <c r="P2904" s="159"/>
    </row>
    <row r="2905" spans="16:16">
      <c r="P2905" s="159"/>
    </row>
    <row r="2906" spans="16:16">
      <c r="P2906" s="159"/>
    </row>
    <row r="2907" spans="16:16">
      <c r="P2907" s="159"/>
    </row>
    <row r="2908" spans="16:16">
      <c r="P2908" s="159"/>
    </row>
    <row r="2909" spans="16:16">
      <c r="P2909" s="159"/>
    </row>
    <row r="2910" spans="16:16">
      <c r="P2910" s="159"/>
    </row>
    <row r="2911" spans="16:16">
      <c r="P2911" s="159"/>
    </row>
    <row r="2912" spans="16:16">
      <c r="P2912" s="159"/>
    </row>
    <row r="2913" spans="16:16">
      <c r="P2913" s="159"/>
    </row>
    <row r="2914" spans="16:16">
      <c r="P2914" s="159"/>
    </row>
    <row r="2915" spans="16:16">
      <c r="P2915" s="159"/>
    </row>
    <row r="2916" spans="16:16">
      <c r="P2916" s="159"/>
    </row>
    <row r="2917" spans="16:16">
      <c r="P2917" s="159"/>
    </row>
    <row r="2918" spans="16:16">
      <c r="P2918" s="159"/>
    </row>
    <row r="2919" spans="16:16">
      <c r="P2919" s="159"/>
    </row>
    <row r="2920" spans="16:16">
      <c r="P2920" s="159"/>
    </row>
    <row r="2921" spans="16:16">
      <c r="P2921" s="159"/>
    </row>
    <row r="2922" spans="16:16">
      <c r="P2922" s="159"/>
    </row>
    <row r="2923" spans="16:16">
      <c r="P2923" s="159"/>
    </row>
    <row r="2924" spans="16:16">
      <c r="P2924" s="159"/>
    </row>
    <row r="2925" spans="16:16">
      <c r="P2925" s="159"/>
    </row>
    <row r="2926" spans="16:16">
      <c r="P2926" s="159"/>
    </row>
    <row r="2927" spans="16:16">
      <c r="P2927" s="159"/>
    </row>
    <row r="2928" spans="16:16">
      <c r="P2928" s="159"/>
    </row>
    <row r="2929" spans="16:16">
      <c r="P2929" s="159"/>
    </row>
    <row r="2930" spans="16:16">
      <c r="P2930" s="159"/>
    </row>
    <row r="2931" spans="16:16">
      <c r="P2931" s="159"/>
    </row>
    <row r="2932" spans="16:16">
      <c r="P2932" s="159"/>
    </row>
    <row r="2933" spans="16:16">
      <c r="P2933" s="159"/>
    </row>
    <row r="2934" spans="16:16">
      <c r="P2934" s="159"/>
    </row>
    <row r="2935" spans="16:16">
      <c r="P2935" s="159"/>
    </row>
    <row r="2936" spans="16:16">
      <c r="P2936" s="159"/>
    </row>
    <row r="2937" spans="16:16">
      <c r="P2937" s="159"/>
    </row>
    <row r="2938" spans="16:16">
      <c r="P2938" s="159"/>
    </row>
    <row r="2939" spans="16:16">
      <c r="P2939" s="159"/>
    </row>
    <row r="2940" spans="16:16">
      <c r="P2940" s="159"/>
    </row>
    <row r="2941" spans="16:16">
      <c r="P2941" s="159"/>
    </row>
    <row r="2942" spans="16:16">
      <c r="P2942" s="159"/>
    </row>
    <row r="2943" spans="16:16">
      <c r="P2943" s="159"/>
    </row>
    <row r="2944" spans="16:16">
      <c r="P2944" s="159"/>
    </row>
    <row r="2945" spans="16:16">
      <c r="P2945" s="159"/>
    </row>
    <row r="2946" spans="16:16">
      <c r="P2946" s="159"/>
    </row>
    <row r="2947" spans="16:16">
      <c r="P2947" s="159"/>
    </row>
    <row r="2948" spans="16:16">
      <c r="P2948" s="159"/>
    </row>
    <row r="2949" spans="16:16">
      <c r="P2949" s="159"/>
    </row>
    <row r="2950" spans="16:16">
      <c r="P2950" s="159"/>
    </row>
    <row r="2951" spans="16:16">
      <c r="P2951" s="159"/>
    </row>
    <row r="2952" spans="16:16">
      <c r="P2952" s="159"/>
    </row>
    <row r="2953" spans="16:16">
      <c r="P2953" s="159"/>
    </row>
    <row r="2954" spans="16:16">
      <c r="P2954" s="159"/>
    </row>
    <row r="2955" spans="16:16">
      <c r="P2955" s="159"/>
    </row>
    <row r="2956" spans="16:16">
      <c r="P2956" s="159"/>
    </row>
    <row r="2957" spans="16:16">
      <c r="P2957" s="159"/>
    </row>
    <row r="2958" spans="16:16">
      <c r="P2958" s="159"/>
    </row>
    <row r="2959" spans="16:16">
      <c r="P2959" s="159"/>
    </row>
    <row r="2960" spans="16:16">
      <c r="P2960" s="159"/>
    </row>
    <row r="2961" spans="16:16">
      <c r="P2961" s="159"/>
    </row>
    <row r="2962" spans="16:16">
      <c r="P2962" s="159"/>
    </row>
    <row r="2963" spans="16:16">
      <c r="P2963" s="159"/>
    </row>
    <row r="2964" spans="16:16">
      <c r="P2964" s="159"/>
    </row>
    <row r="2965" spans="16:16">
      <c r="P2965" s="159"/>
    </row>
    <row r="2966" spans="16:16">
      <c r="P2966" s="159"/>
    </row>
    <row r="2967" spans="16:16">
      <c r="P2967" s="159"/>
    </row>
    <row r="2968" spans="16:16">
      <c r="P2968" s="159"/>
    </row>
    <row r="2969" spans="16:16">
      <c r="P2969" s="159"/>
    </row>
    <row r="2970" spans="16:16">
      <c r="P2970" s="159"/>
    </row>
    <row r="2971" spans="16:16">
      <c r="P2971" s="159"/>
    </row>
    <row r="2972" spans="16:16">
      <c r="P2972" s="159"/>
    </row>
    <row r="2973" spans="16:16">
      <c r="P2973" s="159"/>
    </row>
    <row r="2974" spans="16:16">
      <c r="P2974" s="159"/>
    </row>
    <row r="2975" spans="16:16">
      <c r="P2975" s="159"/>
    </row>
    <row r="2976" spans="16:16">
      <c r="P2976" s="159"/>
    </row>
    <row r="2977" spans="16:16">
      <c r="P2977" s="159"/>
    </row>
    <row r="2978" spans="16:16">
      <c r="P2978" s="159"/>
    </row>
    <row r="2979" spans="16:16">
      <c r="P2979" s="159"/>
    </row>
    <row r="2980" spans="16:16">
      <c r="P2980" s="159"/>
    </row>
    <row r="2981" spans="16:16">
      <c r="P2981" s="159"/>
    </row>
    <row r="2982" spans="16:16">
      <c r="P2982" s="159"/>
    </row>
    <row r="2983" spans="16:16">
      <c r="P2983" s="159"/>
    </row>
    <row r="2984" spans="16:16">
      <c r="P2984" s="159"/>
    </row>
    <row r="2985" spans="16:16">
      <c r="P2985" s="159"/>
    </row>
    <row r="2986" spans="16:16">
      <c r="P2986" s="159"/>
    </row>
    <row r="2987" spans="16:16">
      <c r="P2987" s="159"/>
    </row>
    <row r="2988" spans="16:16">
      <c r="P2988" s="159"/>
    </row>
    <row r="2989" spans="16:16">
      <c r="P2989" s="159"/>
    </row>
    <row r="2990" spans="16:16">
      <c r="P2990" s="159"/>
    </row>
    <row r="2991" spans="16:16">
      <c r="P2991" s="159"/>
    </row>
    <row r="2992" spans="16:16">
      <c r="P2992" s="159"/>
    </row>
    <row r="2993" spans="16:16">
      <c r="P2993" s="159"/>
    </row>
    <row r="2994" spans="16:16">
      <c r="P2994" s="159"/>
    </row>
    <row r="2995" spans="16:16">
      <c r="P2995" s="159"/>
    </row>
    <row r="2996" spans="16:16">
      <c r="P2996" s="159"/>
    </row>
    <row r="2997" spans="16:16">
      <c r="P2997" s="159"/>
    </row>
    <row r="2998" spans="16:16">
      <c r="P2998" s="159"/>
    </row>
    <row r="2999" spans="16:16">
      <c r="P2999" s="159"/>
    </row>
    <row r="3000" spans="16:16">
      <c r="P3000" s="159"/>
    </row>
    <row r="3001" spans="16:16">
      <c r="P3001" s="159"/>
    </row>
    <row r="3002" spans="16:16">
      <c r="P3002" s="159"/>
    </row>
    <row r="3003" spans="16:16">
      <c r="P3003" s="159"/>
    </row>
    <row r="3004" spans="16:16">
      <c r="P3004" s="159"/>
    </row>
    <row r="3005" spans="16:16">
      <c r="P3005" s="159"/>
    </row>
    <row r="3006" spans="16:16">
      <c r="P3006" s="159"/>
    </row>
    <row r="3007" spans="16:16">
      <c r="P3007" s="159"/>
    </row>
    <row r="3008" spans="16:16">
      <c r="P3008" s="159"/>
    </row>
    <row r="3009" spans="16:16">
      <c r="P3009" s="159"/>
    </row>
    <row r="3010" spans="16:16">
      <c r="P3010" s="159"/>
    </row>
    <row r="3011" spans="16:16">
      <c r="P3011" s="159"/>
    </row>
    <row r="3012" spans="16:16">
      <c r="P3012" s="159"/>
    </row>
    <row r="3013" spans="16:16">
      <c r="P3013" s="159"/>
    </row>
    <row r="3014" spans="16:16">
      <c r="P3014" s="159"/>
    </row>
    <row r="3015" spans="16:16">
      <c r="P3015" s="159"/>
    </row>
    <row r="3016" spans="16:16">
      <c r="P3016" s="159"/>
    </row>
    <row r="3017" spans="16:16">
      <c r="P3017" s="159"/>
    </row>
    <row r="3018" spans="16:16">
      <c r="P3018" s="159"/>
    </row>
    <row r="3019" spans="16:16">
      <c r="P3019" s="159"/>
    </row>
    <row r="3020" spans="16:16">
      <c r="P3020" s="159"/>
    </row>
    <row r="3021" spans="16:16">
      <c r="P3021" s="159"/>
    </row>
    <row r="3022" spans="16:16">
      <c r="P3022" s="159"/>
    </row>
    <row r="3023" spans="16:16">
      <c r="P3023" s="159"/>
    </row>
    <row r="3024" spans="16:16">
      <c r="P3024" s="159"/>
    </row>
    <row r="3025" spans="16:16">
      <c r="P3025" s="159"/>
    </row>
    <row r="3026" spans="16:16">
      <c r="P3026" s="159"/>
    </row>
    <row r="3027" spans="16:16">
      <c r="P3027" s="159"/>
    </row>
    <row r="3028" spans="16:16">
      <c r="P3028" s="159"/>
    </row>
    <row r="3029" spans="16:16">
      <c r="P3029" s="159"/>
    </row>
    <row r="3030" spans="16:16">
      <c r="P3030" s="159"/>
    </row>
    <row r="3031" spans="16:16">
      <c r="P3031" s="159"/>
    </row>
    <row r="3032" spans="16:16">
      <c r="P3032" s="159"/>
    </row>
    <row r="3033" spans="16:16">
      <c r="P3033" s="159"/>
    </row>
    <row r="3034" spans="16:16">
      <c r="P3034" s="159"/>
    </row>
    <row r="3035" spans="16:16">
      <c r="P3035" s="159"/>
    </row>
    <row r="3036" spans="16:16">
      <c r="P3036" s="159"/>
    </row>
    <row r="3037" spans="16:16">
      <c r="P3037" s="159"/>
    </row>
    <row r="3038" spans="16:16">
      <c r="P3038" s="159"/>
    </row>
    <row r="3039" spans="16:16">
      <c r="P3039" s="159"/>
    </row>
    <row r="3040" spans="16:16">
      <c r="P3040" s="159"/>
    </row>
    <row r="3041" spans="16:16">
      <c r="P3041" s="159"/>
    </row>
    <row r="3042" spans="16:16">
      <c r="P3042" s="159"/>
    </row>
    <row r="3043" spans="16:16">
      <c r="P3043" s="159"/>
    </row>
    <row r="3044" spans="16:16">
      <c r="P3044" s="159"/>
    </row>
    <row r="3045" spans="16:16">
      <c r="P3045" s="159"/>
    </row>
    <row r="3046" spans="16:16">
      <c r="P3046" s="159"/>
    </row>
    <row r="3047" spans="16:16">
      <c r="P3047" s="159"/>
    </row>
    <row r="3048" spans="16:16">
      <c r="P3048" s="159"/>
    </row>
    <row r="3049" spans="16:16">
      <c r="P3049" s="159"/>
    </row>
    <row r="3050" spans="16:16">
      <c r="P3050" s="159"/>
    </row>
    <row r="3051" spans="16:16">
      <c r="P3051" s="159"/>
    </row>
    <row r="3052" spans="16:16">
      <c r="P3052" s="159"/>
    </row>
    <row r="3053" spans="16:16">
      <c r="P3053" s="159"/>
    </row>
    <row r="3054" spans="16:16">
      <c r="P3054" s="159"/>
    </row>
    <row r="3055" spans="16:16">
      <c r="P3055" s="159"/>
    </row>
    <row r="3056" spans="16:16">
      <c r="P3056" s="159"/>
    </row>
    <row r="3057" spans="16:16">
      <c r="P3057" s="159"/>
    </row>
    <row r="3058" spans="16:16">
      <c r="P3058" s="159"/>
    </row>
    <row r="3059" spans="16:16">
      <c r="P3059" s="159"/>
    </row>
    <row r="3060" spans="16:16">
      <c r="P3060" s="159"/>
    </row>
    <row r="3061" spans="16:16">
      <c r="P3061" s="159"/>
    </row>
    <row r="3062" spans="16:16">
      <c r="P3062" s="159"/>
    </row>
    <row r="3063" spans="16:16">
      <c r="P3063" s="159"/>
    </row>
    <row r="3064" spans="16:16">
      <c r="P3064" s="159"/>
    </row>
    <row r="3065" spans="16:16">
      <c r="P3065" s="159"/>
    </row>
    <row r="3066" spans="16:16">
      <c r="P3066" s="159"/>
    </row>
    <row r="3067" spans="16:16">
      <c r="P3067" s="159"/>
    </row>
    <row r="3068" spans="16:16">
      <c r="P3068" s="159"/>
    </row>
    <row r="3069" spans="16:16">
      <c r="P3069" s="159"/>
    </row>
    <row r="3070" spans="16:16">
      <c r="P3070" s="159"/>
    </row>
    <row r="3071" spans="16:16">
      <c r="P3071" s="159"/>
    </row>
    <row r="3072" spans="16:16">
      <c r="P3072" s="159"/>
    </row>
    <row r="3073" spans="16:16">
      <c r="P3073" s="159"/>
    </row>
    <row r="3074" spans="16:16">
      <c r="P3074" s="159"/>
    </row>
    <row r="3075" spans="16:16">
      <c r="P3075" s="159"/>
    </row>
    <row r="3076" spans="16:16">
      <c r="P3076" s="159"/>
    </row>
    <row r="3077" spans="16:16">
      <c r="P3077" s="159"/>
    </row>
    <row r="3078" spans="16:16">
      <c r="P3078" s="159"/>
    </row>
    <row r="3079" spans="16:16">
      <c r="P3079" s="159"/>
    </row>
    <row r="3080" spans="16:16">
      <c r="P3080" s="159"/>
    </row>
    <row r="3081" spans="16:16">
      <c r="P3081" s="159"/>
    </row>
    <row r="3082" spans="16:16">
      <c r="P3082" s="159"/>
    </row>
    <row r="3083" spans="16:16">
      <c r="P3083" s="159"/>
    </row>
    <row r="3084" spans="16:16">
      <c r="P3084" s="159"/>
    </row>
    <row r="3085" spans="16:16">
      <c r="P3085" s="159"/>
    </row>
    <row r="3086" spans="16:16">
      <c r="P3086" s="159"/>
    </row>
    <row r="3087" spans="16:16">
      <c r="P3087" s="159"/>
    </row>
    <row r="3088" spans="16:16">
      <c r="P3088" s="159"/>
    </row>
    <row r="3089" spans="16:16">
      <c r="P3089" s="159"/>
    </row>
    <row r="3090" spans="16:16">
      <c r="P3090" s="159"/>
    </row>
    <row r="3091" spans="16:16">
      <c r="P3091" s="159"/>
    </row>
    <row r="3092" spans="16:16">
      <c r="P3092" s="159"/>
    </row>
    <row r="3093" spans="16:16">
      <c r="P3093" s="159"/>
    </row>
    <row r="3094" spans="16:16">
      <c r="P3094" s="159"/>
    </row>
    <row r="3095" spans="16:16">
      <c r="P3095" s="159"/>
    </row>
    <row r="3096" spans="16:16">
      <c r="P3096" s="159"/>
    </row>
    <row r="3097" spans="16:16">
      <c r="P3097" s="159"/>
    </row>
    <row r="3098" spans="16:16">
      <c r="P3098" s="159"/>
    </row>
    <row r="3099" spans="16:16">
      <c r="P3099" s="159"/>
    </row>
    <row r="3100" spans="16:16">
      <c r="P3100" s="159"/>
    </row>
    <row r="3101" spans="16:16">
      <c r="P3101" s="159"/>
    </row>
    <row r="3102" spans="16:16">
      <c r="P3102" s="159"/>
    </row>
    <row r="3103" spans="16:16">
      <c r="P3103" s="159"/>
    </row>
    <row r="3104" spans="16:16">
      <c r="P3104" s="159"/>
    </row>
    <row r="3105" spans="16:16">
      <c r="P3105" s="159"/>
    </row>
    <row r="3106" spans="16:16">
      <c r="P3106" s="159"/>
    </row>
    <row r="3107" spans="16:16">
      <c r="P3107" s="159"/>
    </row>
    <row r="3108" spans="16:16">
      <c r="P3108" s="159"/>
    </row>
    <row r="3109" spans="16:16">
      <c r="P3109" s="159"/>
    </row>
    <row r="3110" spans="16:16">
      <c r="P3110" s="159"/>
    </row>
    <row r="3111" spans="16:16">
      <c r="P3111" s="159"/>
    </row>
    <row r="3112" spans="16:16">
      <c r="P3112" s="159"/>
    </row>
    <row r="3113" spans="16:16">
      <c r="P3113" s="159"/>
    </row>
    <row r="3114" spans="16:16">
      <c r="P3114" s="159"/>
    </row>
    <row r="3115" spans="16:16">
      <c r="P3115" s="159"/>
    </row>
    <row r="3116" spans="16:16">
      <c r="P3116" s="159"/>
    </row>
    <row r="3117" spans="16:16">
      <c r="P3117" s="159"/>
    </row>
    <row r="3118" spans="16:16">
      <c r="P3118" s="159"/>
    </row>
    <row r="3119" spans="16:16">
      <c r="P3119" s="159"/>
    </row>
    <row r="3120" spans="16:16">
      <c r="P3120" s="159"/>
    </row>
    <row r="3121" spans="16:16">
      <c r="P3121" s="159"/>
    </row>
    <row r="3122" spans="16:16">
      <c r="P3122" s="159"/>
    </row>
    <row r="3123" spans="16:16">
      <c r="P3123" s="159"/>
    </row>
    <row r="3124" spans="16:16">
      <c r="P3124" s="159"/>
    </row>
    <row r="3125" spans="16:16">
      <c r="P3125" s="159"/>
    </row>
    <row r="3126" spans="16:16">
      <c r="P3126" s="159"/>
    </row>
    <row r="3127" spans="16:16">
      <c r="P3127" s="159"/>
    </row>
    <row r="3128" spans="16:16">
      <c r="P3128" s="159"/>
    </row>
    <row r="3129" spans="16:16">
      <c r="P3129" s="159"/>
    </row>
    <row r="3130" spans="16:16">
      <c r="P3130" s="159"/>
    </row>
    <row r="3131" spans="16:16">
      <c r="P3131" s="159"/>
    </row>
    <row r="3132" spans="16:16">
      <c r="P3132" s="159"/>
    </row>
    <row r="3133" spans="16:16">
      <c r="P3133" s="159"/>
    </row>
    <row r="3134" spans="16:16">
      <c r="P3134" s="159"/>
    </row>
    <row r="3135" spans="16:16">
      <c r="P3135" s="159"/>
    </row>
    <row r="3136" spans="16:16">
      <c r="P3136" s="159"/>
    </row>
    <row r="3137" spans="16:16">
      <c r="P3137" s="159"/>
    </row>
    <row r="3138" spans="16:16">
      <c r="P3138" s="159"/>
    </row>
    <row r="3139" spans="16:16">
      <c r="P3139" s="159"/>
    </row>
    <row r="3140" spans="16:16">
      <c r="P3140" s="159"/>
    </row>
    <row r="3141" spans="16:16">
      <c r="P3141" s="159"/>
    </row>
    <row r="3142" spans="16:16">
      <c r="P3142" s="159"/>
    </row>
    <row r="3143" spans="16:16">
      <c r="P3143" s="159"/>
    </row>
    <row r="3144" spans="16:16">
      <c r="P3144" s="159"/>
    </row>
    <row r="3145" spans="16:16">
      <c r="P3145" s="159"/>
    </row>
    <row r="3146" spans="16:16">
      <c r="P3146" s="159"/>
    </row>
    <row r="3147" spans="16:16">
      <c r="P3147" s="159"/>
    </row>
    <row r="3148" spans="16:16">
      <c r="P3148" s="159"/>
    </row>
    <row r="3149" spans="16:16">
      <c r="P3149" s="159"/>
    </row>
    <row r="3150" spans="16:16">
      <c r="P3150" s="159"/>
    </row>
    <row r="3151" spans="16:16">
      <c r="P3151" s="159"/>
    </row>
    <row r="3152" spans="16:16">
      <c r="P3152" s="159"/>
    </row>
    <row r="3153" spans="16:16">
      <c r="P3153" s="159"/>
    </row>
    <row r="3154" spans="16:16">
      <c r="P3154" s="159"/>
    </row>
    <row r="3155" spans="16:16">
      <c r="P3155" s="159"/>
    </row>
    <row r="3156" spans="16:16">
      <c r="P3156" s="159"/>
    </row>
    <row r="3157" spans="16:16">
      <c r="P3157" s="159"/>
    </row>
    <row r="3158" spans="16:16">
      <c r="P3158" s="159"/>
    </row>
    <row r="3159" spans="16:16">
      <c r="P3159" s="159"/>
    </row>
    <row r="3160" spans="16:16">
      <c r="P3160" s="159"/>
    </row>
    <row r="3161" spans="16:16">
      <c r="P3161" s="159"/>
    </row>
    <row r="3162" spans="16:16">
      <c r="P3162" s="159"/>
    </row>
    <row r="3163" spans="16:16">
      <c r="P3163" s="159"/>
    </row>
    <row r="3164" spans="16:16">
      <c r="P3164" s="159"/>
    </row>
    <row r="3165" spans="16:16">
      <c r="P3165" s="159"/>
    </row>
    <row r="3166" spans="16:16">
      <c r="P3166" s="159"/>
    </row>
    <row r="3167" spans="16:16">
      <c r="P3167" s="159"/>
    </row>
    <row r="3168" spans="16:16">
      <c r="P3168" s="159"/>
    </row>
    <row r="3169" spans="16:16">
      <c r="P3169" s="159"/>
    </row>
    <row r="3170" spans="16:16">
      <c r="P3170" s="159"/>
    </row>
    <row r="3171" spans="16:16">
      <c r="P3171" s="159"/>
    </row>
    <row r="3172" spans="16:16">
      <c r="P3172" s="159"/>
    </row>
    <row r="3173" spans="16:16">
      <c r="P3173" s="159"/>
    </row>
    <row r="3174" spans="16:16">
      <c r="P3174" s="159"/>
    </row>
    <row r="3175" spans="16:16">
      <c r="P3175" s="159"/>
    </row>
    <row r="3176" spans="16:16">
      <c r="P3176" s="159"/>
    </row>
    <row r="3177" spans="16:16">
      <c r="P3177" s="159"/>
    </row>
    <row r="3178" spans="16:16">
      <c r="P3178" s="159"/>
    </row>
    <row r="3179" spans="16:16">
      <c r="P3179" s="159"/>
    </row>
    <row r="3180" spans="16:16">
      <c r="P3180" s="159"/>
    </row>
    <row r="3181" spans="16:16">
      <c r="P3181" s="159"/>
    </row>
    <row r="3182" spans="16:16">
      <c r="P3182" s="159"/>
    </row>
    <row r="3183" spans="16:16">
      <c r="P3183" s="159"/>
    </row>
    <row r="3184" spans="16:16">
      <c r="P3184" s="159"/>
    </row>
    <row r="3185" spans="16:16">
      <c r="P3185" s="159"/>
    </row>
    <row r="3186" spans="16:16">
      <c r="P3186" s="159"/>
    </row>
    <row r="3187" spans="16:16">
      <c r="P3187" s="159"/>
    </row>
    <row r="3188" spans="16:16">
      <c r="P3188" s="159"/>
    </row>
    <row r="3189" spans="16:16">
      <c r="P3189" s="159"/>
    </row>
    <row r="3190" spans="16:16">
      <c r="P3190" s="159"/>
    </row>
    <row r="3191" spans="16:16">
      <c r="P3191" s="159"/>
    </row>
    <row r="3192" spans="16:16">
      <c r="P3192" s="159"/>
    </row>
    <row r="3193" spans="16:16">
      <c r="P3193" s="159"/>
    </row>
    <row r="3194" spans="16:16">
      <c r="P3194" s="159"/>
    </row>
    <row r="3195" spans="16:16">
      <c r="P3195" s="159"/>
    </row>
    <row r="3196" spans="16:16">
      <c r="P3196" s="159"/>
    </row>
    <row r="3197" spans="16:16">
      <c r="P3197" s="159"/>
    </row>
    <row r="3198" spans="16:16">
      <c r="P3198" s="159"/>
    </row>
    <row r="3199" spans="16:16">
      <c r="P3199" s="159"/>
    </row>
    <row r="3200" spans="16:16">
      <c r="P3200" s="159"/>
    </row>
    <row r="3201" spans="16:16">
      <c r="P3201" s="159"/>
    </row>
    <row r="3202" spans="16:16">
      <c r="P3202" s="159"/>
    </row>
    <row r="3203" spans="16:16">
      <c r="P3203" s="159"/>
    </row>
    <row r="3204" spans="16:16">
      <c r="P3204" s="159"/>
    </row>
    <row r="3205" spans="16:16">
      <c r="P3205" s="159"/>
    </row>
    <row r="3206" spans="16:16">
      <c r="P3206" s="159"/>
    </row>
    <row r="3207" spans="16:16">
      <c r="P3207" s="159"/>
    </row>
    <row r="3208" spans="16:16">
      <c r="P3208" s="159"/>
    </row>
    <row r="3209" spans="16:16">
      <c r="P3209" s="159"/>
    </row>
    <row r="3210" spans="16:16">
      <c r="P3210" s="159"/>
    </row>
    <row r="3211" spans="16:16">
      <c r="P3211" s="159"/>
    </row>
    <row r="3212" spans="16:16">
      <c r="P3212" s="159"/>
    </row>
    <row r="3213" spans="16:16">
      <c r="P3213" s="159"/>
    </row>
    <row r="3214" spans="16:16">
      <c r="P3214" s="159"/>
    </row>
    <row r="3215" spans="16:16">
      <c r="P3215" s="159"/>
    </row>
    <row r="3216" spans="16:16">
      <c r="P3216" s="159"/>
    </row>
    <row r="3217" spans="16:16">
      <c r="P3217" s="159"/>
    </row>
    <row r="3218" spans="16:16">
      <c r="P3218" s="159"/>
    </row>
    <row r="3219" spans="16:16">
      <c r="P3219" s="159"/>
    </row>
    <row r="3220" spans="16:16">
      <c r="P3220" s="159"/>
    </row>
    <row r="3221" spans="16:16">
      <c r="P3221" s="159"/>
    </row>
    <row r="3222" spans="16:16">
      <c r="P3222" s="159"/>
    </row>
    <row r="3223" spans="16:16">
      <c r="P3223" s="159"/>
    </row>
    <row r="3224" spans="16:16">
      <c r="P3224" s="159"/>
    </row>
    <row r="3225" spans="16:16">
      <c r="P3225" s="159"/>
    </row>
    <row r="3226" spans="16:16">
      <c r="P3226" s="159"/>
    </row>
    <row r="3227" spans="16:16">
      <c r="P3227" s="159"/>
    </row>
    <row r="3228" spans="16:16">
      <c r="P3228" s="159"/>
    </row>
    <row r="3229" spans="16:16">
      <c r="P3229" s="159"/>
    </row>
    <row r="3230" spans="16:16">
      <c r="P3230" s="159"/>
    </row>
    <row r="3231" spans="16:16">
      <c r="P3231" s="159"/>
    </row>
    <row r="3232" spans="16:16">
      <c r="P3232" s="159"/>
    </row>
    <row r="3233" spans="16:16">
      <c r="P3233" s="159"/>
    </row>
    <row r="3234" spans="16:16">
      <c r="P3234" s="159"/>
    </row>
    <row r="3235" spans="16:16">
      <c r="P3235" s="159"/>
    </row>
    <row r="3236" spans="16:16">
      <c r="P3236" s="159"/>
    </row>
    <row r="3237" spans="16:16">
      <c r="P3237" s="159"/>
    </row>
    <row r="3238" spans="16:16">
      <c r="P3238" s="159"/>
    </row>
    <row r="3239" spans="16:16">
      <c r="P3239" s="159"/>
    </row>
    <row r="3240" spans="16:16">
      <c r="P3240" s="159"/>
    </row>
    <row r="3241" spans="16:16">
      <c r="P3241" s="159"/>
    </row>
    <row r="3242" spans="16:16">
      <c r="P3242" s="159"/>
    </row>
    <row r="3243" spans="16:16">
      <c r="P3243" s="159"/>
    </row>
    <row r="3244" spans="16:16">
      <c r="P3244" s="159"/>
    </row>
    <row r="3245" spans="16:16">
      <c r="P3245" s="159"/>
    </row>
    <row r="3246" spans="16:16">
      <c r="P3246" s="159"/>
    </row>
    <row r="3247" spans="16:16">
      <c r="P3247" s="159"/>
    </row>
    <row r="3248" spans="16:16">
      <c r="P3248" s="159"/>
    </row>
    <row r="3249" spans="16:16">
      <c r="P3249" s="159"/>
    </row>
    <row r="3250" spans="16:16">
      <c r="P3250" s="159"/>
    </row>
    <row r="3251" spans="16:16">
      <c r="P3251" s="159"/>
    </row>
    <row r="3252" spans="16:16">
      <c r="P3252" s="159"/>
    </row>
    <row r="3253" spans="16:16">
      <c r="P3253" s="159"/>
    </row>
    <row r="3254" spans="16:16">
      <c r="P3254" s="159"/>
    </row>
    <row r="3255" spans="16:16">
      <c r="P3255" s="159"/>
    </row>
    <row r="3256" spans="16:16">
      <c r="P3256" s="159"/>
    </row>
    <row r="3257" spans="16:16">
      <c r="P3257" s="159"/>
    </row>
    <row r="3258" spans="16:16">
      <c r="P3258" s="159"/>
    </row>
    <row r="3259" spans="16:16">
      <c r="P3259" s="159"/>
    </row>
    <row r="3260" spans="16:16">
      <c r="P3260" s="159"/>
    </row>
    <row r="3261" spans="16:16">
      <c r="P3261" s="159"/>
    </row>
    <row r="3262" spans="16:16">
      <c r="P3262" s="159"/>
    </row>
    <row r="3263" spans="16:16">
      <c r="P3263" s="159"/>
    </row>
    <row r="3264" spans="16:16">
      <c r="P3264" s="159"/>
    </row>
    <row r="3265" spans="16:16">
      <c r="P3265" s="159"/>
    </row>
    <row r="3266" spans="16:16">
      <c r="P3266" s="159"/>
    </row>
    <row r="3267" spans="16:16">
      <c r="P3267" s="159"/>
    </row>
    <row r="3268" spans="16:16">
      <c r="P3268" s="159"/>
    </row>
    <row r="3269" spans="16:16">
      <c r="P3269" s="159"/>
    </row>
    <row r="3270" spans="16:16">
      <c r="P3270" s="159"/>
    </row>
    <row r="3271" spans="16:16">
      <c r="P3271" s="159"/>
    </row>
    <row r="3272" spans="16:16">
      <c r="P3272" s="159"/>
    </row>
    <row r="3273" spans="16:16">
      <c r="P3273" s="159"/>
    </row>
    <row r="3274" spans="16:16">
      <c r="P3274" s="159"/>
    </row>
    <row r="3275" spans="16:16">
      <c r="P3275" s="159"/>
    </row>
    <row r="3276" spans="16:16">
      <c r="P3276" s="159"/>
    </row>
    <row r="3277" spans="16:16">
      <c r="P3277" s="159"/>
    </row>
    <row r="3278" spans="16:16">
      <c r="P3278" s="159"/>
    </row>
    <row r="3279" spans="16:16">
      <c r="P3279" s="159"/>
    </row>
    <row r="3280" spans="16:16">
      <c r="P3280" s="159"/>
    </row>
    <row r="3281" spans="16:16">
      <c r="P3281" s="159"/>
    </row>
    <row r="3282" spans="16:16">
      <c r="P3282" s="159"/>
    </row>
    <row r="3283" spans="16:16">
      <c r="P3283" s="159"/>
    </row>
    <row r="3284" spans="16:16">
      <c r="P3284" s="159"/>
    </row>
    <row r="3285" spans="16:16">
      <c r="P3285" s="159"/>
    </row>
    <row r="3286" spans="16:16">
      <c r="P3286" s="159"/>
    </row>
    <row r="3287" spans="16:16">
      <c r="P3287" s="159"/>
    </row>
    <row r="3288" spans="16:16">
      <c r="P3288" s="159"/>
    </row>
    <row r="3289" spans="16:16">
      <c r="P3289" s="159"/>
    </row>
    <row r="3290" spans="16:16">
      <c r="P3290" s="159"/>
    </row>
    <row r="3291" spans="16:16">
      <c r="P3291" s="159"/>
    </row>
    <row r="3292" spans="16:16">
      <c r="P3292" s="159"/>
    </row>
    <row r="3293" spans="16:16">
      <c r="P3293" s="159"/>
    </row>
    <row r="3294" spans="16:16">
      <c r="P3294" s="159"/>
    </row>
    <row r="3295" spans="16:16">
      <c r="P3295" s="159"/>
    </row>
    <row r="3296" spans="16:16">
      <c r="P3296" s="159"/>
    </row>
    <row r="3297" spans="16:16">
      <c r="P3297" s="159"/>
    </row>
    <row r="3298" spans="16:16">
      <c r="P3298" s="159"/>
    </row>
    <row r="3299" spans="16:16">
      <c r="P3299" s="159"/>
    </row>
    <row r="3300" spans="16:16">
      <c r="P3300" s="159"/>
    </row>
    <row r="3301" spans="16:16">
      <c r="P3301" s="159"/>
    </row>
    <row r="3302" spans="16:16">
      <c r="P3302" s="159"/>
    </row>
    <row r="3303" spans="16:16">
      <c r="P3303" s="159"/>
    </row>
    <row r="3304" spans="16:16">
      <c r="P3304" s="159"/>
    </row>
    <row r="3305" spans="16:16">
      <c r="P3305" s="159"/>
    </row>
    <row r="3306" spans="16:16">
      <c r="P3306" s="159"/>
    </row>
    <row r="3307" spans="16:16">
      <c r="P3307" s="159"/>
    </row>
    <row r="3308" spans="16:16">
      <c r="P3308" s="159"/>
    </row>
    <row r="3309" spans="16:16">
      <c r="P3309" s="159"/>
    </row>
    <row r="3310" spans="16:16">
      <c r="P3310" s="159"/>
    </row>
    <row r="3311" spans="16:16">
      <c r="P3311" s="159"/>
    </row>
    <row r="3312" spans="16:16">
      <c r="P3312" s="159"/>
    </row>
    <row r="3313" spans="16:16">
      <c r="P3313" s="159"/>
    </row>
    <row r="3314" spans="16:16">
      <c r="P3314" s="159"/>
    </row>
    <row r="3315" spans="16:16">
      <c r="P3315" s="159"/>
    </row>
    <row r="3316" spans="16:16">
      <c r="P3316" s="159"/>
    </row>
    <row r="3317" spans="16:16">
      <c r="P3317" s="159"/>
    </row>
    <row r="3318" spans="16:16">
      <c r="P3318" s="159"/>
    </row>
    <row r="3319" spans="16:16">
      <c r="P3319" s="159"/>
    </row>
    <row r="3320" spans="16:16">
      <c r="P3320" s="159"/>
    </row>
    <row r="3321" spans="16:16">
      <c r="P3321" s="159"/>
    </row>
    <row r="3322" spans="16:16">
      <c r="P3322" s="159"/>
    </row>
    <row r="3323" spans="16:16">
      <c r="P3323" s="159"/>
    </row>
    <row r="3324" spans="16:16">
      <c r="P3324" s="159"/>
    </row>
    <row r="3325" spans="16:16">
      <c r="P3325" s="159"/>
    </row>
    <row r="3326" spans="16:16">
      <c r="P3326" s="159"/>
    </row>
    <row r="3327" spans="16:16">
      <c r="P3327" s="159"/>
    </row>
    <row r="3328" spans="16:16">
      <c r="P3328" s="159"/>
    </row>
    <row r="3329" spans="16:16">
      <c r="P3329" s="159"/>
    </row>
    <row r="3330" spans="16:16">
      <c r="P3330" s="159"/>
    </row>
    <row r="3331" spans="16:16">
      <c r="P3331" s="159"/>
    </row>
    <row r="3332" spans="16:16">
      <c r="P3332" s="159"/>
    </row>
    <row r="3333" spans="16:16">
      <c r="P3333" s="159"/>
    </row>
    <row r="3334" spans="16:16">
      <c r="P3334" s="159"/>
    </row>
    <row r="3335" spans="16:16">
      <c r="P3335" s="159"/>
    </row>
    <row r="3336" spans="16:16">
      <c r="P3336" s="159"/>
    </row>
    <row r="3337" spans="16:16">
      <c r="P3337" s="159"/>
    </row>
    <row r="3338" spans="16:16">
      <c r="P3338" s="159"/>
    </row>
    <row r="3339" spans="16:16">
      <c r="P3339" s="159"/>
    </row>
    <row r="3340" spans="16:16">
      <c r="P3340" s="159"/>
    </row>
    <row r="3341" spans="16:16">
      <c r="P3341" s="159"/>
    </row>
    <row r="3342" spans="16:16">
      <c r="P3342" s="159"/>
    </row>
    <row r="3343" spans="16:16">
      <c r="P3343" s="159"/>
    </row>
    <row r="3344" spans="16:16">
      <c r="P3344" s="159"/>
    </row>
    <row r="3345" spans="16:16">
      <c r="P3345" s="159"/>
    </row>
    <row r="3346" spans="16:16">
      <c r="P3346" s="159"/>
    </row>
    <row r="3347" spans="16:16">
      <c r="P3347" s="159"/>
    </row>
    <row r="3348" spans="16:16">
      <c r="P3348" s="159"/>
    </row>
    <row r="3349" spans="16:16">
      <c r="P3349" s="159"/>
    </row>
    <row r="3350" spans="16:16">
      <c r="P3350" s="159"/>
    </row>
    <row r="3351" spans="16:16">
      <c r="P3351" s="159"/>
    </row>
    <row r="3352" spans="16:16">
      <c r="P3352" s="159"/>
    </row>
    <row r="3353" spans="16:16">
      <c r="P3353" s="159"/>
    </row>
    <row r="3354" spans="16:16">
      <c r="P3354" s="159"/>
    </row>
    <row r="3355" spans="16:16">
      <c r="P3355" s="159"/>
    </row>
    <row r="3356" spans="16:16">
      <c r="P3356" s="159"/>
    </row>
    <row r="3357" spans="16:16">
      <c r="P3357" s="159"/>
    </row>
    <row r="3358" spans="16:16">
      <c r="P3358" s="159"/>
    </row>
    <row r="3359" spans="16:16">
      <c r="P3359" s="159"/>
    </row>
    <row r="3360" spans="16:16">
      <c r="P3360" s="159"/>
    </row>
    <row r="3361" spans="16:16">
      <c r="P3361" s="159"/>
    </row>
    <row r="3362" spans="16:16">
      <c r="P3362" s="159"/>
    </row>
    <row r="3363" spans="16:16">
      <c r="P3363" s="159"/>
    </row>
    <row r="3364" spans="16:16">
      <c r="P3364" s="159"/>
    </row>
    <row r="3365" spans="16:16">
      <c r="P3365" s="159"/>
    </row>
    <row r="3366" spans="16:16">
      <c r="P3366" s="159"/>
    </row>
    <row r="3367" spans="16:16">
      <c r="P3367" s="159"/>
    </row>
    <row r="3368" spans="16:16">
      <c r="P3368" s="159"/>
    </row>
    <row r="3369" spans="16:16">
      <c r="P3369" s="159"/>
    </row>
    <row r="3370" spans="16:16">
      <c r="P3370" s="159"/>
    </row>
    <row r="3371" spans="16:16">
      <c r="P3371" s="159"/>
    </row>
    <row r="3372" spans="16:16">
      <c r="P3372" s="159"/>
    </row>
    <row r="3373" spans="16:16">
      <c r="P3373" s="159"/>
    </row>
    <row r="3374" spans="16:16">
      <c r="P3374" s="159"/>
    </row>
    <row r="3375" spans="16:16">
      <c r="P3375" s="159"/>
    </row>
    <row r="3376" spans="16:16">
      <c r="P3376" s="159"/>
    </row>
    <row r="3377" spans="16:16">
      <c r="P3377" s="159"/>
    </row>
    <row r="3378" spans="16:16">
      <c r="P3378" s="159"/>
    </row>
    <row r="3379" spans="16:16">
      <c r="P3379" s="159"/>
    </row>
    <row r="3380" spans="16:16">
      <c r="P3380" s="159"/>
    </row>
    <row r="3381" spans="16:16">
      <c r="P3381" s="159"/>
    </row>
    <row r="3382" spans="16:16">
      <c r="P3382" s="159"/>
    </row>
    <row r="3383" spans="16:16">
      <c r="P3383" s="159"/>
    </row>
    <row r="3384" spans="16:16">
      <c r="P3384" s="159"/>
    </row>
    <row r="3385" spans="16:16">
      <c r="P3385" s="159"/>
    </row>
    <row r="3386" spans="16:16">
      <c r="P3386" s="159"/>
    </row>
    <row r="3387" spans="16:16">
      <c r="P3387" s="159"/>
    </row>
    <row r="3388" spans="16:16">
      <c r="P3388" s="159"/>
    </row>
    <row r="3389" spans="16:16">
      <c r="P3389" s="159"/>
    </row>
    <row r="3390" spans="16:16">
      <c r="P3390" s="159"/>
    </row>
    <row r="3391" spans="16:16">
      <c r="P3391" s="159"/>
    </row>
    <row r="3392" spans="16:16">
      <c r="P3392" s="159"/>
    </row>
    <row r="3393" spans="16:16">
      <c r="P3393" s="159"/>
    </row>
    <row r="3394" spans="16:16">
      <c r="P3394" s="159"/>
    </row>
    <row r="3395" spans="16:16">
      <c r="P3395" s="159"/>
    </row>
    <row r="3396" spans="16:16">
      <c r="P3396" s="159"/>
    </row>
    <row r="3397" spans="16:16">
      <c r="P3397" s="159"/>
    </row>
    <row r="3398" spans="16:16">
      <c r="P3398" s="159"/>
    </row>
    <row r="3399" spans="16:16">
      <c r="P3399" s="159"/>
    </row>
    <row r="3400" spans="16:16">
      <c r="P3400" s="159"/>
    </row>
    <row r="3401" spans="16:16">
      <c r="P3401" s="159"/>
    </row>
    <row r="3402" spans="16:16">
      <c r="P3402" s="159"/>
    </row>
    <row r="3403" spans="16:16">
      <c r="P3403" s="159"/>
    </row>
    <row r="3404" spans="16:16">
      <c r="P3404" s="159"/>
    </row>
    <row r="3405" spans="16:16">
      <c r="P3405" s="159"/>
    </row>
    <row r="3406" spans="16:16">
      <c r="P3406" s="159"/>
    </row>
    <row r="3407" spans="16:16">
      <c r="P3407" s="159"/>
    </row>
    <row r="3408" spans="16:16">
      <c r="P3408" s="159"/>
    </row>
    <row r="3409" spans="16:16">
      <c r="P3409" s="159"/>
    </row>
    <row r="3410" spans="16:16">
      <c r="P3410" s="159"/>
    </row>
    <row r="3411" spans="16:16">
      <c r="P3411" s="159"/>
    </row>
    <row r="3412" spans="16:16">
      <c r="P3412" s="159"/>
    </row>
    <row r="3413" spans="16:16">
      <c r="P3413" s="159"/>
    </row>
    <row r="3414" spans="16:16">
      <c r="P3414" s="159"/>
    </row>
    <row r="3415" spans="16:16">
      <c r="P3415" s="159"/>
    </row>
    <row r="3416" spans="16:16">
      <c r="P3416" s="159"/>
    </row>
    <row r="3417" spans="16:16">
      <c r="P3417" s="159"/>
    </row>
    <row r="3418" spans="16:16">
      <c r="P3418" s="159"/>
    </row>
    <row r="3419" spans="16:16">
      <c r="P3419" s="159"/>
    </row>
    <row r="3420" spans="16:16">
      <c r="P3420" s="159"/>
    </row>
    <row r="3421" spans="16:16">
      <c r="P3421" s="159"/>
    </row>
    <row r="3422" spans="16:16">
      <c r="P3422" s="159"/>
    </row>
    <row r="3423" spans="16:16">
      <c r="P3423" s="159"/>
    </row>
    <row r="3424" spans="16:16">
      <c r="P3424" s="159"/>
    </row>
    <row r="3425" spans="16:16">
      <c r="P3425" s="159"/>
    </row>
    <row r="3426" spans="16:16">
      <c r="P3426" s="159"/>
    </row>
    <row r="3427" spans="16:16">
      <c r="P3427" s="159"/>
    </row>
    <row r="3428" spans="16:16">
      <c r="P3428" s="159"/>
    </row>
    <row r="3429" spans="16:16">
      <c r="P3429" s="159"/>
    </row>
    <row r="3430" spans="16:16">
      <c r="P3430" s="159"/>
    </row>
    <row r="3431" spans="16:16">
      <c r="P3431" s="159"/>
    </row>
    <row r="3432" spans="16:16">
      <c r="P3432" s="159"/>
    </row>
    <row r="3433" spans="16:16">
      <c r="P3433" s="159"/>
    </row>
    <row r="3434" spans="16:16">
      <c r="P3434" s="159"/>
    </row>
    <row r="3435" spans="16:16">
      <c r="P3435" s="159"/>
    </row>
    <row r="3436" spans="16:16">
      <c r="P3436" s="159"/>
    </row>
    <row r="3437" spans="16:16">
      <c r="P3437" s="159"/>
    </row>
    <row r="3438" spans="16:16">
      <c r="P3438" s="159"/>
    </row>
    <row r="3439" spans="16:16">
      <c r="P3439" s="159"/>
    </row>
    <row r="3440" spans="16:16">
      <c r="P3440" s="159"/>
    </row>
    <row r="3441" spans="16:16">
      <c r="P3441" s="159"/>
    </row>
    <row r="3442" spans="16:16">
      <c r="P3442" s="159"/>
    </row>
    <row r="3443" spans="16:16">
      <c r="P3443" s="159"/>
    </row>
    <row r="3444" spans="16:16">
      <c r="P3444" s="159"/>
    </row>
    <row r="3445" spans="16:16">
      <c r="P3445" s="159"/>
    </row>
    <row r="3446" spans="16:16">
      <c r="P3446" s="159"/>
    </row>
    <row r="3447" spans="16:16">
      <c r="P3447" s="159"/>
    </row>
    <row r="3448" spans="16:16">
      <c r="P3448" s="159"/>
    </row>
    <row r="3449" spans="16:16">
      <c r="P3449" s="159"/>
    </row>
    <row r="3450" spans="16:16">
      <c r="P3450" s="159"/>
    </row>
    <row r="3451" spans="16:16">
      <c r="P3451" s="159"/>
    </row>
    <row r="3452" spans="16:16">
      <c r="P3452" s="159"/>
    </row>
    <row r="3453" spans="16:16">
      <c r="P3453" s="159"/>
    </row>
    <row r="3454" spans="16:16">
      <c r="P3454" s="159"/>
    </row>
    <row r="3455" spans="16:16">
      <c r="P3455" s="159"/>
    </row>
    <row r="3456" spans="16:16">
      <c r="P3456" s="159"/>
    </row>
    <row r="3457" spans="16:16">
      <c r="P3457" s="159"/>
    </row>
    <row r="3458" spans="16:16">
      <c r="P3458" s="159"/>
    </row>
    <row r="3459" spans="16:16">
      <c r="P3459" s="159"/>
    </row>
    <row r="3460" spans="16:16">
      <c r="P3460" s="159"/>
    </row>
    <row r="3461" spans="16:16">
      <c r="P3461" s="159"/>
    </row>
    <row r="3462" spans="16:16">
      <c r="P3462" s="159"/>
    </row>
    <row r="3463" spans="16:16">
      <c r="P3463" s="159"/>
    </row>
    <row r="3464" spans="16:16">
      <c r="P3464" s="159"/>
    </row>
    <row r="3465" spans="16:16">
      <c r="P3465" s="159"/>
    </row>
    <row r="3466" spans="16:16">
      <c r="P3466" s="159"/>
    </row>
    <row r="3467" spans="16:16">
      <c r="P3467" s="159"/>
    </row>
    <row r="3468" spans="16:16">
      <c r="P3468" s="159"/>
    </row>
    <row r="3469" spans="16:16">
      <c r="P3469" s="159"/>
    </row>
    <row r="3470" spans="16:16">
      <c r="P3470" s="159"/>
    </row>
    <row r="3471" spans="16:16">
      <c r="P3471" s="159"/>
    </row>
    <row r="3472" spans="16:16">
      <c r="P3472" s="159"/>
    </row>
    <row r="3473" spans="16:16">
      <c r="P3473" s="159"/>
    </row>
    <row r="3474" spans="16:16">
      <c r="P3474" s="159"/>
    </row>
    <row r="3475" spans="16:16">
      <c r="P3475" s="159"/>
    </row>
    <row r="3476" spans="16:16">
      <c r="P3476" s="159"/>
    </row>
    <row r="3477" spans="16:16">
      <c r="P3477" s="159"/>
    </row>
    <row r="3478" spans="16:16">
      <c r="P3478" s="159"/>
    </row>
    <row r="3479" spans="16:16">
      <c r="P3479" s="159"/>
    </row>
    <row r="3480" spans="16:16">
      <c r="P3480" s="159"/>
    </row>
    <row r="3481" spans="16:16">
      <c r="P3481" s="159"/>
    </row>
    <row r="3482" spans="16:16">
      <c r="P3482" s="159"/>
    </row>
    <row r="3483" spans="16:16">
      <c r="P3483" s="159"/>
    </row>
    <row r="3484" spans="16:16">
      <c r="P3484" s="159"/>
    </row>
    <row r="3485" spans="16:16">
      <c r="P3485" s="159"/>
    </row>
    <row r="3486" spans="16:16">
      <c r="P3486" s="159"/>
    </row>
    <row r="3487" spans="16:16">
      <c r="P3487" s="159"/>
    </row>
    <row r="3488" spans="16:16">
      <c r="P3488" s="159"/>
    </row>
    <row r="3489" spans="16:16">
      <c r="P3489" s="159"/>
    </row>
    <row r="3490" spans="16:16">
      <c r="P3490" s="159"/>
    </row>
    <row r="3491" spans="16:16">
      <c r="P3491" s="159"/>
    </row>
    <row r="3492" spans="16:16">
      <c r="P3492" s="159"/>
    </row>
    <row r="3493" spans="16:16">
      <c r="P3493" s="159"/>
    </row>
    <row r="3494" spans="16:16">
      <c r="P3494" s="159"/>
    </row>
    <row r="3495" spans="16:16">
      <c r="P3495" s="159"/>
    </row>
    <row r="3496" spans="16:16">
      <c r="P3496" s="159"/>
    </row>
    <row r="3497" spans="16:16">
      <c r="P3497" s="159"/>
    </row>
    <row r="3498" spans="16:16">
      <c r="P3498" s="159"/>
    </row>
    <row r="3499" spans="16:16">
      <c r="P3499" s="159"/>
    </row>
    <row r="3500" spans="16:16">
      <c r="P3500" s="159"/>
    </row>
    <row r="3501" spans="16:16">
      <c r="P3501" s="159"/>
    </row>
    <row r="3502" spans="16:16">
      <c r="P3502" s="159"/>
    </row>
    <row r="3503" spans="16:16">
      <c r="P3503" s="159"/>
    </row>
    <row r="3504" spans="16:16">
      <c r="P3504" s="159"/>
    </row>
    <row r="3505" spans="16:16">
      <c r="P3505" s="159"/>
    </row>
    <row r="3506" spans="16:16">
      <c r="P3506" s="159"/>
    </row>
    <row r="3507" spans="16:16">
      <c r="P3507" s="159"/>
    </row>
    <row r="3508" spans="16:16">
      <c r="P3508" s="159"/>
    </row>
    <row r="3509" spans="16:16">
      <c r="P3509" s="159"/>
    </row>
    <row r="3510" spans="16:16">
      <c r="P3510" s="159"/>
    </row>
    <row r="3511" spans="16:16">
      <c r="P3511" s="159"/>
    </row>
    <row r="3512" spans="16:16">
      <c r="P3512" s="159"/>
    </row>
    <row r="3513" spans="16:16">
      <c r="P3513" s="159"/>
    </row>
    <row r="3514" spans="16:16">
      <c r="P3514" s="159"/>
    </row>
    <row r="3515" spans="16:16">
      <c r="P3515" s="159"/>
    </row>
    <row r="3516" spans="16:16">
      <c r="P3516" s="159"/>
    </row>
    <row r="3517" spans="16:16">
      <c r="P3517" s="159"/>
    </row>
    <row r="3518" spans="16:16">
      <c r="P3518" s="159"/>
    </row>
    <row r="3519" spans="16:16">
      <c r="P3519" s="159"/>
    </row>
    <row r="3520" spans="16:16">
      <c r="P3520" s="159"/>
    </row>
    <row r="3521" spans="16:16">
      <c r="P3521" s="159"/>
    </row>
    <row r="3522" spans="16:16">
      <c r="P3522" s="159"/>
    </row>
    <row r="3523" spans="16:16">
      <c r="P3523" s="159"/>
    </row>
    <row r="3524" spans="16:16">
      <c r="P3524" s="159"/>
    </row>
    <row r="3525" spans="16:16">
      <c r="P3525" s="159"/>
    </row>
    <row r="3526" spans="16:16">
      <c r="P3526" s="159"/>
    </row>
    <row r="3527" spans="16:16">
      <c r="P3527" s="159"/>
    </row>
    <row r="3528" spans="16:16">
      <c r="P3528" s="159"/>
    </row>
    <row r="3529" spans="16:16">
      <c r="P3529" s="159"/>
    </row>
    <row r="3530" spans="16:16">
      <c r="P3530" s="159"/>
    </row>
    <row r="3531" spans="16:16">
      <c r="P3531" s="159"/>
    </row>
    <row r="3532" spans="16:16">
      <c r="P3532" s="159"/>
    </row>
    <row r="3533" spans="16:16">
      <c r="P3533" s="159"/>
    </row>
    <row r="3534" spans="16:16">
      <c r="P3534" s="159"/>
    </row>
    <row r="3535" spans="16:16">
      <c r="P3535" s="159"/>
    </row>
    <row r="3536" spans="16:16">
      <c r="P3536" s="159"/>
    </row>
    <row r="3537" spans="16:16">
      <c r="P3537" s="159"/>
    </row>
    <row r="3538" spans="16:16">
      <c r="P3538" s="159"/>
    </row>
    <row r="3539" spans="16:16">
      <c r="P3539" s="159"/>
    </row>
    <row r="3540" spans="16:16">
      <c r="P3540" s="159"/>
    </row>
    <row r="3541" spans="16:16">
      <c r="P3541" s="159"/>
    </row>
    <row r="3542" spans="16:16">
      <c r="P3542" s="159"/>
    </row>
    <row r="3543" spans="16:16">
      <c r="P3543" s="159"/>
    </row>
    <row r="3544" spans="16:16">
      <c r="P3544" s="159"/>
    </row>
    <row r="3545" spans="16:16">
      <c r="P3545" s="159"/>
    </row>
    <row r="3546" spans="16:16">
      <c r="P3546" s="159"/>
    </row>
    <row r="3547" spans="16:16">
      <c r="P3547" s="159"/>
    </row>
    <row r="3548" spans="16:16">
      <c r="P3548" s="159"/>
    </row>
    <row r="3549" spans="16:16">
      <c r="P3549" s="159"/>
    </row>
    <row r="3550" spans="16:16">
      <c r="P3550" s="159"/>
    </row>
    <row r="3551" spans="16:16">
      <c r="P3551" s="159"/>
    </row>
    <row r="3552" spans="16:16">
      <c r="P3552" s="159"/>
    </row>
    <row r="3553" spans="16:16">
      <c r="P3553" s="159"/>
    </row>
    <row r="3554" spans="16:16">
      <c r="P3554" s="159"/>
    </row>
    <row r="3555" spans="16:16">
      <c r="P3555" s="159"/>
    </row>
    <row r="3556" spans="16:16">
      <c r="P3556" s="159"/>
    </row>
    <row r="3557" spans="16:16">
      <c r="P3557" s="159"/>
    </row>
    <row r="3558" spans="16:16">
      <c r="P3558" s="159"/>
    </row>
    <row r="3559" spans="16:16">
      <c r="P3559" s="159"/>
    </row>
    <row r="3560" spans="16:16">
      <c r="P3560" s="159"/>
    </row>
    <row r="3561" spans="16:16">
      <c r="P3561" s="159"/>
    </row>
    <row r="3562" spans="16:16">
      <c r="P3562" s="159"/>
    </row>
    <row r="3563" spans="16:16">
      <c r="P3563" s="159"/>
    </row>
    <row r="3564" spans="16:16">
      <c r="P3564" s="159"/>
    </row>
    <row r="3565" spans="16:16">
      <c r="P3565" s="159"/>
    </row>
    <row r="3566" spans="16:16">
      <c r="P3566" s="159"/>
    </row>
    <row r="3567" spans="16:16">
      <c r="P3567" s="159"/>
    </row>
    <row r="3568" spans="16:16">
      <c r="P3568" s="159"/>
    </row>
    <row r="3569" spans="16:16">
      <c r="P3569" s="159"/>
    </row>
    <row r="3570" spans="16:16">
      <c r="P3570" s="159"/>
    </row>
    <row r="3571" spans="16:16">
      <c r="P3571" s="159"/>
    </row>
    <row r="3572" spans="16:16">
      <c r="P3572" s="159"/>
    </row>
    <row r="3573" spans="16:16">
      <c r="P3573" s="159"/>
    </row>
    <row r="3574" spans="16:16">
      <c r="P3574" s="159"/>
    </row>
    <row r="3575" spans="16:16">
      <c r="P3575" s="159"/>
    </row>
    <row r="3576" spans="16:16">
      <c r="P3576" s="159"/>
    </row>
    <row r="3577" spans="16:16">
      <c r="P3577" s="159"/>
    </row>
    <row r="3578" spans="16:16">
      <c r="P3578" s="159"/>
    </row>
    <row r="3579" spans="16:16">
      <c r="P3579" s="159"/>
    </row>
    <row r="3580" spans="16:16">
      <c r="P3580" s="159"/>
    </row>
    <row r="3581" spans="16:16">
      <c r="P3581" s="159"/>
    </row>
    <row r="3582" spans="16:16">
      <c r="P3582" s="159"/>
    </row>
    <row r="3583" spans="16:16">
      <c r="P3583" s="159"/>
    </row>
    <row r="3584" spans="16:16">
      <c r="P3584" s="159"/>
    </row>
    <row r="3585" spans="16:16">
      <c r="P3585" s="159"/>
    </row>
    <row r="3586" spans="16:16">
      <c r="P3586" s="159"/>
    </row>
    <row r="3587" spans="16:16">
      <c r="P3587" s="159"/>
    </row>
    <row r="3588" spans="16:16">
      <c r="P3588" s="159"/>
    </row>
    <row r="3589" spans="16:16">
      <c r="P3589" s="159"/>
    </row>
    <row r="3590" spans="16:16">
      <c r="P3590" s="159"/>
    </row>
    <row r="3591" spans="16:16">
      <c r="P3591" s="159"/>
    </row>
    <row r="3592" spans="16:16">
      <c r="P3592" s="159"/>
    </row>
    <row r="3593" spans="16:16">
      <c r="P3593" s="159"/>
    </row>
    <row r="3594" spans="16:16">
      <c r="P3594" s="159"/>
    </row>
    <row r="3595" spans="16:16">
      <c r="P3595" s="159"/>
    </row>
    <row r="3596" spans="16:16">
      <c r="P3596" s="159"/>
    </row>
    <row r="3597" spans="16:16">
      <c r="P3597" s="159"/>
    </row>
    <row r="3598" spans="16:16">
      <c r="P3598" s="159"/>
    </row>
    <row r="3599" spans="16:16">
      <c r="P3599" s="159"/>
    </row>
    <row r="3600" spans="16:16">
      <c r="P3600" s="159"/>
    </row>
    <row r="3601" spans="16:16">
      <c r="P3601" s="159"/>
    </row>
    <row r="3602" spans="16:16">
      <c r="P3602" s="159"/>
    </row>
    <row r="3603" spans="16:16">
      <c r="P3603" s="159"/>
    </row>
    <row r="3604" spans="16:16">
      <c r="P3604" s="159"/>
    </row>
    <row r="3605" spans="16:16">
      <c r="P3605" s="159"/>
    </row>
    <row r="3606" spans="16:16">
      <c r="P3606" s="159"/>
    </row>
    <row r="3607" spans="16:16">
      <c r="P3607" s="159"/>
    </row>
    <row r="3608" spans="16:16">
      <c r="P3608" s="159"/>
    </row>
    <row r="3609" spans="16:16">
      <c r="P3609" s="159"/>
    </row>
    <row r="3610" spans="16:16">
      <c r="P3610" s="159"/>
    </row>
    <row r="3611" spans="16:16">
      <c r="P3611" s="159"/>
    </row>
    <row r="3612" spans="16:16">
      <c r="P3612" s="159"/>
    </row>
    <row r="3613" spans="16:16">
      <c r="P3613" s="159"/>
    </row>
    <row r="3614" spans="16:16">
      <c r="P3614" s="159"/>
    </row>
    <row r="3615" spans="16:16">
      <c r="P3615" s="159"/>
    </row>
    <row r="3616" spans="16:16">
      <c r="P3616" s="159"/>
    </row>
    <row r="3617" spans="16:16">
      <c r="P3617" s="159"/>
    </row>
    <row r="3618" spans="16:16">
      <c r="P3618" s="159"/>
    </row>
    <row r="3619" spans="16:16">
      <c r="P3619" s="159"/>
    </row>
    <row r="3620" spans="16:16">
      <c r="P3620" s="159"/>
    </row>
    <row r="3621" spans="16:16">
      <c r="P3621" s="159"/>
    </row>
    <row r="3622" spans="16:16">
      <c r="P3622" s="159"/>
    </row>
    <row r="3623" spans="16:16">
      <c r="P3623" s="159"/>
    </row>
    <row r="3624" spans="16:16">
      <c r="P3624" s="159"/>
    </row>
    <row r="3625" spans="16:16">
      <c r="P3625" s="159"/>
    </row>
    <row r="3626" spans="16:16">
      <c r="P3626" s="159"/>
    </row>
    <row r="3627" spans="16:16">
      <c r="P3627" s="159"/>
    </row>
    <row r="3628" spans="16:16">
      <c r="P3628" s="159"/>
    </row>
    <row r="3629" spans="16:16">
      <c r="P3629" s="159"/>
    </row>
    <row r="3630" spans="16:16">
      <c r="P3630" s="159"/>
    </row>
    <row r="3631" spans="16:16">
      <c r="P3631" s="159"/>
    </row>
    <row r="3632" spans="16:16">
      <c r="P3632" s="159"/>
    </row>
    <row r="3633" spans="16:16">
      <c r="P3633" s="159"/>
    </row>
    <row r="3634" spans="16:16">
      <c r="P3634" s="159"/>
    </row>
    <row r="3635" spans="16:16">
      <c r="P3635" s="159"/>
    </row>
    <row r="3636" spans="16:16">
      <c r="P3636" s="159"/>
    </row>
    <row r="3637" spans="16:16">
      <c r="P3637" s="159"/>
    </row>
    <row r="3638" spans="16:16">
      <c r="P3638" s="159"/>
    </row>
    <row r="3639" spans="16:16">
      <c r="P3639" s="159"/>
    </row>
    <row r="3640" spans="16:16">
      <c r="P3640" s="159"/>
    </row>
    <row r="3641" spans="16:16">
      <c r="P3641" s="159"/>
    </row>
    <row r="3642" spans="16:16">
      <c r="P3642" s="159"/>
    </row>
    <row r="3643" spans="16:16">
      <c r="P3643" s="159"/>
    </row>
    <row r="3644" spans="16:16">
      <c r="P3644" s="159"/>
    </row>
    <row r="3645" spans="16:16">
      <c r="P3645" s="159"/>
    </row>
    <row r="3646" spans="16:16">
      <c r="P3646" s="159"/>
    </row>
    <row r="3647" spans="16:16">
      <c r="P3647" s="159"/>
    </row>
    <row r="3648" spans="16:16">
      <c r="P3648" s="159"/>
    </row>
    <row r="3649" spans="16:16">
      <c r="P3649" s="159"/>
    </row>
    <row r="3650" spans="16:16">
      <c r="P3650" s="159"/>
    </row>
    <row r="3651" spans="16:16">
      <c r="P3651" s="159"/>
    </row>
    <row r="3652" spans="16:16">
      <c r="P3652" s="159"/>
    </row>
    <row r="3653" spans="16:16">
      <c r="P3653" s="159"/>
    </row>
    <row r="3654" spans="16:16">
      <c r="P3654" s="159"/>
    </row>
    <row r="3655" spans="16:16">
      <c r="P3655" s="159"/>
    </row>
    <row r="3656" spans="16:16">
      <c r="P3656" s="159"/>
    </row>
    <row r="3657" spans="16:16">
      <c r="P3657" s="159"/>
    </row>
    <row r="3658" spans="16:16">
      <c r="P3658" s="159"/>
    </row>
    <row r="3659" spans="16:16">
      <c r="P3659" s="159"/>
    </row>
    <row r="3660" spans="16:16">
      <c r="P3660" s="159"/>
    </row>
    <row r="3661" spans="16:16">
      <c r="P3661" s="159"/>
    </row>
    <row r="3662" spans="16:16">
      <c r="P3662" s="159"/>
    </row>
    <row r="3663" spans="16:16">
      <c r="P3663" s="159"/>
    </row>
    <row r="3664" spans="16:16">
      <c r="P3664" s="159"/>
    </row>
    <row r="3665" spans="16:16">
      <c r="P3665" s="159"/>
    </row>
    <row r="3666" spans="16:16">
      <c r="P3666" s="159"/>
    </row>
    <row r="3667" spans="16:16">
      <c r="P3667" s="159"/>
    </row>
    <row r="3668" spans="16:16">
      <c r="P3668" s="159"/>
    </row>
    <row r="3669" spans="16:16">
      <c r="P3669" s="159"/>
    </row>
    <row r="3670" spans="16:16">
      <c r="P3670" s="159"/>
    </row>
    <row r="3671" spans="16:16">
      <c r="P3671" s="159"/>
    </row>
    <row r="3672" spans="16:16">
      <c r="P3672" s="159"/>
    </row>
    <row r="3673" spans="16:16">
      <c r="P3673" s="159"/>
    </row>
    <row r="3674" spans="16:16">
      <c r="P3674" s="159"/>
    </row>
    <row r="3675" spans="16:16">
      <c r="P3675" s="159"/>
    </row>
    <row r="3676" spans="16:16">
      <c r="P3676" s="159"/>
    </row>
    <row r="3677" spans="16:16">
      <c r="P3677" s="159"/>
    </row>
    <row r="3678" spans="16:16">
      <c r="P3678" s="159"/>
    </row>
    <row r="3679" spans="16:16">
      <c r="P3679" s="159"/>
    </row>
    <row r="3680" spans="16:16">
      <c r="P3680" s="159"/>
    </row>
    <row r="3681" spans="16:16">
      <c r="P3681" s="159"/>
    </row>
    <row r="3682" spans="16:16">
      <c r="P3682" s="159"/>
    </row>
    <row r="3683" spans="16:16">
      <c r="P3683" s="159"/>
    </row>
    <row r="3684" spans="16:16">
      <c r="P3684" s="159"/>
    </row>
    <row r="3685" spans="16:16">
      <c r="P3685" s="159"/>
    </row>
    <row r="3686" spans="16:16">
      <c r="P3686" s="159"/>
    </row>
    <row r="3687" spans="16:16">
      <c r="P3687" s="159"/>
    </row>
    <row r="3688" spans="16:16">
      <c r="P3688" s="159"/>
    </row>
    <row r="3689" spans="16:16">
      <c r="P3689" s="159"/>
    </row>
    <row r="3690" spans="16:16">
      <c r="P3690" s="159"/>
    </row>
    <row r="3691" spans="16:16">
      <c r="P3691" s="159"/>
    </row>
    <row r="3692" spans="16:16">
      <c r="P3692" s="159"/>
    </row>
    <row r="3693" spans="16:16">
      <c r="P3693" s="159"/>
    </row>
    <row r="3694" spans="16:16">
      <c r="P3694" s="159"/>
    </row>
    <row r="3695" spans="16:16">
      <c r="P3695" s="159"/>
    </row>
    <row r="3696" spans="16:16">
      <c r="P3696" s="159"/>
    </row>
    <row r="3697" spans="16:16">
      <c r="P3697" s="159"/>
    </row>
    <row r="3698" spans="16:16">
      <c r="P3698" s="159"/>
    </row>
    <row r="3699" spans="16:16">
      <c r="P3699" s="159"/>
    </row>
    <row r="3700" spans="16:16">
      <c r="P3700" s="159"/>
    </row>
    <row r="3701" spans="16:16">
      <c r="P3701" s="159"/>
    </row>
    <row r="3702" spans="16:16">
      <c r="P3702" s="159"/>
    </row>
    <row r="3703" spans="16:16">
      <c r="P3703" s="159"/>
    </row>
    <row r="3704" spans="16:16">
      <c r="P3704" s="159"/>
    </row>
    <row r="3705" spans="16:16">
      <c r="P3705" s="159"/>
    </row>
    <row r="3706" spans="16:16">
      <c r="P3706" s="159"/>
    </row>
    <row r="3707" spans="16:16">
      <c r="P3707" s="159"/>
    </row>
    <row r="3708" spans="16:16">
      <c r="P3708" s="159"/>
    </row>
    <row r="3709" spans="16:16">
      <c r="P3709" s="159"/>
    </row>
    <row r="3710" spans="16:16">
      <c r="P3710" s="159"/>
    </row>
    <row r="3711" spans="16:16">
      <c r="P3711" s="159"/>
    </row>
    <row r="3712" spans="16:16">
      <c r="P3712" s="159"/>
    </row>
    <row r="3713" spans="16:16">
      <c r="P3713" s="159"/>
    </row>
    <row r="3714" spans="16:16">
      <c r="P3714" s="159"/>
    </row>
    <row r="3715" spans="16:16">
      <c r="P3715" s="159"/>
    </row>
    <row r="3716" spans="16:16">
      <c r="P3716" s="159"/>
    </row>
    <row r="3717" spans="16:16">
      <c r="P3717" s="159"/>
    </row>
    <row r="3718" spans="16:16">
      <c r="P3718" s="159"/>
    </row>
    <row r="3719" spans="16:16">
      <c r="P3719" s="159"/>
    </row>
    <row r="3720" spans="16:16">
      <c r="P3720" s="159"/>
    </row>
    <row r="3721" spans="16:16">
      <c r="P3721" s="159"/>
    </row>
    <row r="3722" spans="16:16">
      <c r="P3722" s="159"/>
    </row>
    <row r="3723" spans="16:16">
      <c r="P3723" s="159"/>
    </row>
    <row r="3724" spans="16:16">
      <c r="P3724" s="159"/>
    </row>
    <row r="3725" spans="16:16">
      <c r="P3725" s="159"/>
    </row>
    <row r="3726" spans="16:16">
      <c r="P3726" s="159"/>
    </row>
    <row r="3727" spans="16:16">
      <c r="P3727" s="159"/>
    </row>
    <row r="3728" spans="16:16">
      <c r="P3728" s="159"/>
    </row>
    <row r="3729" spans="16:16">
      <c r="P3729" s="159"/>
    </row>
    <row r="3730" spans="16:16">
      <c r="P3730" s="159"/>
    </row>
    <row r="3731" spans="16:16">
      <c r="P3731" s="159"/>
    </row>
    <row r="3732" spans="16:16">
      <c r="P3732" s="159"/>
    </row>
    <row r="3733" spans="16:16">
      <c r="P3733" s="159"/>
    </row>
    <row r="3734" spans="16:16">
      <c r="P3734" s="159"/>
    </row>
    <row r="3735" spans="16:16">
      <c r="P3735" s="159"/>
    </row>
    <row r="3736" spans="16:16">
      <c r="P3736" s="159"/>
    </row>
    <row r="3737" spans="16:16">
      <c r="P3737" s="159"/>
    </row>
    <row r="3738" spans="16:16">
      <c r="P3738" s="159"/>
    </row>
    <row r="3739" spans="16:16">
      <c r="P3739" s="159"/>
    </row>
    <row r="3740" spans="16:16">
      <c r="P3740" s="159"/>
    </row>
    <row r="3741" spans="16:16">
      <c r="P3741" s="159"/>
    </row>
    <row r="3742" spans="16:16">
      <c r="P3742" s="159"/>
    </row>
    <row r="3743" spans="16:16">
      <c r="P3743" s="159"/>
    </row>
    <row r="3744" spans="16:16">
      <c r="P3744" s="159"/>
    </row>
    <row r="3745" spans="16:16">
      <c r="P3745" s="159"/>
    </row>
    <row r="3746" spans="16:16">
      <c r="P3746" s="159"/>
    </row>
    <row r="3747" spans="16:16">
      <c r="P3747" s="159"/>
    </row>
    <row r="3748" spans="16:16">
      <c r="P3748" s="159"/>
    </row>
    <row r="3749" spans="16:16">
      <c r="P3749" s="159"/>
    </row>
    <row r="3750" spans="16:16">
      <c r="P3750" s="159"/>
    </row>
    <row r="3751" spans="16:16">
      <c r="P3751" s="159"/>
    </row>
    <row r="3752" spans="16:16">
      <c r="P3752" s="159"/>
    </row>
    <row r="3753" spans="16:16">
      <c r="P3753" s="159"/>
    </row>
    <row r="3754" spans="16:16">
      <c r="P3754" s="159"/>
    </row>
    <row r="3755" spans="16:16">
      <c r="P3755" s="159"/>
    </row>
    <row r="3756" spans="16:16">
      <c r="P3756" s="159"/>
    </row>
    <row r="3757" spans="16:16">
      <c r="P3757" s="159"/>
    </row>
    <row r="3758" spans="16:16">
      <c r="P3758" s="159"/>
    </row>
    <row r="3759" spans="16:16">
      <c r="P3759" s="159"/>
    </row>
    <row r="3760" spans="16:16">
      <c r="P3760" s="159"/>
    </row>
    <row r="3761" spans="16:16">
      <c r="P3761" s="159"/>
    </row>
    <row r="3762" spans="16:16">
      <c r="P3762" s="159"/>
    </row>
    <row r="3763" spans="16:16">
      <c r="P3763" s="159"/>
    </row>
    <row r="3764" spans="16:16">
      <c r="P3764" s="159"/>
    </row>
    <row r="3765" spans="16:16">
      <c r="P3765" s="159"/>
    </row>
    <row r="3766" spans="16:16">
      <c r="P3766" s="159"/>
    </row>
    <row r="3767" spans="16:16">
      <c r="P3767" s="159"/>
    </row>
    <row r="3768" spans="16:16">
      <c r="P3768" s="159"/>
    </row>
    <row r="3769" spans="16:16">
      <c r="P3769" s="159"/>
    </row>
    <row r="3770" spans="16:16">
      <c r="P3770" s="159"/>
    </row>
    <row r="3771" spans="16:16">
      <c r="P3771" s="159"/>
    </row>
    <row r="3772" spans="16:16">
      <c r="P3772" s="159"/>
    </row>
    <row r="3773" spans="16:16">
      <c r="P3773" s="159"/>
    </row>
    <row r="3774" spans="16:16">
      <c r="P3774" s="159"/>
    </row>
    <row r="3775" spans="16:16">
      <c r="P3775" s="159"/>
    </row>
    <row r="3776" spans="16:16">
      <c r="P3776" s="159"/>
    </row>
    <row r="3777" spans="16:16">
      <c r="P3777" s="159"/>
    </row>
    <row r="3778" spans="16:16">
      <c r="P3778" s="159"/>
    </row>
    <row r="3779" spans="16:16">
      <c r="P3779" s="159"/>
    </row>
    <row r="3780" spans="16:16">
      <c r="P3780" s="159"/>
    </row>
    <row r="3781" spans="16:16">
      <c r="P3781" s="159"/>
    </row>
    <row r="3782" spans="16:16">
      <c r="P3782" s="159"/>
    </row>
    <row r="3783" spans="16:16">
      <c r="P3783" s="159"/>
    </row>
    <row r="3784" spans="16:16">
      <c r="P3784" s="159"/>
    </row>
    <row r="3785" spans="16:16">
      <c r="P3785" s="159"/>
    </row>
    <row r="3786" spans="16:16">
      <c r="P3786" s="159"/>
    </row>
    <row r="3787" spans="16:16">
      <c r="P3787" s="159"/>
    </row>
    <row r="3788" spans="16:16">
      <c r="P3788" s="159"/>
    </row>
    <row r="3789" spans="16:16">
      <c r="P3789" s="159"/>
    </row>
    <row r="3790" spans="16:16">
      <c r="P3790" s="159"/>
    </row>
    <row r="3791" spans="16:16">
      <c r="P3791" s="159"/>
    </row>
    <row r="3792" spans="16:16">
      <c r="P3792" s="159"/>
    </row>
    <row r="3793" spans="16:16">
      <c r="P3793" s="159"/>
    </row>
    <row r="3794" spans="16:16">
      <c r="P3794" s="159"/>
    </row>
    <row r="3795" spans="16:16">
      <c r="P3795" s="159"/>
    </row>
    <row r="3796" spans="16:16">
      <c r="P3796" s="159"/>
    </row>
    <row r="3797" spans="16:16">
      <c r="P3797" s="159"/>
    </row>
    <row r="3798" spans="16:16">
      <c r="P3798" s="159"/>
    </row>
    <row r="3799" spans="16:16">
      <c r="P3799" s="159"/>
    </row>
    <row r="3800" spans="16:16">
      <c r="P3800" s="159"/>
    </row>
    <row r="3801" spans="16:16">
      <c r="P3801" s="159"/>
    </row>
    <row r="3802" spans="16:16">
      <c r="P3802" s="159"/>
    </row>
    <row r="3803" spans="16:16">
      <c r="P3803" s="159"/>
    </row>
    <row r="3804" spans="16:16">
      <c r="P3804" s="159"/>
    </row>
    <row r="3805" spans="16:16">
      <c r="P3805" s="159"/>
    </row>
    <row r="3806" spans="16:16">
      <c r="P3806" s="159"/>
    </row>
    <row r="3807" spans="16:16">
      <c r="P3807" s="159"/>
    </row>
    <row r="3808" spans="16:16">
      <c r="P3808" s="159"/>
    </row>
    <row r="3809" spans="16:16">
      <c r="P3809" s="159"/>
    </row>
    <row r="3810" spans="16:16">
      <c r="P3810" s="159"/>
    </row>
    <row r="3811" spans="16:16">
      <c r="P3811" s="159"/>
    </row>
    <row r="3812" spans="16:16">
      <c r="P3812" s="159"/>
    </row>
    <row r="3813" spans="16:16">
      <c r="P3813" s="159"/>
    </row>
    <row r="3814" spans="16:16">
      <c r="P3814" s="159"/>
    </row>
    <row r="3815" spans="16:16">
      <c r="P3815" s="159"/>
    </row>
    <row r="3816" spans="16:16">
      <c r="P3816" s="159"/>
    </row>
    <row r="3817" spans="16:16">
      <c r="P3817" s="159"/>
    </row>
    <row r="3818" spans="16:16">
      <c r="P3818" s="159"/>
    </row>
    <row r="3819" spans="16:16">
      <c r="P3819" s="159"/>
    </row>
    <row r="3820" spans="16:16">
      <c r="P3820" s="159"/>
    </row>
    <row r="3821" spans="16:16">
      <c r="P3821" s="159"/>
    </row>
    <row r="3822" spans="16:16">
      <c r="P3822" s="159"/>
    </row>
    <row r="3823" spans="16:16">
      <c r="P3823" s="159"/>
    </row>
    <row r="3824" spans="16:16">
      <c r="P3824" s="159"/>
    </row>
    <row r="3825" spans="16:16">
      <c r="P3825" s="159"/>
    </row>
    <row r="3826" spans="16:16">
      <c r="P3826" s="159"/>
    </row>
    <row r="3827" spans="16:16">
      <c r="P3827" s="159"/>
    </row>
    <row r="3828" spans="16:16">
      <c r="P3828" s="159"/>
    </row>
    <row r="3829" spans="16:16">
      <c r="P3829" s="159"/>
    </row>
    <row r="3830" spans="16:16">
      <c r="P3830" s="159"/>
    </row>
    <row r="3831" spans="16:16">
      <c r="P3831" s="159"/>
    </row>
    <row r="3832" spans="16:16">
      <c r="P3832" s="159"/>
    </row>
    <row r="3833" spans="16:16">
      <c r="P3833" s="159"/>
    </row>
    <row r="3834" spans="16:16">
      <c r="P3834" s="159"/>
    </row>
    <row r="3835" spans="16:16">
      <c r="P3835" s="159"/>
    </row>
    <row r="3836" spans="16:16">
      <c r="P3836" s="159"/>
    </row>
    <row r="3837" spans="16:16">
      <c r="P3837" s="159"/>
    </row>
    <row r="3838" spans="16:16">
      <c r="P3838" s="159"/>
    </row>
    <row r="3839" spans="16:16">
      <c r="P3839" s="159"/>
    </row>
    <row r="3840" spans="16:16">
      <c r="P3840" s="159"/>
    </row>
    <row r="3841" spans="16:16">
      <c r="P3841" s="159"/>
    </row>
    <row r="3842" spans="16:16">
      <c r="P3842" s="159"/>
    </row>
    <row r="3843" spans="16:16">
      <c r="P3843" s="159"/>
    </row>
    <row r="3844" spans="16:16">
      <c r="P3844" s="159"/>
    </row>
    <row r="3845" spans="16:16">
      <c r="P3845" s="159"/>
    </row>
    <row r="3846" spans="16:16">
      <c r="P3846" s="159"/>
    </row>
    <row r="3847" spans="16:16">
      <c r="P3847" s="159"/>
    </row>
    <row r="3848" spans="16:16">
      <c r="P3848" s="159"/>
    </row>
    <row r="3849" spans="16:16">
      <c r="P3849" s="159"/>
    </row>
    <row r="3850" spans="16:16">
      <c r="P3850" s="159"/>
    </row>
    <row r="3851" spans="16:16">
      <c r="P3851" s="159"/>
    </row>
    <row r="3852" spans="16:16">
      <c r="P3852" s="159"/>
    </row>
    <row r="3853" spans="16:16">
      <c r="P3853" s="159"/>
    </row>
    <row r="3854" spans="16:16">
      <c r="P3854" s="159"/>
    </row>
    <row r="3855" spans="16:16">
      <c r="P3855" s="159"/>
    </row>
    <row r="3856" spans="16:16">
      <c r="P3856" s="159"/>
    </row>
    <row r="3857" spans="16:16">
      <c r="P3857" s="159"/>
    </row>
    <row r="3858" spans="16:16">
      <c r="P3858" s="159"/>
    </row>
    <row r="3859" spans="16:16">
      <c r="P3859" s="159"/>
    </row>
    <row r="3860" spans="16:16">
      <c r="P3860" s="159"/>
    </row>
    <row r="3861" spans="16:16">
      <c r="P3861" s="159"/>
    </row>
    <row r="3862" spans="16:16">
      <c r="P3862" s="159"/>
    </row>
    <row r="3863" spans="16:16">
      <c r="P3863" s="159"/>
    </row>
    <row r="3864" spans="16:16">
      <c r="P3864" s="159"/>
    </row>
    <row r="3865" spans="16:16">
      <c r="P3865" s="159"/>
    </row>
    <row r="3866" spans="16:16">
      <c r="P3866" s="159"/>
    </row>
    <row r="3867" spans="16:16">
      <c r="P3867" s="159"/>
    </row>
    <row r="3868" spans="16:16">
      <c r="P3868" s="159"/>
    </row>
    <row r="3869" spans="16:16">
      <c r="P3869" s="159"/>
    </row>
    <row r="3870" spans="16:16">
      <c r="P3870" s="159"/>
    </row>
    <row r="3871" spans="16:16">
      <c r="P3871" s="159"/>
    </row>
    <row r="3872" spans="16:16">
      <c r="P3872" s="159"/>
    </row>
    <row r="3873" spans="16:16">
      <c r="P3873" s="159"/>
    </row>
    <row r="3874" spans="16:16">
      <c r="P3874" s="159"/>
    </row>
    <row r="3875" spans="16:16">
      <c r="P3875" s="159"/>
    </row>
    <row r="3876" spans="16:16">
      <c r="P3876" s="159"/>
    </row>
    <row r="3877" spans="16:16">
      <c r="P3877" s="159"/>
    </row>
    <row r="3878" spans="16:16">
      <c r="P3878" s="159"/>
    </row>
    <row r="3879" spans="16:16">
      <c r="P3879" s="159"/>
    </row>
    <row r="3880" spans="16:16">
      <c r="P3880" s="159"/>
    </row>
    <row r="3881" spans="16:16">
      <c r="P3881" s="159"/>
    </row>
    <row r="3882" spans="16:16">
      <c r="P3882" s="159"/>
    </row>
    <row r="3883" spans="16:16">
      <c r="P3883" s="159"/>
    </row>
    <row r="3884" spans="16:16">
      <c r="P3884" s="159"/>
    </row>
    <row r="3885" spans="16:16">
      <c r="P3885" s="159"/>
    </row>
    <row r="3886" spans="16:16">
      <c r="P3886" s="159"/>
    </row>
    <row r="3887" spans="16:16">
      <c r="P3887" s="159"/>
    </row>
    <row r="3888" spans="16:16">
      <c r="P3888" s="159"/>
    </row>
    <row r="3889" spans="16:16">
      <c r="P3889" s="159"/>
    </row>
    <row r="3890" spans="16:16">
      <c r="P3890" s="159"/>
    </row>
    <row r="3891" spans="16:16">
      <c r="P3891" s="159"/>
    </row>
    <row r="3892" spans="16:16">
      <c r="P3892" s="159"/>
    </row>
    <row r="3893" spans="16:16">
      <c r="P3893" s="159"/>
    </row>
    <row r="3894" spans="16:16">
      <c r="P3894" s="159"/>
    </row>
    <row r="3895" spans="16:16">
      <c r="P3895" s="159"/>
    </row>
    <row r="3896" spans="16:16">
      <c r="P3896" s="159"/>
    </row>
    <row r="3897" spans="16:16">
      <c r="P3897" s="159"/>
    </row>
    <row r="3898" spans="16:16">
      <c r="P3898" s="159"/>
    </row>
    <row r="3899" spans="16:16">
      <c r="P3899" s="159"/>
    </row>
    <row r="3900" spans="16:16">
      <c r="P3900" s="159"/>
    </row>
    <row r="3901" spans="16:16">
      <c r="P3901" s="159"/>
    </row>
    <row r="3902" spans="16:16">
      <c r="P3902" s="159"/>
    </row>
    <row r="3903" spans="16:16">
      <c r="P3903" s="159"/>
    </row>
    <row r="3904" spans="16:16">
      <c r="P3904" s="159"/>
    </row>
    <row r="3905" spans="16:16">
      <c r="P3905" s="159"/>
    </row>
    <row r="3906" spans="16:16">
      <c r="P3906" s="159"/>
    </row>
    <row r="3907" spans="16:16">
      <c r="P3907" s="159"/>
    </row>
    <row r="3908" spans="16:16">
      <c r="P3908" s="159"/>
    </row>
    <row r="3909" spans="16:16">
      <c r="P3909" s="159"/>
    </row>
    <row r="3910" spans="16:16">
      <c r="P3910" s="159"/>
    </row>
    <row r="3911" spans="16:16">
      <c r="P3911" s="159"/>
    </row>
    <row r="3912" spans="16:16">
      <c r="P3912" s="159"/>
    </row>
    <row r="3913" spans="16:16">
      <c r="P3913" s="159"/>
    </row>
    <row r="3914" spans="16:16">
      <c r="P3914" s="159"/>
    </row>
    <row r="3915" spans="16:16">
      <c r="P3915" s="159"/>
    </row>
    <row r="3916" spans="16:16">
      <c r="P3916" s="159"/>
    </row>
    <row r="3917" spans="16:16">
      <c r="P3917" s="159"/>
    </row>
    <row r="3918" spans="16:16">
      <c r="P3918" s="159"/>
    </row>
    <row r="3919" spans="16:16">
      <c r="P3919" s="159"/>
    </row>
    <row r="3920" spans="16:16">
      <c r="P3920" s="159"/>
    </row>
    <row r="3921" spans="16:16">
      <c r="P3921" s="159"/>
    </row>
    <row r="3922" spans="16:16">
      <c r="P3922" s="159"/>
    </row>
    <row r="3923" spans="16:16">
      <c r="P3923" s="159"/>
    </row>
    <row r="3924" spans="16:16">
      <c r="P3924" s="159"/>
    </row>
    <row r="3925" spans="16:16">
      <c r="P3925" s="159"/>
    </row>
    <row r="3926" spans="16:16">
      <c r="P3926" s="159"/>
    </row>
    <row r="3927" spans="16:16">
      <c r="P3927" s="159"/>
    </row>
    <row r="3928" spans="16:16">
      <c r="P3928" s="159"/>
    </row>
    <row r="3929" spans="16:16">
      <c r="P3929" s="159"/>
    </row>
    <row r="3930" spans="16:16">
      <c r="P3930" s="159"/>
    </row>
    <row r="3931" spans="16:16">
      <c r="P3931" s="159"/>
    </row>
    <row r="3932" spans="16:16">
      <c r="P3932" s="159"/>
    </row>
    <row r="3933" spans="16:16">
      <c r="P3933" s="159"/>
    </row>
    <row r="3934" spans="16:16">
      <c r="P3934" s="159"/>
    </row>
    <row r="3935" spans="16:16">
      <c r="P3935" s="159"/>
    </row>
    <row r="3936" spans="16:16">
      <c r="P3936" s="159"/>
    </row>
    <row r="3937" spans="16:16">
      <c r="P3937" s="159"/>
    </row>
    <row r="3938" spans="16:16">
      <c r="P3938" s="159"/>
    </row>
    <row r="3939" spans="16:16">
      <c r="P3939" s="159"/>
    </row>
    <row r="3940" spans="16:16">
      <c r="P3940" s="159"/>
    </row>
    <row r="3941" spans="16:16">
      <c r="P3941" s="159"/>
    </row>
    <row r="3942" spans="16:16">
      <c r="P3942" s="159"/>
    </row>
    <row r="3943" spans="16:16">
      <c r="P3943" s="159"/>
    </row>
    <row r="3944" spans="16:16">
      <c r="P3944" s="159"/>
    </row>
    <row r="3945" spans="16:16">
      <c r="P3945" s="159"/>
    </row>
    <row r="3946" spans="16:16">
      <c r="P3946" s="159"/>
    </row>
    <row r="3947" spans="16:16">
      <c r="P3947" s="159"/>
    </row>
    <row r="3948" spans="16:16">
      <c r="P3948" s="159"/>
    </row>
    <row r="3949" spans="16:16">
      <c r="P3949" s="159"/>
    </row>
    <row r="3950" spans="16:16">
      <c r="P3950" s="159"/>
    </row>
    <row r="3951" spans="16:16">
      <c r="P3951" s="159"/>
    </row>
    <row r="3952" spans="16:16">
      <c r="P3952" s="159"/>
    </row>
    <row r="3953" spans="16:16">
      <c r="P3953" s="159"/>
    </row>
    <row r="3954" spans="16:16">
      <c r="P3954" s="159"/>
    </row>
    <row r="3955" spans="16:16">
      <c r="P3955" s="159"/>
    </row>
    <row r="3956" spans="16:16">
      <c r="P3956" s="159"/>
    </row>
    <row r="3957" spans="16:16">
      <c r="P3957" s="159"/>
    </row>
    <row r="3958" spans="16:16">
      <c r="P3958" s="159"/>
    </row>
    <row r="3959" spans="16:16">
      <c r="P3959" s="159"/>
    </row>
    <row r="3960" spans="16:16">
      <c r="P3960" s="159"/>
    </row>
    <row r="3961" spans="16:16">
      <c r="P3961" s="159"/>
    </row>
    <row r="3962" spans="16:16">
      <c r="P3962" s="159"/>
    </row>
    <row r="3963" spans="16:16">
      <c r="P3963" s="159"/>
    </row>
    <row r="3964" spans="16:16">
      <c r="P3964" s="159"/>
    </row>
    <row r="3965" spans="16:16">
      <c r="P3965" s="159"/>
    </row>
    <row r="3966" spans="16:16">
      <c r="P3966" s="159"/>
    </row>
    <row r="3967" spans="16:16">
      <c r="P3967" s="159"/>
    </row>
    <row r="3968" spans="16:16">
      <c r="P3968" s="159"/>
    </row>
    <row r="3969" spans="16:16">
      <c r="P3969" s="159"/>
    </row>
    <row r="3970" spans="16:16">
      <c r="P3970" s="159"/>
    </row>
    <row r="3971" spans="16:16">
      <c r="P3971" s="159"/>
    </row>
    <row r="3972" spans="16:16">
      <c r="P3972" s="159"/>
    </row>
    <row r="3973" spans="16:16">
      <c r="P3973" s="159"/>
    </row>
    <row r="3974" spans="16:16">
      <c r="P3974" s="159"/>
    </row>
    <row r="3975" spans="16:16">
      <c r="P3975" s="159"/>
    </row>
    <row r="3976" spans="16:16">
      <c r="P3976" s="159"/>
    </row>
    <row r="3977" spans="16:16">
      <c r="P3977" s="159"/>
    </row>
    <row r="3978" spans="16:16">
      <c r="P3978" s="159"/>
    </row>
    <row r="3979" spans="16:16">
      <c r="P3979" s="159"/>
    </row>
    <row r="3980" spans="16:16">
      <c r="P3980" s="159"/>
    </row>
    <row r="3981" spans="16:16">
      <c r="P3981" s="159"/>
    </row>
    <row r="3982" spans="16:16">
      <c r="P3982" s="159"/>
    </row>
    <row r="3983" spans="16:16">
      <c r="P3983" s="159"/>
    </row>
    <row r="3984" spans="16:16">
      <c r="P3984" s="159"/>
    </row>
    <row r="3985" spans="16:16">
      <c r="P3985" s="159"/>
    </row>
    <row r="3986" spans="16:16">
      <c r="P3986" s="159"/>
    </row>
    <row r="3987" spans="16:16">
      <c r="P3987" s="159"/>
    </row>
    <row r="3988" spans="16:16">
      <c r="P3988" s="159"/>
    </row>
    <row r="3989" spans="16:16">
      <c r="P3989" s="159"/>
    </row>
    <row r="3990" spans="16:16">
      <c r="P3990" s="159"/>
    </row>
    <row r="3991" spans="16:16">
      <c r="P3991" s="159"/>
    </row>
    <row r="3992" spans="16:16">
      <c r="P3992" s="159"/>
    </row>
    <row r="3993" spans="16:16">
      <c r="P3993" s="159"/>
    </row>
    <row r="3994" spans="16:16">
      <c r="P3994" s="159"/>
    </row>
    <row r="3995" spans="16:16">
      <c r="P3995" s="159"/>
    </row>
    <row r="3996" spans="16:16">
      <c r="P3996" s="159"/>
    </row>
    <row r="3997" spans="16:16">
      <c r="P3997" s="159"/>
    </row>
    <row r="3998" spans="16:16">
      <c r="P3998" s="159"/>
    </row>
    <row r="3999" spans="16:16">
      <c r="P3999" s="159"/>
    </row>
    <row r="4000" spans="16:16">
      <c r="P4000" s="159"/>
    </row>
    <row r="4001" spans="16:16">
      <c r="P4001" s="159"/>
    </row>
    <row r="4002" spans="16:16">
      <c r="P4002" s="159"/>
    </row>
    <row r="4003" spans="16:16">
      <c r="P4003" s="159"/>
    </row>
    <row r="4004" spans="16:16">
      <c r="P4004" s="159"/>
    </row>
    <row r="4005" spans="16:16">
      <c r="P4005" s="159"/>
    </row>
    <row r="4006" spans="16:16">
      <c r="P4006" s="159"/>
    </row>
    <row r="4007" spans="16:16">
      <c r="P4007" s="159"/>
    </row>
    <row r="4008" spans="16:16">
      <c r="P4008" s="159"/>
    </row>
    <row r="4009" spans="16:16">
      <c r="P4009" s="159"/>
    </row>
    <row r="4010" spans="16:16">
      <c r="P4010" s="159"/>
    </row>
    <row r="4011" spans="16:16">
      <c r="P4011" s="159"/>
    </row>
    <row r="4012" spans="16:16">
      <c r="P4012" s="159"/>
    </row>
    <row r="4013" spans="16:16">
      <c r="P4013" s="159"/>
    </row>
    <row r="4014" spans="16:16">
      <c r="P4014" s="159"/>
    </row>
    <row r="4015" spans="16:16">
      <c r="P4015" s="159"/>
    </row>
    <row r="4016" spans="16:16">
      <c r="P4016" s="159"/>
    </row>
    <row r="4017" spans="16:16">
      <c r="P4017" s="159"/>
    </row>
    <row r="4018" spans="16:16">
      <c r="P4018" s="159"/>
    </row>
    <row r="4019" spans="16:16">
      <c r="P4019" s="159"/>
    </row>
    <row r="4020" spans="16:16">
      <c r="P4020" s="159"/>
    </row>
    <row r="4021" spans="16:16">
      <c r="P4021" s="159"/>
    </row>
    <row r="4022" spans="16:16">
      <c r="P4022" s="159"/>
    </row>
    <row r="4023" spans="16:16">
      <c r="P4023" s="159"/>
    </row>
    <row r="4024" spans="16:16">
      <c r="P4024" s="159"/>
    </row>
    <row r="4025" spans="16:16">
      <c r="P4025" s="159"/>
    </row>
    <row r="4026" spans="16:16">
      <c r="P4026" s="159"/>
    </row>
    <row r="4027" spans="16:16">
      <c r="P4027" s="159"/>
    </row>
    <row r="4028" spans="16:16">
      <c r="P4028" s="159"/>
    </row>
    <row r="4029" spans="16:16">
      <c r="P4029" s="159"/>
    </row>
    <row r="4030" spans="16:16">
      <c r="P4030" s="159"/>
    </row>
    <row r="4031" spans="16:16">
      <c r="P4031" s="159"/>
    </row>
    <row r="4032" spans="16:16">
      <c r="P4032" s="159"/>
    </row>
    <row r="4033" spans="16:16">
      <c r="P4033" s="159"/>
    </row>
    <row r="4034" spans="16:16">
      <c r="P4034" s="159"/>
    </row>
    <row r="4035" spans="16:16">
      <c r="P4035" s="159"/>
    </row>
    <row r="4036" spans="16:16">
      <c r="P4036" s="159"/>
    </row>
    <row r="4037" spans="16:16">
      <c r="P4037" s="159"/>
    </row>
    <row r="4038" spans="16:16">
      <c r="P4038" s="159"/>
    </row>
    <row r="4039" spans="16:16">
      <c r="P4039" s="159"/>
    </row>
    <row r="4040" spans="16:16">
      <c r="P4040" s="159"/>
    </row>
    <row r="4041" spans="16:16">
      <c r="P4041" s="159"/>
    </row>
    <row r="4042" spans="16:16">
      <c r="P4042" s="159"/>
    </row>
    <row r="4043" spans="16:16">
      <c r="P4043" s="159"/>
    </row>
    <row r="4044" spans="16:16">
      <c r="P4044" s="159"/>
    </row>
    <row r="4045" spans="16:16">
      <c r="P4045" s="159"/>
    </row>
    <row r="4046" spans="16:16">
      <c r="P4046" s="159"/>
    </row>
    <row r="4047" spans="16:16">
      <c r="P4047" s="159"/>
    </row>
    <row r="4048" spans="16:16">
      <c r="P4048" s="159"/>
    </row>
    <row r="4049" spans="16:16">
      <c r="P4049" s="159"/>
    </row>
    <row r="4050" spans="16:16">
      <c r="P4050" s="159"/>
    </row>
    <row r="4051" spans="16:16">
      <c r="P4051" s="159"/>
    </row>
    <row r="4052" spans="16:16">
      <c r="P4052" s="159"/>
    </row>
    <row r="4053" spans="16:16">
      <c r="P4053" s="159"/>
    </row>
    <row r="4054" spans="16:16">
      <c r="P4054" s="159"/>
    </row>
    <row r="4055" spans="16:16">
      <c r="P4055" s="159"/>
    </row>
    <row r="4056" spans="16:16">
      <c r="P4056" s="159"/>
    </row>
    <row r="4057" spans="16:16">
      <c r="P4057" s="159"/>
    </row>
    <row r="4058" spans="16:16">
      <c r="P4058" s="159"/>
    </row>
    <row r="4059" spans="16:16">
      <c r="P4059" s="159"/>
    </row>
    <row r="4060" spans="16:16">
      <c r="P4060" s="159"/>
    </row>
    <row r="4061" spans="16:16">
      <c r="P4061" s="159"/>
    </row>
    <row r="4062" spans="16:16">
      <c r="P4062" s="159"/>
    </row>
    <row r="4063" spans="16:16">
      <c r="P4063" s="159"/>
    </row>
    <row r="4064" spans="16:16">
      <c r="P4064" s="159"/>
    </row>
    <row r="4065" spans="16:16">
      <c r="P4065" s="159"/>
    </row>
    <row r="4066" spans="16:16">
      <c r="P4066" s="159"/>
    </row>
    <row r="4067" spans="16:16">
      <c r="P4067" s="159"/>
    </row>
    <row r="4068" spans="16:16">
      <c r="P4068" s="159"/>
    </row>
    <row r="4069" spans="16:16">
      <c r="P4069" s="159"/>
    </row>
    <row r="4070" spans="16:16">
      <c r="P4070" s="159"/>
    </row>
    <row r="4071" spans="16:16">
      <c r="P4071" s="159"/>
    </row>
    <row r="4072" spans="16:16">
      <c r="P4072" s="159"/>
    </row>
    <row r="4073" spans="16:16">
      <c r="P4073" s="159"/>
    </row>
    <row r="4074" spans="16:16">
      <c r="P4074" s="159"/>
    </row>
    <row r="4075" spans="16:16">
      <c r="P4075" s="159"/>
    </row>
    <row r="4076" spans="16:16">
      <c r="P4076" s="159"/>
    </row>
    <row r="4077" spans="16:16">
      <c r="P4077" s="159"/>
    </row>
    <row r="4078" spans="16:16">
      <c r="P4078" s="159"/>
    </row>
    <row r="4079" spans="16:16">
      <c r="P4079" s="159"/>
    </row>
    <row r="4080" spans="16:16">
      <c r="P4080" s="159"/>
    </row>
    <row r="4081" spans="16:16">
      <c r="P4081" s="159"/>
    </row>
    <row r="4082" spans="16:16">
      <c r="P4082" s="159"/>
    </row>
    <row r="4083" spans="16:16">
      <c r="P4083" s="159"/>
    </row>
    <row r="4084" spans="16:16">
      <c r="P4084" s="159"/>
    </row>
    <row r="4085" spans="16:16">
      <c r="P4085" s="159"/>
    </row>
    <row r="4086" spans="16:16">
      <c r="P4086" s="159"/>
    </row>
    <row r="4087" spans="16:16">
      <c r="P4087" s="159"/>
    </row>
    <row r="4088" spans="16:16">
      <c r="P4088" s="159"/>
    </row>
    <row r="4089" spans="16:16">
      <c r="P4089" s="159"/>
    </row>
    <row r="4090" spans="16:16">
      <c r="P4090" s="159"/>
    </row>
    <row r="4091" spans="16:16">
      <c r="P4091" s="159"/>
    </row>
    <row r="4092" spans="16:16">
      <c r="P4092" s="159"/>
    </row>
    <row r="4093" spans="16:16">
      <c r="P4093" s="159"/>
    </row>
    <row r="4094" spans="16:16">
      <c r="P4094" s="159"/>
    </row>
    <row r="4095" spans="16:16">
      <c r="P4095" s="159"/>
    </row>
    <row r="4096" spans="16:16">
      <c r="P4096" s="159"/>
    </row>
    <row r="4097" spans="16:16">
      <c r="P4097" s="159"/>
    </row>
    <row r="4098" spans="16:16">
      <c r="P4098" s="159"/>
    </row>
    <row r="4099" spans="16:16">
      <c r="P4099" s="159"/>
    </row>
    <row r="4100" spans="16:16">
      <c r="P4100" s="159"/>
    </row>
    <row r="4101" spans="16:16">
      <c r="P4101" s="159"/>
    </row>
    <row r="4102" spans="16:16">
      <c r="P4102" s="159"/>
    </row>
    <row r="4103" spans="16:16">
      <c r="P4103" s="159"/>
    </row>
    <row r="4104" spans="16:16">
      <c r="P4104" s="159"/>
    </row>
    <row r="4105" spans="16:16">
      <c r="P4105" s="159"/>
    </row>
    <row r="4106" spans="16:16">
      <c r="P4106" s="159"/>
    </row>
    <row r="4107" spans="16:16">
      <c r="P4107" s="159"/>
    </row>
    <row r="4108" spans="16:16">
      <c r="P4108" s="159"/>
    </row>
    <row r="4109" spans="16:16">
      <c r="P4109" s="159"/>
    </row>
    <row r="4110" spans="16:16">
      <c r="P4110" s="159"/>
    </row>
    <row r="4111" spans="16:16">
      <c r="P4111" s="159"/>
    </row>
    <row r="4112" spans="16:16">
      <c r="P4112" s="159"/>
    </row>
    <row r="4113" spans="16:16">
      <c r="P4113" s="159"/>
    </row>
    <row r="4114" spans="16:16">
      <c r="P4114" s="159"/>
    </row>
    <row r="4115" spans="16:16">
      <c r="P4115" s="159"/>
    </row>
    <row r="4116" spans="16:16">
      <c r="P4116" s="159"/>
    </row>
    <row r="4117" spans="16:16">
      <c r="P4117" s="159"/>
    </row>
    <row r="4118" spans="16:16">
      <c r="P4118" s="159"/>
    </row>
    <row r="4119" spans="16:16">
      <c r="P4119" s="159"/>
    </row>
    <row r="4120" spans="16:16">
      <c r="P4120" s="159"/>
    </row>
    <row r="4121" spans="16:16">
      <c r="P4121" s="159"/>
    </row>
    <row r="4122" spans="16:16">
      <c r="P4122" s="159"/>
    </row>
    <row r="4123" spans="16:16">
      <c r="P4123" s="159"/>
    </row>
    <row r="4124" spans="16:16">
      <c r="P4124" s="159"/>
    </row>
    <row r="4125" spans="16:16">
      <c r="P4125" s="159"/>
    </row>
    <row r="4126" spans="16:16">
      <c r="P4126" s="159"/>
    </row>
    <row r="4127" spans="16:16">
      <c r="P4127" s="159"/>
    </row>
    <row r="4128" spans="16:16">
      <c r="P4128" s="159"/>
    </row>
    <row r="4129" spans="16:16">
      <c r="P4129" s="159"/>
    </row>
    <row r="4130" spans="16:16">
      <c r="P4130" s="159"/>
    </row>
    <row r="4131" spans="16:16">
      <c r="P4131" s="159"/>
    </row>
    <row r="4132" spans="16:16">
      <c r="P4132" s="159"/>
    </row>
    <row r="4133" spans="16:16">
      <c r="P4133" s="159"/>
    </row>
    <row r="4134" spans="16:16">
      <c r="P4134" s="159"/>
    </row>
    <row r="4135" spans="16:16">
      <c r="P4135" s="159"/>
    </row>
    <row r="4136" spans="16:16">
      <c r="P4136" s="159"/>
    </row>
    <row r="4137" spans="16:16">
      <c r="P4137" s="159"/>
    </row>
    <row r="4138" spans="16:16">
      <c r="P4138" s="159"/>
    </row>
    <row r="4139" spans="16:16">
      <c r="P4139" s="159"/>
    </row>
    <row r="4140" spans="16:16">
      <c r="P4140" s="159"/>
    </row>
    <row r="4141" spans="16:16">
      <c r="P4141" s="159"/>
    </row>
    <row r="4142" spans="16:16">
      <c r="P4142" s="159"/>
    </row>
    <row r="4143" spans="16:16">
      <c r="P4143" s="159"/>
    </row>
    <row r="4144" spans="16:16">
      <c r="P4144" s="159"/>
    </row>
    <row r="4145" spans="16:16">
      <c r="P4145" s="159"/>
    </row>
    <row r="4146" spans="16:16">
      <c r="P4146" s="159"/>
    </row>
    <row r="4147" spans="16:16">
      <c r="P4147" s="159"/>
    </row>
    <row r="4148" spans="16:16">
      <c r="P4148" s="159"/>
    </row>
    <row r="4149" spans="16:16">
      <c r="P4149" s="159"/>
    </row>
    <row r="4150" spans="16:16">
      <c r="P4150" s="159"/>
    </row>
    <row r="4151" spans="16:16">
      <c r="P4151" s="159"/>
    </row>
    <row r="4152" spans="16:16">
      <c r="P4152" s="159"/>
    </row>
    <row r="4153" spans="16:16">
      <c r="P4153" s="159"/>
    </row>
    <row r="4154" spans="16:16">
      <c r="P4154" s="159"/>
    </row>
    <row r="4155" spans="16:16">
      <c r="P4155" s="159"/>
    </row>
    <row r="4156" spans="16:16">
      <c r="P4156" s="159"/>
    </row>
    <row r="4157" spans="16:16">
      <c r="P4157" s="159"/>
    </row>
    <row r="4158" spans="16:16">
      <c r="P4158" s="159"/>
    </row>
    <row r="4159" spans="16:16">
      <c r="P4159" s="159"/>
    </row>
    <row r="4160" spans="16:16">
      <c r="P4160" s="159"/>
    </row>
    <row r="4161" spans="16:16">
      <c r="P4161" s="159"/>
    </row>
    <row r="4162" spans="16:16">
      <c r="P4162" s="159"/>
    </row>
    <row r="4163" spans="16:16">
      <c r="P4163" s="159"/>
    </row>
    <row r="4164" spans="16:16">
      <c r="P4164" s="159"/>
    </row>
    <row r="4165" spans="16:16">
      <c r="P4165" s="159"/>
    </row>
    <row r="4166" spans="16:16">
      <c r="P4166" s="159"/>
    </row>
    <row r="4167" spans="16:16">
      <c r="P4167" s="159"/>
    </row>
    <row r="4168" spans="16:16">
      <c r="P4168" s="159"/>
    </row>
    <row r="4169" spans="16:16">
      <c r="P4169" s="159"/>
    </row>
    <row r="4170" spans="16:16">
      <c r="P4170" s="159"/>
    </row>
    <row r="4171" spans="16:16">
      <c r="P4171" s="159"/>
    </row>
    <row r="4172" spans="16:16">
      <c r="P4172" s="159"/>
    </row>
    <row r="4173" spans="16:16">
      <c r="P4173" s="159"/>
    </row>
    <row r="4174" spans="16:16">
      <c r="P4174" s="159"/>
    </row>
    <row r="4175" spans="16:16">
      <c r="P4175" s="159"/>
    </row>
    <row r="4176" spans="16:16">
      <c r="P4176" s="159"/>
    </row>
    <row r="4177" spans="16:16">
      <c r="P4177" s="159"/>
    </row>
    <row r="4178" spans="16:16">
      <c r="P4178" s="159"/>
    </row>
    <row r="4179" spans="16:16">
      <c r="P4179" s="159"/>
    </row>
    <row r="4180" spans="16:16">
      <c r="P4180" s="159"/>
    </row>
    <row r="4181" spans="16:16">
      <c r="P4181" s="159"/>
    </row>
    <row r="4182" spans="16:16">
      <c r="P4182" s="159"/>
    </row>
    <row r="4183" spans="16:16">
      <c r="P4183" s="159"/>
    </row>
    <row r="4184" spans="16:16">
      <c r="P4184" s="159"/>
    </row>
    <row r="4185" spans="16:16">
      <c r="P4185" s="159"/>
    </row>
    <row r="4186" spans="16:16">
      <c r="P4186" s="159"/>
    </row>
    <row r="4187" spans="16:16">
      <c r="P4187" s="159"/>
    </row>
    <row r="4188" spans="16:16">
      <c r="P4188" s="159"/>
    </row>
    <row r="4189" spans="16:16">
      <c r="P4189" s="159"/>
    </row>
    <row r="4190" spans="16:16">
      <c r="P4190" s="159"/>
    </row>
    <row r="4191" spans="16:16">
      <c r="P4191" s="159"/>
    </row>
    <row r="4192" spans="16:16">
      <c r="P4192" s="159"/>
    </row>
    <row r="4193" spans="16:16">
      <c r="P4193" s="159"/>
    </row>
    <row r="4194" spans="16:16">
      <c r="P4194" s="159"/>
    </row>
    <row r="4195" spans="16:16">
      <c r="P4195" s="159"/>
    </row>
    <row r="4196" spans="16:16">
      <c r="P4196" s="159"/>
    </row>
    <row r="4197" spans="16:16">
      <c r="P4197" s="159"/>
    </row>
    <row r="4198" spans="16:16">
      <c r="P4198" s="159"/>
    </row>
    <row r="4199" spans="16:16">
      <c r="P4199" s="159"/>
    </row>
    <row r="4200" spans="16:16">
      <c r="P4200" s="159"/>
    </row>
    <row r="4201" spans="16:16">
      <c r="P4201" s="159"/>
    </row>
    <row r="4202" spans="16:16">
      <c r="P4202" s="159"/>
    </row>
    <row r="4203" spans="16:16">
      <c r="P4203" s="159"/>
    </row>
    <row r="4204" spans="16:16">
      <c r="P4204" s="159"/>
    </row>
    <row r="4205" spans="16:16">
      <c r="P4205" s="159"/>
    </row>
    <row r="4206" spans="16:16">
      <c r="P4206" s="159"/>
    </row>
    <row r="4207" spans="16:16">
      <c r="P4207" s="159"/>
    </row>
    <row r="4208" spans="16:16">
      <c r="P4208" s="159"/>
    </row>
    <row r="4209" spans="16:16">
      <c r="P4209" s="159"/>
    </row>
    <row r="4210" spans="16:16">
      <c r="P4210" s="159"/>
    </row>
    <row r="4211" spans="16:16">
      <c r="P4211" s="159"/>
    </row>
    <row r="4212" spans="16:16">
      <c r="P4212" s="159"/>
    </row>
    <row r="4213" spans="16:16">
      <c r="P4213" s="159"/>
    </row>
    <row r="4214" spans="16:16">
      <c r="P4214" s="159"/>
    </row>
    <row r="4215" spans="16:16">
      <c r="P4215" s="159"/>
    </row>
    <row r="4216" spans="16:16">
      <c r="P4216" s="159"/>
    </row>
    <row r="4217" spans="16:16">
      <c r="P4217" s="159"/>
    </row>
    <row r="4218" spans="16:16">
      <c r="P4218" s="159"/>
    </row>
    <row r="4219" spans="16:16">
      <c r="P4219" s="159"/>
    </row>
    <row r="4220" spans="16:16">
      <c r="P4220" s="159"/>
    </row>
    <row r="4221" spans="16:16">
      <c r="P4221" s="159"/>
    </row>
    <row r="4222" spans="16:16">
      <c r="P4222" s="159"/>
    </row>
    <row r="4223" spans="16:16">
      <c r="P4223" s="159"/>
    </row>
    <row r="4224" spans="16:16">
      <c r="P4224" s="159"/>
    </row>
    <row r="4225" spans="16:16">
      <c r="P4225" s="159"/>
    </row>
    <row r="4226" spans="16:16">
      <c r="P4226" s="159"/>
    </row>
    <row r="4227" spans="16:16">
      <c r="P4227" s="159"/>
    </row>
    <row r="4228" spans="16:16">
      <c r="P4228" s="159"/>
    </row>
    <row r="4229" spans="16:16">
      <c r="P4229" s="159"/>
    </row>
    <row r="4230" spans="16:16">
      <c r="P4230" s="159"/>
    </row>
    <row r="4231" spans="16:16">
      <c r="P4231" s="159"/>
    </row>
    <row r="4232" spans="16:16">
      <c r="P4232" s="159"/>
    </row>
    <row r="4233" spans="16:16">
      <c r="P4233" s="159"/>
    </row>
    <row r="4234" spans="16:16">
      <c r="P4234" s="159"/>
    </row>
    <row r="4235" spans="16:16">
      <c r="P4235" s="159"/>
    </row>
    <row r="4236" spans="16:16">
      <c r="P4236" s="159"/>
    </row>
    <row r="4237" spans="16:16">
      <c r="P4237" s="159"/>
    </row>
    <row r="4238" spans="16:16">
      <c r="P4238" s="159"/>
    </row>
    <row r="4239" spans="16:16">
      <c r="P4239" s="159"/>
    </row>
    <row r="4240" spans="16:16">
      <c r="P4240" s="159"/>
    </row>
    <row r="4241" spans="16:16">
      <c r="P4241" s="159"/>
    </row>
    <row r="4242" spans="16:16">
      <c r="P4242" s="159"/>
    </row>
    <row r="4243" spans="16:16">
      <c r="P4243" s="159"/>
    </row>
    <row r="4244" spans="16:16">
      <c r="P4244" s="159"/>
    </row>
    <row r="4245" spans="16:16">
      <c r="P4245" s="159"/>
    </row>
    <row r="4246" spans="16:16">
      <c r="P4246" s="159"/>
    </row>
    <row r="4247" spans="16:16">
      <c r="P4247" s="159"/>
    </row>
    <row r="4248" spans="16:16">
      <c r="P4248" s="159"/>
    </row>
    <row r="4249" spans="16:16">
      <c r="P4249" s="159"/>
    </row>
    <row r="4250" spans="16:16">
      <c r="P4250" s="159"/>
    </row>
    <row r="4251" spans="16:16">
      <c r="P4251" s="159"/>
    </row>
    <row r="4252" spans="16:16">
      <c r="P4252" s="159"/>
    </row>
    <row r="4253" spans="16:16">
      <c r="P4253" s="159"/>
    </row>
    <row r="4254" spans="16:16">
      <c r="P4254" s="159"/>
    </row>
    <row r="4255" spans="16:16">
      <c r="P4255" s="159"/>
    </row>
    <row r="4256" spans="16:16">
      <c r="P4256" s="159"/>
    </row>
    <row r="4257" spans="16:16">
      <c r="P4257" s="159"/>
    </row>
    <row r="4258" spans="16:16">
      <c r="P4258" s="159"/>
    </row>
    <row r="4259" spans="16:16">
      <c r="P4259" s="159"/>
    </row>
    <row r="4260" spans="16:16">
      <c r="P4260" s="159"/>
    </row>
    <row r="4261" spans="16:16">
      <c r="P4261" s="159"/>
    </row>
    <row r="4262" spans="16:16">
      <c r="P4262" s="159"/>
    </row>
    <row r="4263" spans="16:16">
      <c r="P4263" s="159"/>
    </row>
    <row r="4264" spans="16:16">
      <c r="P4264" s="159"/>
    </row>
    <row r="4265" spans="16:16">
      <c r="P4265" s="159"/>
    </row>
    <row r="4266" spans="16:16">
      <c r="P4266" s="159"/>
    </row>
    <row r="4267" spans="16:16">
      <c r="P4267" s="159"/>
    </row>
    <row r="4268" spans="16:16">
      <c r="P4268" s="159"/>
    </row>
    <row r="4269" spans="16:16">
      <c r="P4269" s="159"/>
    </row>
    <row r="4270" spans="16:16">
      <c r="P4270" s="159"/>
    </row>
    <row r="4271" spans="16:16">
      <c r="P4271" s="159"/>
    </row>
    <row r="4272" spans="16:16">
      <c r="P4272" s="159"/>
    </row>
    <row r="4273" spans="16:16">
      <c r="P4273" s="159"/>
    </row>
    <row r="4274" spans="16:16">
      <c r="P4274" s="159"/>
    </row>
    <row r="4275" spans="16:16">
      <c r="P4275" s="159"/>
    </row>
    <row r="4276" spans="16:16">
      <c r="P4276" s="159"/>
    </row>
    <row r="4277" spans="16:16">
      <c r="P4277" s="159"/>
    </row>
    <row r="4278" spans="16:16">
      <c r="P4278" s="159"/>
    </row>
    <row r="4279" spans="16:16">
      <c r="P4279" s="159"/>
    </row>
    <row r="4280" spans="16:16">
      <c r="P4280" s="159"/>
    </row>
    <row r="4281" spans="16:16">
      <c r="P4281" s="159"/>
    </row>
    <row r="4282" spans="16:16">
      <c r="P4282" s="159"/>
    </row>
    <row r="4283" spans="16:16">
      <c r="P4283" s="159"/>
    </row>
    <row r="4284" spans="16:16">
      <c r="P4284" s="159"/>
    </row>
    <row r="4285" spans="16:16">
      <c r="P4285" s="159"/>
    </row>
    <row r="4286" spans="16:16">
      <c r="P4286" s="159"/>
    </row>
    <row r="4287" spans="16:16">
      <c r="P4287" s="159"/>
    </row>
    <row r="4288" spans="16:16">
      <c r="P4288" s="159"/>
    </row>
    <row r="4289" spans="16:16">
      <c r="P4289" s="159"/>
    </row>
    <row r="4290" spans="16:16">
      <c r="P4290" s="159"/>
    </row>
    <row r="4291" spans="16:16">
      <c r="P4291" s="159"/>
    </row>
    <row r="4292" spans="16:16">
      <c r="P4292" s="159"/>
    </row>
    <row r="4293" spans="16:16">
      <c r="P4293" s="159"/>
    </row>
    <row r="4294" spans="16:16">
      <c r="P4294" s="159"/>
    </row>
    <row r="4295" spans="16:16">
      <c r="P4295" s="159"/>
    </row>
    <row r="4296" spans="16:16">
      <c r="P4296" s="159"/>
    </row>
    <row r="4297" spans="16:16">
      <c r="P4297" s="159"/>
    </row>
    <row r="4298" spans="16:16">
      <c r="P4298" s="159"/>
    </row>
    <row r="4299" spans="16:16">
      <c r="P4299" s="159"/>
    </row>
    <row r="4300" spans="16:16">
      <c r="P4300" s="159"/>
    </row>
    <row r="4301" spans="16:16">
      <c r="P4301" s="159"/>
    </row>
    <row r="4302" spans="16:16">
      <c r="P4302" s="159"/>
    </row>
    <row r="4303" spans="16:16">
      <c r="P4303" s="159"/>
    </row>
    <row r="4304" spans="16:16">
      <c r="P4304" s="159"/>
    </row>
    <row r="4305" spans="16:16">
      <c r="P4305" s="159"/>
    </row>
    <row r="4306" spans="16:16">
      <c r="P4306" s="159"/>
    </row>
    <row r="4307" spans="16:16">
      <c r="P4307" s="159"/>
    </row>
    <row r="4308" spans="16:16">
      <c r="P4308" s="159"/>
    </row>
    <row r="4309" spans="16:16">
      <c r="P4309" s="159"/>
    </row>
    <row r="4310" spans="16:16">
      <c r="P4310" s="159"/>
    </row>
    <row r="4311" spans="16:16">
      <c r="P4311" s="159"/>
    </row>
    <row r="4312" spans="16:16">
      <c r="P4312" s="159"/>
    </row>
    <row r="4313" spans="16:16">
      <c r="P4313" s="159"/>
    </row>
    <row r="4314" spans="16:16">
      <c r="P4314" s="159"/>
    </row>
    <row r="4315" spans="16:16">
      <c r="P4315" s="159"/>
    </row>
    <row r="4316" spans="16:16">
      <c r="P4316" s="159"/>
    </row>
    <row r="4317" spans="16:16">
      <c r="P4317" s="159"/>
    </row>
    <row r="4318" spans="16:16">
      <c r="P4318" s="159"/>
    </row>
    <row r="4319" spans="16:16">
      <c r="P4319" s="159"/>
    </row>
    <row r="4320" spans="16:16">
      <c r="P4320" s="159"/>
    </row>
    <row r="4321" spans="16:16">
      <c r="P4321" s="159"/>
    </row>
    <row r="4322" spans="16:16">
      <c r="P4322" s="159"/>
    </row>
    <row r="4323" spans="16:16">
      <c r="P4323" s="159"/>
    </row>
    <row r="4324" spans="16:16">
      <c r="P4324" s="159"/>
    </row>
    <row r="4325" spans="16:16">
      <c r="P4325" s="159"/>
    </row>
    <row r="4326" spans="16:16">
      <c r="P4326" s="159"/>
    </row>
    <row r="4327" spans="16:16">
      <c r="P4327" s="159"/>
    </row>
    <row r="4328" spans="16:16">
      <c r="P4328" s="159"/>
    </row>
    <row r="4329" spans="16:16">
      <c r="P4329" s="159"/>
    </row>
    <row r="4330" spans="16:16">
      <c r="P4330" s="159"/>
    </row>
    <row r="4331" spans="16:16">
      <c r="P4331" s="159"/>
    </row>
    <row r="4332" spans="16:16">
      <c r="P4332" s="159"/>
    </row>
    <row r="4333" spans="16:16">
      <c r="P4333" s="159"/>
    </row>
    <row r="4334" spans="16:16">
      <c r="P4334" s="159"/>
    </row>
    <row r="4335" spans="16:16">
      <c r="P4335" s="159"/>
    </row>
    <row r="4336" spans="16:16">
      <c r="P4336" s="159"/>
    </row>
    <row r="4337" spans="16:16">
      <c r="P4337" s="159"/>
    </row>
    <row r="4338" spans="16:16">
      <c r="P4338" s="159"/>
    </row>
    <row r="4339" spans="16:16">
      <c r="P4339" s="159"/>
    </row>
    <row r="4340" spans="16:16">
      <c r="P4340" s="159"/>
    </row>
    <row r="4341" spans="16:16">
      <c r="P4341" s="159"/>
    </row>
    <row r="4342" spans="16:16">
      <c r="P4342" s="159"/>
    </row>
    <row r="4343" spans="16:16">
      <c r="P4343" s="159"/>
    </row>
    <row r="4344" spans="16:16">
      <c r="P4344" s="159"/>
    </row>
    <row r="4345" spans="16:16">
      <c r="P4345" s="159"/>
    </row>
    <row r="4346" spans="16:16">
      <c r="P4346" s="159"/>
    </row>
    <row r="4347" spans="16:16">
      <c r="P4347" s="159"/>
    </row>
    <row r="4348" spans="16:16">
      <c r="P4348" s="159"/>
    </row>
    <row r="4349" spans="16:16">
      <c r="P4349" s="159"/>
    </row>
    <row r="4350" spans="16:16">
      <c r="P4350" s="159"/>
    </row>
    <row r="4351" spans="16:16">
      <c r="P4351" s="159"/>
    </row>
    <row r="4352" spans="16:16">
      <c r="P4352" s="159"/>
    </row>
    <row r="4353" spans="16:16">
      <c r="P4353" s="159"/>
    </row>
    <row r="4354" spans="16:16">
      <c r="P4354" s="159"/>
    </row>
    <row r="4355" spans="16:16">
      <c r="P4355" s="159"/>
    </row>
    <row r="4356" spans="16:16">
      <c r="P4356" s="159"/>
    </row>
    <row r="4357" spans="16:16">
      <c r="P4357" s="159"/>
    </row>
    <row r="4358" spans="16:16">
      <c r="P4358" s="159"/>
    </row>
    <row r="4359" spans="16:16">
      <c r="P4359" s="159"/>
    </row>
    <row r="4360" spans="16:16">
      <c r="P4360" s="159"/>
    </row>
    <row r="4361" spans="16:16">
      <c r="P4361" s="159"/>
    </row>
    <row r="4362" spans="16:16">
      <c r="P4362" s="159"/>
    </row>
    <row r="4363" spans="16:16">
      <c r="P4363" s="159"/>
    </row>
    <row r="4364" spans="16:16">
      <c r="P4364" s="159"/>
    </row>
    <row r="4365" spans="16:16">
      <c r="P4365" s="159"/>
    </row>
    <row r="4366" spans="16:16">
      <c r="P4366" s="159"/>
    </row>
    <row r="4367" spans="16:16">
      <c r="P4367" s="159"/>
    </row>
    <row r="4368" spans="16:16">
      <c r="P4368" s="159"/>
    </row>
    <row r="4369" spans="16:16">
      <c r="P4369" s="159"/>
    </row>
    <row r="4370" spans="16:16">
      <c r="P4370" s="159"/>
    </row>
    <row r="4371" spans="16:16">
      <c r="P4371" s="159"/>
    </row>
    <row r="4372" spans="16:16">
      <c r="P4372" s="159"/>
    </row>
    <row r="4373" spans="16:16">
      <c r="P4373" s="159"/>
    </row>
    <row r="4374" spans="16:16">
      <c r="P4374" s="159"/>
    </row>
    <row r="4375" spans="16:16">
      <c r="P4375" s="159"/>
    </row>
    <row r="4376" spans="16:16">
      <c r="P4376" s="159"/>
    </row>
    <row r="4377" spans="16:16">
      <c r="P4377" s="159"/>
    </row>
    <row r="4378" spans="16:16">
      <c r="P4378" s="159"/>
    </row>
    <row r="4379" spans="16:16">
      <c r="P4379" s="159"/>
    </row>
    <row r="4380" spans="16:16">
      <c r="P4380" s="159"/>
    </row>
    <row r="4381" spans="16:16">
      <c r="P4381" s="159"/>
    </row>
    <row r="4382" spans="16:16">
      <c r="P4382" s="159"/>
    </row>
    <row r="4383" spans="16:16">
      <c r="P4383" s="159"/>
    </row>
    <row r="4384" spans="16:16">
      <c r="P4384" s="159"/>
    </row>
    <row r="4385" spans="16:16">
      <c r="P4385" s="159"/>
    </row>
    <row r="4386" spans="16:16">
      <c r="P4386" s="159"/>
    </row>
    <row r="4387" spans="16:16">
      <c r="P4387" s="159"/>
    </row>
    <row r="4388" spans="16:16">
      <c r="P4388" s="159"/>
    </row>
    <row r="4389" spans="16:16">
      <c r="P4389" s="159"/>
    </row>
    <row r="4390" spans="16:16">
      <c r="P4390" s="159"/>
    </row>
    <row r="4391" spans="16:16">
      <c r="P4391" s="159"/>
    </row>
    <row r="4392" spans="16:16">
      <c r="P4392" s="159"/>
    </row>
    <row r="4393" spans="16:16">
      <c r="P4393" s="159"/>
    </row>
    <row r="4394" spans="16:16">
      <c r="P4394" s="159"/>
    </row>
    <row r="4395" spans="16:16">
      <c r="P4395" s="159"/>
    </row>
    <row r="4396" spans="16:16">
      <c r="P4396" s="159"/>
    </row>
    <row r="4397" spans="16:16">
      <c r="P4397" s="159"/>
    </row>
    <row r="4398" spans="16:16">
      <c r="P4398" s="159"/>
    </row>
    <row r="4399" spans="16:16">
      <c r="P4399" s="159"/>
    </row>
    <row r="4400" spans="16:16">
      <c r="P4400" s="159"/>
    </row>
    <row r="4401" spans="16:16">
      <c r="P4401" s="159"/>
    </row>
    <row r="4402" spans="16:16">
      <c r="P4402" s="159"/>
    </row>
    <row r="4403" spans="16:16">
      <c r="P4403" s="159"/>
    </row>
    <row r="4404" spans="16:16">
      <c r="P4404" s="159"/>
    </row>
    <row r="4405" spans="16:16">
      <c r="P4405" s="159"/>
    </row>
    <row r="4406" spans="16:16">
      <c r="P4406" s="159"/>
    </row>
    <row r="4407" spans="16:16">
      <c r="P4407" s="159"/>
    </row>
    <row r="4408" spans="16:16">
      <c r="P4408" s="159"/>
    </row>
    <row r="4409" spans="16:16">
      <c r="P4409" s="159"/>
    </row>
    <row r="4410" spans="16:16">
      <c r="P4410" s="159"/>
    </row>
    <row r="4411" spans="16:16">
      <c r="P4411" s="159"/>
    </row>
    <row r="4412" spans="16:16">
      <c r="P4412" s="159"/>
    </row>
    <row r="4413" spans="16:16">
      <c r="P4413" s="159"/>
    </row>
    <row r="4414" spans="16:16">
      <c r="P4414" s="159"/>
    </row>
    <row r="4415" spans="16:16">
      <c r="P4415" s="159"/>
    </row>
    <row r="4416" spans="16:16">
      <c r="P4416" s="159"/>
    </row>
    <row r="4417" spans="16:16">
      <c r="P4417" s="159"/>
    </row>
    <row r="4418" spans="16:16">
      <c r="P4418" s="159"/>
    </row>
    <row r="4419" spans="16:16">
      <c r="P4419" s="159"/>
    </row>
    <row r="4420" spans="16:16">
      <c r="P4420" s="159"/>
    </row>
    <row r="4421" spans="16:16">
      <c r="P4421" s="159"/>
    </row>
    <row r="4422" spans="16:16">
      <c r="P4422" s="159"/>
    </row>
    <row r="4423" spans="16:16">
      <c r="P4423" s="159"/>
    </row>
    <row r="4424" spans="16:16">
      <c r="P4424" s="159"/>
    </row>
    <row r="4425" spans="16:16">
      <c r="P4425" s="159"/>
    </row>
    <row r="4426" spans="16:16">
      <c r="P4426" s="159"/>
    </row>
    <row r="4427" spans="16:16">
      <c r="P4427" s="159"/>
    </row>
    <row r="4428" spans="16:16">
      <c r="P4428" s="159"/>
    </row>
    <row r="4429" spans="16:16">
      <c r="P4429" s="159"/>
    </row>
    <row r="4430" spans="16:16">
      <c r="P4430" s="159"/>
    </row>
    <row r="4431" spans="16:16">
      <c r="P4431" s="159"/>
    </row>
    <row r="4432" spans="16:16">
      <c r="P4432" s="159"/>
    </row>
    <row r="4433" spans="16:16">
      <c r="P4433" s="159"/>
    </row>
    <row r="4434" spans="16:16">
      <c r="P4434" s="159"/>
    </row>
    <row r="4435" spans="16:16">
      <c r="P4435" s="159"/>
    </row>
    <row r="4436" spans="16:16">
      <c r="P4436" s="159"/>
    </row>
    <row r="4437" spans="16:16">
      <c r="P4437" s="159"/>
    </row>
    <row r="4438" spans="16:16">
      <c r="P4438" s="159"/>
    </row>
    <row r="4439" spans="16:16">
      <c r="P4439" s="159"/>
    </row>
    <row r="4440" spans="16:16">
      <c r="P4440" s="159"/>
    </row>
    <row r="4441" spans="16:16">
      <c r="P4441" s="159"/>
    </row>
    <row r="4442" spans="16:16">
      <c r="P4442" s="159"/>
    </row>
    <row r="4443" spans="16:16">
      <c r="P4443" s="159"/>
    </row>
    <row r="4444" spans="16:16">
      <c r="P4444" s="159"/>
    </row>
    <row r="4445" spans="16:16">
      <c r="P4445" s="159"/>
    </row>
    <row r="4446" spans="16:16">
      <c r="P4446" s="159"/>
    </row>
    <row r="4447" spans="16:16">
      <c r="P4447" s="159"/>
    </row>
    <row r="4448" spans="16:16">
      <c r="P4448" s="159"/>
    </row>
    <row r="4449" spans="16:16">
      <c r="P4449" s="159"/>
    </row>
    <row r="4450" spans="16:16">
      <c r="P4450" s="159"/>
    </row>
    <row r="4451" spans="16:16">
      <c r="P4451" s="159"/>
    </row>
    <row r="4452" spans="16:16">
      <c r="P4452" s="159"/>
    </row>
    <row r="4453" spans="16:16">
      <c r="P4453" s="159"/>
    </row>
    <row r="4454" spans="16:16">
      <c r="P4454" s="159"/>
    </row>
    <row r="4455" spans="16:16">
      <c r="P4455" s="159"/>
    </row>
    <row r="4456" spans="16:16">
      <c r="P4456" s="159"/>
    </row>
    <row r="4457" spans="16:16">
      <c r="P4457" s="159"/>
    </row>
    <row r="4458" spans="16:16">
      <c r="P4458" s="159"/>
    </row>
    <row r="4459" spans="16:16">
      <c r="P4459" s="159"/>
    </row>
    <row r="4460" spans="16:16">
      <c r="P4460" s="159"/>
    </row>
    <row r="4461" spans="16:16">
      <c r="P4461" s="159"/>
    </row>
    <row r="4462" spans="16:16">
      <c r="P4462" s="159"/>
    </row>
    <row r="4463" spans="16:16">
      <c r="P4463" s="159"/>
    </row>
    <row r="4464" spans="16:16">
      <c r="P4464" s="159"/>
    </row>
    <row r="4465" spans="16:16">
      <c r="P4465" s="159"/>
    </row>
    <row r="4466" spans="16:16">
      <c r="P4466" s="159"/>
    </row>
    <row r="4467" spans="16:16">
      <c r="P4467" s="159"/>
    </row>
    <row r="4468" spans="16:16">
      <c r="P4468" s="159"/>
    </row>
    <row r="4469" spans="16:16">
      <c r="P4469" s="159"/>
    </row>
    <row r="4470" spans="16:16">
      <c r="P4470" s="159"/>
    </row>
    <row r="4471" spans="16:16">
      <c r="P4471" s="159"/>
    </row>
    <row r="4472" spans="16:16">
      <c r="P4472" s="159"/>
    </row>
    <row r="4473" spans="16:16">
      <c r="P4473" s="159"/>
    </row>
    <row r="4474" spans="16:16">
      <c r="P4474" s="159"/>
    </row>
    <row r="4475" spans="16:16">
      <c r="P4475" s="159"/>
    </row>
    <row r="4476" spans="16:16">
      <c r="P4476" s="159"/>
    </row>
    <row r="4477" spans="16:16">
      <c r="P4477" s="159"/>
    </row>
    <row r="4478" spans="16:16">
      <c r="P4478" s="159"/>
    </row>
    <row r="4479" spans="16:16">
      <c r="P4479" s="159"/>
    </row>
    <row r="4480" spans="16:16">
      <c r="P4480" s="159"/>
    </row>
    <row r="4481" spans="16:16">
      <c r="P4481" s="159"/>
    </row>
    <row r="4482" spans="16:16">
      <c r="P4482" s="159"/>
    </row>
    <row r="4483" spans="16:16">
      <c r="P4483" s="159"/>
    </row>
    <row r="4484" spans="16:16">
      <c r="P4484" s="159"/>
    </row>
    <row r="4485" spans="16:16">
      <c r="P4485" s="159"/>
    </row>
    <row r="4486" spans="16:16">
      <c r="P4486" s="159"/>
    </row>
    <row r="4487" spans="16:16">
      <c r="P4487" s="159"/>
    </row>
    <row r="4488" spans="16:16">
      <c r="P4488" s="159"/>
    </row>
    <row r="4489" spans="16:16">
      <c r="P4489" s="159"/>
    </row>
    <row r="4490" spans="16:16">
      <c r="P4490" s="159"/>
    </row>
    <row r="4491" spans="16:16">
      <c r="P4491" s="159"/>
    </row>
    <row r="4492" spans="16:16">
      <c r="P4492" s="159"/>
    </row>
    <row r="4493" spans="16:16">
      <c r="P4493" s="159"/>
    </row>
    <row r="4494" spans="16:16">
      <c r="P4494" s="159"/>
    </row>
    <row r="4495" spans="16:16">
      <c r="P4495" s="159"/>
    </row>
    <row r="4496" spans="16:16">
      <c r="P4496" s="159"/>
    </row>
    <row r="4497" spans="16:16">
      <c r="P4497" s="159"/>
    </row>
    <row r="4498" spans="16:16">
      <c r="P4498" s="159"/>
    </row>
    <row r="4499" spans="16:16">
      <c r="P4499" s="159"/>
    </row>
    <row r="4500" spans="16:16">
      <c r="P4500" s="159"/>
    </row>
    <row r="4501" spans="16:16">
      <c r="P4501" s="159"/>
    </row>
    <row r="4502" spans="16:16">
      <c r="P4502" s="159"/>
    </row>
    <row r="4503" spans="16:16">
      <c r="P4503" s="159"/>
    </row>
    <row r="4504" spans="16:16">
      <c r="P4504" s="159"/>
    </row>
    <row r="4505" spans="16:16">
      <c r="P4505" s="159"/>
    </row>
    <row r="4506" spans="16:16">
      <c r="P4506" s="159"/>
    </row>
    <row r="4507" spans="16:16">
      <c r="P4507" s="159"/>
    </row>
    <row r="4508" spans="16:16">
      <c r="P4508" s="159"/>
    </row>
    <row r="4509" spans="16:16">
      <c r="P4509" s="159"/>
    </row>
    <row r="4510" spans="16:16">
      <c r="P4510" s="159"/>
    </row>
    <row r="4511" spans="16:16">
      <c r="P4511" s="159"/>
    </row>
    <row r="4512" spans="16:16">
      <c r="P4512" s="159"/>
    </row>
    <row r="4513" spans="16:16">
      <c r="P4513" s="159"/>
    </row>
    <row r="4514" spans="16:16">
      <c r="P4514" s="159"/>
    </row>
    <row r="4515" spans="16:16">
      <c r="P4515" s="159"/>
    </row>
    <row r="4516" spans="16:16">
      <c r="P4516" s="159"/>
    </row>
    <row r="4517" spans="16:16">
      <c r="P4517" s="159"/>
    </row>
    <row r="4518" spans="16:16">
      <c r="P4518" s="159"/>
    </row>
    <row r="4519" spans="16:16">
      <c r="P4519" s="159"/>
    </row>
    <row r="4520" spans="16:16">
      <c r="P4520" s="159"/>
    </row>
    <row r="4521" spans="16:16">
      <c r="P4521" s="159"/>
    </row>
    <row r="4522" spans="16:16">
      <c r="P4522" s="159"/>
    </row>
    <row r="4523" spans="16:16">
      <c r="P4523" s="159"/>
    </row>
    <row r="4524" spans="16:16">
      <c r="P4524" s="159"/>
    </row>
    <row r="4525" spans="16:16">
      <c r="P4525" s="159"/>
    </row>
    <row r="4526" spans="16:16">
      <c r="P4526" s="159"/>
    </row>
    <row r="4527" spans="16:16">
      <c r="P4527" s="159"/>
    </row>
    <row r="4528" spans="16:16">
      <c r="P4528" s="159"/>
    </row>
    <row r="4529" spans="16:16">
      <c r="P4529" s="159"/>
    </row>
    <row r="4530" spans="16:16">
      <c r="P4530" s="159"/>
    </row>
    <row r="4531" spans="16:16">
      <c r="P4531" s="159"/>
    </row>
    <row r="4532" spans="16:16">
      <c r="P4532" s="159"/>
    </row>
    <row r="4533" spans="16:16">
      <c r="P4533" s="159"/>
    </row>
    <row r="4534" spans="16:16">
      <c r="P4534" s="159"/>
    </row>
    <row r="4535" spans="16:16">
      <c r="P4535" s="159"/>
    </row>
    <row r="4536" spans="16:16">
      <c r="P4536" s="159"/>
    </row>
    <row r="4537" spans="16:16">
      <c r="P4537" s="159"/>
    </row>
    <row r="4538" spans="16:16">
      <c r="P4538" s="159"/>
    </row>
    <row r="4539" spans="16:16">
      <c r="P4539" s="159"/>
    </row>
    <row r="4540" spans="16:16">
      <c r="P4540" s="159"/>
    </row>
    <row r="4541" spans="16:16">
      <c r="P4541" s="159"/>
    </row>
    <row r="4542" spans="16:16">
      <c r="P4542" s="159"/>
    </row>
    <row r="4543" spans="16:16">
      <c r="P4543" s="159"/>
    </row>
    <row r="4544" spans="16:16">
      <c r="P4544" s="159"/>
    </row>
    <row r="4545" spans="16:16">
      <c r="P4545" s="159"/>
    </row>
    <row r="4546" spans="16:16">
      <c r="P4546" s="159"/>
    </row>
    <row r="4547" spans="16:16">
      <c r="P4547" s="159"/>
    </row>
    <row r="4548" spans="16:16">
      <c r="P4548" s="159"/>
    </row>
    <row r="4549" spans="16:16">
      <c r="P4549" s="159"/>
    </row>
    <row r="4550" spans="16:16">
      <c r="P4550" s="159"/>
    </row>
    <row r="4551" spans="16:16">
      <c r="P4551" s="159"/>
    </row>
    <row r="4552" spans="16:16">
      <c r="P4552" s="159"/>
    </row>
    <row r="4553" spans="16:16">
      <c r="P4553" s="159"/>
    </row>
    <row r="4554" spans="16:16">
      <c r="P4554" s="159"/>
    </row>
    <row r="4555" spans="16:16">
      <c r="P4555" s="159"/>
    </row>
    <row r="4556" spans="16:16">
      <c r="P4556" s="159"/>
    </row>
    <row r="4557" spans="16:16">
      <c r="P4557" s="159"/>
    </row>
    <row r="4558" spans="16:16">
      <c r="P4558" s="159"/>
    </row>
    <row r="4559" spans="16:16">
      <c r="P4559" s="159"/>
    </row>
    <row r="4560" spans="16:16">
      <c r="P4560" s="159"/>
    </row>
    <row r="4561" spans="16:16">
      <c r="P4561" s="159"/>
    </row>
    <row r="4562" spans="16:16">
      <c r="P4562" s="159"/>
    </row>
    <row r="4563" spans="16:16">
      <c r="P4563" s="159"/>
    </row>
    <row r="4564" spans="16:16">
      <c r="P4564" s="159"/>
    </row>
    <row r="4565" spans="16:16">
      <c r="P4565" s="159"/>
    </row>
    <row r="4566" spans="16:16">
      <c r="P4566" s="159"/>
    </row>
    <row r="4567" spans="16:16">
      <c r="P4567" s="159"/>
    </row>
    <row r="4568" spans="16:16">
      <c r="P4568" s="159"/>
    </row>
    <row r="4569" spans="16:16">
      <c r="P4569" s="159"/>
    </row>
    <row r="4570" spans="16:16">
      <c r="P4570" s="159"/>
    </row>
    <row r="4571" spans="16:16">
      <c r="P4571" s="159"/>
    </row>
    <row r="4572" spans="16:16">
      <c r="P4572" s="159"/>
    </row>
    <row r="4573" spans="16:16">
      <c r="P4573" s="159"/>
    </row>
    <row r="4574" spans="16:16">
      <c r="P4574" s="159"/>
    </row>
    <row r="4575" spans="16:16">
      <c r="P4575" s="159"/>
    </row>
    <row r="4576" spans="16:16">
      <c r="P4576" s="159"/>
    </row>
    <row r="4577" spans="16:16">
      <c r="P4577" s="159"/>
    </row>
    <row r="4578" spans="16:16">
      <c r="P4578" s="159"/>
    </row>
    <row r="4579" spans="16:16">
      <c r="P4579" s="159"/>
    </row>
    <row r="4580" spans="16:16">
      <c r="P4580" s="159"/>
    </row>
    <row r="4581" spans="16:16">
      <c r="P4581" s="159"/>
    </row>
    <row r="4582" spans="16:16">
      <c r="P4582" s="159"/>
    </row>
    <row r="4583" spans="16:16">
      <c r="P4583" s="159"/>
    </row>
    <row r="4584" spans="16:16">
      <c r="P4584" s="159"/>
    </row>
    <row r="4585" spans="16:16">
      <c r="P4585" s="159"/>
    </row>
    <row r="4586" spans="16:16">
      <c r="P4586" s="159"/>
    </row>
    <row r="4587" spans="16:16">
      <c r="P4587" s="159"/>
    </row>
    <row r="4588" spans="16:16">
      <c r="P4588" s="159"/>
    </row>
    <row r="4589" spans="16:16">
      <c r="P4589" s="159"/>
    </row>
    <row r="4590" spans="16:16">
      <c r="P4590" s="159"/>
    </row>
    <row r="4591" spans="16:16">
      <c r="P4591" s="159"/>
    </row>
    <row r="4592" spans="16:16">
      <c r="P4592" s="159"/>
    </row>
    <row r="4593" spans="16:16">
      <c r="P4593" s="159"/>
    </row>
    <row r="4594" spans="16:16">
      <c r="P4594" s="159"/>
    </row>
    <row r="4595" spans="16:16">
      <c r="P4595" s="159"/>
    </row>
    <row r="4596" spans="16:16">
      <c r="P4596" s="159"/>
    </row>
    <row r="4597" spans="16:16">
      <c r="P4597" s="159"/>
    </row>
    <row r="4598" spans="16:16">
      <c r="P4598" s="159"/>
    </row>
    <row r="4599" spans="16:16">
      <c r="P4599" s="159"/>
    </row>
    <row r="4600" spans="16:16">
      <c r="P4600" s="159"/>
    </row>
    <row r="4601" spans="16:16">
      <c r="P4601" s="159"/>
    </row>
    <row r="4602" spans="16:16">
      <c r="P4602" s="159"/>
    </row>
    <row r="4603" spans="16:16">
      <c r="P4603" s="159"/>
    </row>
    <row r="4604" spans="16:16">
      <c r="P4604" s="159"/>
    </row>
    <row r="4605" spans="16:16">
      <c r="P4605" s="159"/>
    </row>
    <row r="4606" spans="16:16">
      <c r="P4606" s="159"/>
    </row>
    <row r="4607" spans="16:16">
      <c r="P4607" s="159"/>
    </row>
    <row r="4608" spans="16:16">
      <c r="P4608" s="159"/>
    </row>
    <row r="4609" spans="16:16">
      <c r="P4609" s="159"/>
    </row>
    <row r="4610" spans="16:16">
      <c r="P4610" s="159"/>
    </row>
    <row r="4611" spans="16:16">
      <c r="P4611" s="159"/>
    </row>
    <row r="4612" spans="16:16">
      <c r="P4612" s="159"/>
    </row>
    <row r="4613" spans="16:16">
      <c r="P4613" s="159"/>
    </row>
    <row r="4614" spans="16:16">
      <c r="P4614" s="159"/>
    </row>
    <row r="4615" spans="16:16">
      <c r="P4615" s="159"/>
    </row>
    <row r="4616" spans="16:16">
      <c r="P4616" s="159"/>
    </row>
    <row r="4617" spans="16:16">
      <c r="P4617" s="159"/>
    </row>
    <row r="4618" spans="16:16">
      <c r="P4618" s="159"/>
    </row>
    <row r="4619" spans="16:16">
      <c r="P4619" s="159"/>
    </row>
    <row r="4620" spans="16:16">
      <c r="P4620" s="159"/>
    </row>
    <row r="4621" spans="16:16">
      <c r="P4621" s="159"/>
    </row>
    <row r="4622" spans="16:16">
      <c r="P4622" s="159"/>
    </row>
    <row r="4623" spans="16:16">
      <c r="P4623" s="159"/>
    </row>
    <row r="4624" spans="16:16">
      <c r="P4624" s="159"/>
    </row>
    <row r="4625" spans="16:16">
      <c r="P4625" s="159"/>
    </row>
    <row r="4626" spans="16:16">
      <c r="P4626" s="159"/>
    </row>
    <row r="4627" spans="16:16">
      <c r="P4627" s="159"/>
    </row>
    <row r="4628" spans="16:16">
      <c r="P4628" s="159"/>
    </row>
    <row r="4629" spans="16:16">
      <c r="P4629" s="159"/>
    </row>
    <row r="4630" spans="16:16">
      <c r="P4630" s="159"/>
    </row>
    <row r="4631" spans="16:16">
      <c r="P4631" s="159"/>
    </row>
    <row r="4632" spans="16:16">
      <c r="P4632" s="159"/>
    </row>
    <row r="4633" spans="16:16">
      <c r="P4633" s="159"/>
    </row>
    <row r="4634" spans="16:16">
      <c r="P4634" s="159"/>
    </row>
    <row r="4635" spans="16:16">
      <c r="P4635" s="159"/>
    </row>
    <row r="4636" spans="16:16">
      <c r="P4636" s="159"/>
    </row>
    <row r="4637" spans="16:16">
      <c r="P4637" s="159"/>
    </row>
    <row r="4638" spans="16:16">
      <c r="P4638" s="159"/>
    </row>
    <row r="4639" spans="16:16">
      <c r="P4639" s="159"/>
    </row>
    <row r="4640" spans="16:16">
      <c r="P4640" s="159"/>
    </row>
    <row r="4641" spans="16:16">
      <c r="P4641" s="159"/>
    </row>
    <row r="4642" spans="16:16">
      <c r="P4642" s="159"/>
    </row>
    <row r="4643" spans="16:16">
      <c r="P4643" s="159"/>
    </row>
    <row r="4644" spans="16:16">
      <c r="P4644" s="159"/>
    </row>
    <row r="4645" spans="16:16">
      <c r="P4645" s="159"/>
    </row>
    <row r="4646" spans="16:16">
      <c r="P4646" s="159"/>
    </row>
    <row r="4647" spans="16:16">
      <c r="P4647" s="159"/>
    </row>
    <row r="4648" spans="16:16">
      <c r="P4648" s="159"/>
    </row>
    <row r="4649" spans="16:16">
      <c r="P4649" s="159"/>
    </row>
    <row r="4650" spans="16:16">
      <c r="P4650" s="159"/>
    </row>
    <row r="4651" spans="16:16">
      <c r="P4651" s="159"/>
    </row>
    <row r="4652" spans="16:16">
      <c r="P4652" s="159"/>
    </row>
    <row r="4653" spans="16:16">
      <c r="P4653" s="159"/>
    </row>
    <row r="4654" spans="16:16">
      <c r="P4654" s="159"/>
    </row>
    <row r="4655" spans="16:16">
      <c r="P4655" s="159"/>
    </row>
    <row r="4656" spans="16:16">
      <c r="P4656" s="159"/>
    </row>
    <row r="4657" spans="16:16">
      <c r="P4657" s="159"/>
    </row>
    <row r="4658" spans="16:16">
      <c r="P4658" s="159"/>
    </row>
    <row r="4659" spans="16:16">
      <c r="P4659" s="159"/>
    </row>
    <row r="4660" spans="16:16">
      <c r="P4660" s="159"/>
    </row>
    <row r="4661" spans="16:16">
      <c r="P4661" s="159"/>
    </row>
    <row r="4662" spans="16:16">
      <c r="P4662" s="159"/>
    </row>
    <row r="4663" spans="16:16">
      <c r="P4663" s="159"/>
    </row>
    <row r="4664" spans="16:16">
      <c r="P4664" s="159"/>
    </row>
    <row r="4665" spans="16:16">
      <c r="P4665" s="159"/>
    </row>
    <row r="4666" spans="16:16">
      <c r="P4666" s="159"/>
    </row>
    <row r="4667" spans="16:16">
      <c r="P4667" s="159"/>
    </row>
    <row r="4668" spans="16:16">
      <c r="P4668" s="159"/>
    </row>
    <row r="4669" spans="16:16">
      <c r="P4669" s="159"/>
    </row>
    <row r="4670" spans="16:16">
      <c r="P4670" s="159"/>
    </row>
    <row r="4671" spans="16:16">
      <c r="P4671" s="159"/>
    </row>
    <row r="4672" spans="16:16">
      <c r="P4672" s="159"/>
    </row>
    <row r="4673" spans="16:16">
      <c r="P4673" s="159"/>
    </row>
    <row r="4674" spans="16:16">
      <c r="P4674" s="159"/>
    </row>
    <row r="4675" spans="16:16">
      <c r="P4675" s="159"/>
    </row>
    <row r="4676" spans="16:16">
      <c r="P4676" s="159"/>
    </row>
    <row r="4677" spans="16:16">
      <c r="P4677" s="159"/>
    </row>
    <row r="4678" spans="16:16">
      <c r="P4678" s="159"/>
    </row>
    <row r="4679" spans="16:16">
      <c r="P4679" s="159"/>
    </row>
    <row r="4680" spans="16:16">
      <c r="P4680" s="159"/>
    </row>
    <row r="4681" spans="16:16">
      <c r="P4681" s="159"/>
    </row>
    <row r="4682" spans="16:16">
      <c r="P4682" s="159"/>
    </row>
    <row r="4683" spans="16:16">
      <c r="P4683" s="159"/>
    </row>
    <row r="4684" spans="16:16">
      <c r="P4684" s="159"/>
    </row>
    <row r="4685" spans="16:16">
      <c r="P4685" s="159"/>
    </row>
    <row r="4686" spans="16:16">
      <c r="P4686" s="159"/>
    </row>
    <row r="4687" spans="16:16">
      <c r="P4687" s="159"/>
    </row>
    <row r="4688" spans="16:16">
      <c r="P4688" s="159"/>
    </row>
    <row r="4689" spans="16:16">
      <c r="P4689" s="159"/>
    </row>
    <row r="4690" spans="16:16">
      <c r="P4690" s="159"/>
    </row>
    <row r="4691" spans="16:16">
      <c r="P4691" s="159"/>
    </row>
    <row r="4692" spans="16:16">
      <c r="P4692" s="159"/>
    </row>
    <row r="4693" spans="16:16">
      <c r="P4693" s="159"/>
    </row>
    <row r="4694" spans="16:16">
      <c r="P4694" s="159"/>
    </row>
    <row r="4695" spans="16:16">
      <c r="P4695" s="159"/>
    </row>
    <row r="4696" spans="16:16">
      <c r="P4696" s="159"/>
    </row>
    <row r="4697" spans="16:16">
      <c r="P4697" s="159"/>
    </row>
    <row r="4698" spans="16:16">
      <c r="P4698" s="159"/>
    </row>
    <row r="4699" spans="16:16">
      <c r="P4699" s="159"/>
    </row>
    <row r="4700" spans="16:16">
      <c r="P4700" s="159"/>
    </row>
    <row r="4701" spans="16:16">
      <c r="P4701" s="159"/>
    </row>
    <row r="4702" spans="16:16">
      <c r="P4702" s="159"/>
    </row>
    <row r="4703" spans="16:16">
      <c r="P4703" s="159"/>
    </row>
    <row r="4704" spans="16:16">
      <c r="P4704" s="159"/>
    </row>
    <row r="4705" spans="16:16">
      <c r="P4705" s="159"/>
    </row>
    <row r="4706" spans="16:16">
      <c r="P4706" s="159"/>
    </row>
    <row r="4707" spans="16:16">
      <c r="P4707" s="159"/>
    </row>
    <row r="4708" spans="16:16">
      <c r="P4708" s="159"/>
    </row>
    <row r="4709" spans="16:16">
      <c r="P4709" s="159"/>
    </row>
    <row r="4710" spans="16:16">
      <c r="P4710" s="159"/>
    </row>
    <row r="4711" spans="16:16">
      <c r="P4711" s="159"/>
    </row>
    <row r="4712" spans="16:16">
      <c r="P4712" s="159"/>
    </row>
    <row r="4713" spans="16:16">
      <c r="P4713" s="159"/>
    </row>
    <row r="4714" spans="16:16">
      <c r="P4714" s="159"/>
    </row>
    <row r="4715" spans="16:16">
      <c r="P4715" s="159"/>
    </row>
    <row r="4716" spans="16:16">
      <c r="P4716" s="159"/>
    </row>
    <row r="4717" spans="16:16">
      <c r="P4717" s="159"/>
    </row>
    <row r="4718" spans="16:16">
      <c r="P4718" s="159"/>
    </row>
    <row r="4719" spans="16:16">
      <c r="P4719" s="159"/>
    </row>
    <row r="4720" spans="16:16">
      <c r="P4720" s="159"/>
    </row>
    <row r="4721" spans="16:16">
      <c r="P4721" s="159"/>
    </row>
    <row r="4722" spans="16:16">
      <c r="P4722" s="159"/>
    </row>
    <row r="4723" spans="16:16">
      <c r="P4723" s="159"/>
    </row>
    <row r="4724" spans="16:16">
      <c r="P4724" s="159"/>
    </row>
    <row r="4725" spans="16:16">
      <c r="P4725" s="159"/>
    </row>
    <row r="4726" spans="16:16">
      <c r="P4726" s="159"/>
    </row>
    <row r="4727" spans="16:16">
      <c r="P4727" s="159"/>
    </row>
    <row r="4728" spans="16:16">
      <c r="P4728" s="159"/>
    </row>
    <row r="4729" spans="16:16">
      <c r="P4729" s="159"/>
    </row>
    <row r="4730" spans="16:16">
      <c r="P4730" s="159"/>
    </row>
    <row r="4731" spans="16:16">
      <c r="P4731" s="159"/>
    </row>
    <row r="4732" spans="16:16">
      <c r="P4732" s="159"/>
    </row>
    <row r="4733" spans="16:16">
      <c r="P4733" s="159"/>
    </row>
    <row r="4734" spans="16:16">
      <c r="P4734" s="159"/>
    </row>
    <row r="4735" spans="16:16">
      <c r="P4735" s="159"/>
    </row>
    <row r="4736" spans="16:16">
      <c r="P4736" s="159"/>
    </row>
    <row r="4737" spans="16:16">
      <c r="P4737" s="159"/>
    </row>
    <row r="4738" spans="16:16">
      <c r="P4738" s="159"/>
    </row>
    <row r="4739" spans="16:16">
      <c r="P4739" s="159"/>
    </row>
    <row r="4740" spans="16:16">
      <c r="P4740" s="159"/>
    </row>
    <row r="4741" spans="16:16">
      <c r="P4741" s="159"/>
    </row>
    <row r="4742" spans="16:16">
      <c r="P4742" s="159"/>
    </row>
    <row r="4743" spans="16:16">
      <c r="P4743" s="159"/>
    </row>
    <row r="4744" spans="16:16">
      <c r="P4744" s="159"/>
    </row>
    <row r="4745" spans="16:16">
      <c r="P4745" s="159"/>
    </row>
    <row r="4746" spans="16:16">
      <c r="P4746" s="159"/>
    </row>
    <row r="4747" spans="16:16">
      <c r="P4747" s="159"/>
    </row>
    <row r="4748" spans="16:16">
      <c r="P4748" s="159"/>
    </row>
    <row r="4749" spans="16:16">
      <c r="P4749" s="159"/>
    </row>
    <row r="4750" spans="16:16">
      <c r="P4750" s="159"/>
    </row>
    <row r="4751" spans="16:16">
      <c r="P4751" s="159"/>
    </row>
    <row r="4752" spans="16:16">
      <c r="P4752" s="159"/>
    </row>
    <row r="4753" spans="16:16">
      <c r="P4753" s="159"/>
    </row>
    <row r="4754" spans="16:16">
      <c r="P4754" s="159"/>
    </row>
    <row r="4755" spans="16:16">
      <c r="P4755" s="159"/>
    </row>
    <row r="4756" spans="16:16">
      <c r="P4756" s="159"/>
    </row>
    <row r="4757" spans="16:16">
      <c r="P4757" s="159"/>
    </row>
    <row r="4758" spans="16:16">
      <c r="P4758" s="159"/>
    </row>
    <row r="4759" spans="16:16">
      <c r="P4759" s="159"/>
    </row>
    <row r="4760" spans="16:16">
      <c r="P4760" s="159"/>
    </row>
    <row r="4761" spans="16:16">
      <c r="P4761" s="159"/>
    </row>
    <row r="4762" spans="16:16">
      <c r="P4762" s="159"/>
    </row>
    <row r="4763" spans="16:16">
      <c r="P4763" s="159"/>
    </row>
    <row r="4764" spans="16:16">
      <c r="P4764" s="159"/>
    </row>
    <row r="4765" spans="16:16">
      <c r="P4765" s="159"/>
    </row>
    <row r="4766" spans="16:16">
      <c r="P4766" s="159"/>
    </row>
    <row r="4767" spans="16:16">
      <c r="P4767" s="159"/>
    </row>
    <row r="4768" spans="16:16">
      <c r="P4768" s="159"/>
    </row>
    <row r="4769" spans="16:16">
      <c r="P4769" s="159"/>
    </row>
    <row r="4770" spans="16:16">
      <c r="P4770" s="159"/>
    </row>
    <row r="4771" spans="16:16">
      <c r="P4771" s="159"/>
    </row>
    <row r="4772" spans="16:16">
      <c r="P4772" s="159"/>
    </row>
    <row r="4773" spans="16:16">
      <c r="P4773" s="159"/>
    </row>
    <row r="4774" spans="16:16">
      <c r="P4774" s="159"/>
    </row>
    <row r="4775" spans="16:16">
      <c r="P4775" s="159"/>
    </row>
    <row r="4776" spans="16:16">
      <c r="P4776" s="159"/>
    </row>
    <row r="4777" spans="16:16">
      <c r="P4777" s="159"/>
    </row>
    <row r="4778" spans="16:16">
      <c r="P4778" s="159"/>
    </row>
    <row r="4779" spans="16:16">
      <c r="P4779" s="159"/>
    </row>
    <row r="4780" spans="16:16">
      <c r="P4780" s="159"/>
    </row>
    <row r="4781" spans="16:16">
      <c r="P4781" s="159"/>
    </row>
    <row r="4782" spans="16:16">
      <c r="P4782" s="159"/>
    </row>
    <row r="4783" spans="16:16">
      <c r="P4783" s="159"/>
    </row>
    <row r="4784" spans="16:16">
      <c r="P4784" s="159"/>
    </row>
    <row r="4785" spans="16:16">
      <c r="P4785" s="159"/>
    </row>
    <row r="4786" spans="16:16">
      <c r="P4786" s="159"/>
    </row>
    <row r="4787" spans="16:16">
      <c r="P4787" s="159"/>
    </row>
    <row r="4788" spans="16:16">
      <c r="P4788" s="159"/>
    </row>
    <row r="4789" spans="16:16">
      <c r="P4789" s="159"/>
    </row>
    <row r="4790" spans="16:16">
      <c r="P4790" s="159"/>
    </row>
    <row r="4791" spans="16:16">
      <c r="P4791" s="159"/>
    </row>
    <row r="4792" spans="16:16">
      <c r="P4792" s="159"/>
    </row>
    <row r="4793" spans="16:16">
      <c r="P4793" s="159"/>
    </row>
    <row r="4794" spans="16:16">
      <c r="P4794" s="159"/>
    </row>
    <row r="4795" spans="16:16">
      <c r="P4795" s="159"/>
    </row>
    <row r="4796" spans="16:16">
      <c r="P4796" s="159"/>
    </row>
    <row r="4797" spans="16:16">
      <c r="P4797" s="159"/>
    </row>
    <row r="4798" spans="16:16">
      <c r="P4798" s="159"/>
    </row>
    <row r="4799" spans="16:16">
      <c r="P4799" s="159"/>
    </row>
    <row r="4800" spans="16:16">
      <c r="P4800" s="159"/>
    </row>
    <row r="4801" spans="16:16">
      <c r="P4801" s="159"/>
    </row>
    <row r="4802" spans="16:16">
      <c r="P4802" s="159"/>
    </row>
    <row r="4803" spans="16:16">
      <c r="P4803" s="159"/>
    </row>
    <row r="4804" spans="16:16">
      <c r="P4804" s="159"/>
    </row>
    <row r="4805" spans="16:16">
      <c r="P4805" s="159"/>
    </row>
    <row r="4806" spans="16:16">
      <c r="P4806" s="159"/>
    </row>
    <row r="4807" spans="16:16">
      <c r="P4807" s="159"/>
    </row>
    <row r="4808" spans="16:16">
      <c r="P4808" s="159"/>
    </row>
    <row r="4809" spans="16:16">
      <c r="P4809" s="159"/>
    </row>
    <row r="4810" spans="16:16">
      <c r="P4810" s="159"/>
    </row>
    <row r="4811" spans="16:16">
      <c r="P4811" s="159"/>
    </row>
    <row r="4812" spans="16:16">
      <c r="P4812" s="159"/>
    </row>
    <row r="4813" spans="16:16">
      <c r="P4813" s="159"/>
    </row>
    <row r="4814" spans="16:16">
      <c r="P4814" s="159"/>
    </row>
    <row r="4815" spans="16:16">
      <c r="P4815" s="159"/>
    </row>
    <row r="4816" spans="16:16">
      <c r="P4816" s="159"/>
    </row>
    <row r="4817" spans="16:16">
      <c r="P4817" s="159"/>
    </row>
    <row r="4818" spans="16:16">
      <c r="P4818" s="159"/>
    </row>
    <row r="4819" spans="16:16">
      <c r="P4819" s="159"/>
    </row>
    <row r="4820" spans="16:16">
      <c r="P4820" s="159"/>
    </row>
    <row r="4821" spans="16:16">
      <c r="P4821" s="159"/>
    </row>
    <row r="4822" spans="16:16">
      <c r="P4822" s="159"/>
    </row>
    <row r="4823" spans="16:16">
      <c r="P4823" s="159"/>
    </row>
    <row r="4824" spans="16:16">
      <c r="P4824" s="159"/>
    </row>
    <row r="4825" spans="16:16">
      <c r="P4825" s="159"/>
    </row>
    <row r="4826" spans="16:16">
      <c r="P4826" s="159"/>
    </row>
    <row r="4827" spans="16:16">
      <c r="P4827" s="159"/>
    </row>
    <row r="4828" spans="16:16">
      <c r="P4828" s="159"/>
    </row>
    <row r="4829" spans="16:16">
      <c r="P4829" s="159"/>
    </row>
    <row r="4830" spans="16:16">
      <c r="P4830" s="159"/>
    </row>
    <row r="4831" spans="16:16">
      <c r="P4831" s="159"/>
    </row>
    <row r="4832" spans="16:16">
      <c r="P4832" s="159"/>
    </row>
    <row r="4833" spans="16:16">
      <c r="P4833" s="159"/>
    </row>
    <row r="4834" spans="16:16">
      <c r="P4834" s="159"/>
    </row>
    <row r="4835" spans="16:16">
      <c r="P4835" s="159"/>
    </row>
    <row r="4836" spans="16:16">
      <c r="P4836" s="159"/>
    </row>
    <row r="4837" spans="16:16">
      <c r="P4837" s="159"/>
    </row>
    <row r="4838" spans="16:16">
      <c r="P4838" s="159"/>
    </row>
    <row r="4839" spans="16:16">
      <c r="P4839" s="159"/>
    </row>
    <row r="4840" spans="16:16">
      <c r="P4840" s="159"/>
    </row>
    <row r="4841" spans="16:16">
      <c r="P4841" s="159"/>
    </row>
    <row r="4842" spans="16:16">
      <c r="P4842" s="159"/>
    </row>
    <row r="4843" spans="16:16">
      <c r="P4843" s="159"/>
    </row>
    <row r="4844" spans="16:16">
      <c r="P4844" s="159"/>
    </row>
    <row r="4845" spans="16:16">
      <c r="P4845" s="159"/>
    </row>
    <row r="4846" spans="16:16">
      <c r="P4846" s="159"/>
    </row>
    <row r="4847" spans="16:16">
      <c r="P4847" s="159"/>
    </row>
    <row r="4848" spans="16:16">
      <c r="P4848" s="159"/>
    </row>
    <row r="4849" spans="16:16">
      <c r="P4849" s="159"/>
    </row>
    <row r="4850" spans="16:16">
      <c r="P4850" s="159"/>
    </row>
    <row r="4851" spans="16:16">
      <c r="P4851" s="159"/>
    </row>
    <row r="4852" spans="16:16">
      <c r="P4852" s="159"/>
    </row>
    <row r="4853" spans="16:16">
      <c r="P4853" s="159"/>
    </row>
    <row r="4854" spans="16:16">
      <c r="P4854" s="159"/>
    </row>
    <row r="4855" spans="16:16">
      <c r="P4855" s="159"/>
    </row>
    <row r="4856" spans="16:16">
      <c r="P4856" s="159"/>
    </row>
    <row r="4857" spans="16:16">
      <c r="P4857" s="159"/>
    </row>
    <row r="4858" spans="16:16">
      <c r="P4858" s="159"/>
    </row>
    <row r="4859" spans="16:16">
      <c r="P4859" s="159"/>
    </row>
    <row r="4860" spans="16:16">
      <c r="P4860" s="159"/>
    </row>
    <row r="4861" spans="16:16">
      <c r="P4861" s="159"/>
    </row>
    <row r="4862" spans="16:16">
      <c r="P4862" s="159"/>
    </row>
    <row r="4863" spans="16:16">
      <c r="P4863" s="159"/>
    </row>
    <row r="4864" spans="16:16">
      <c r="P4864" s="159"/>
    </row>
    <row r="4865" spans="16:16">
      <c r="P4865" s="159"/>
    </row>
    <row r="4866" spans="16:16">
      <c r="P4866" s="159"/>
    </row>
    <row r="4867" spans="16:16">
      <c r="P4867" s="159"/>
    </row>
    <row r="4868" spans="16:16">
      <c r="P4868" s="159"/>
    </row>
    <row r="4869" spans="16:16">
      <c r="P4869" s="159"/>
    </row>
    <row r="4870" spans="16:16">
      <c r="P4870" s="159"/>
    </row>
    <row r="4871" spans="16:16">
      <c r="P4871" s="159"/>
    </row>
    <row r="4872" spans="16:16">
      <c r="P4872" s="159"/>
    </row>
    <row r="4873" spans="16:16">
      <c r="P4873" s="159"/>
    </row>
    <row r="4874" spans="16:16">
      <c r="P4874" s="159"/>
    </row>
    <row r="4875" spans="16:16">
      <c r="P4875" s="159"/>
    </row>
    <row r="4876" spans="16:16">
      <c r="P4876" s="159"/>
    </row>
    <row r="4877" spans="16:16">
      <c r="P4877" s="159"/>
    </row>
    <row r="4878" spans="16:16">
      <c r="P4878" s="159"/>
    </row>
    <row r="4879" spans="16:16">
      <c r="P4879" s="159"/>
    </row>
    <row r="4880" spans="16:16">
      <c r="P4880" s="159"/>
    </row>
    <row r="4881" spans="16:16">
      <c r="P4881" s="159"/>
    </row>
    <row r="4882" spans="16:16">
      <c r="P4882" s="159"/>
    </row>
    <row r="4883" spans="16:16">
      <c r="P4883" s="159"/>
    </row>
    <row r="4884" spans="16:16">
      <c r="P4884" s="159"/>
    </row>
    <row r="4885" spans="16:16">
      <c r="P4885" s="159"/>
    </row>
    <row r="4886" spans="16:16">
      <c r="P4886" s="159"/>
    </row>
    <row r="4887" spans="16:16">
      <c r="P4887" s="159"/>
    </row>
    <row r="4888" spans="16:16">
      <c r="P4888" s="159"/>
    </row>
    <row r="4889" spans="16:16">
      <c r="P4889" s="159"/>
    </row>
    <row r="4890" spans="16:16">
      <c r="P4890" s="159"/>
    </row>
    <row r="4891" spans="16:16">
      <c r="P4891" s="159"/>
    </row>
    <row r="4892" spans="16:16">
      <c r="P4892" s="159"/>
    </row>
    <row r="4893" spans="16:16">
      <c r="P4893" s="159"/>
    </row>
    <row r="4894" spans="16:16">
      <c r="P4894" s="159"/>
    </row>
    <row r="4895" spans="16:16">
      <c r="P4895" s="159"/>
    </row>
    <row r="4896" spans="16:16">
      <c r="P4896" s="159"/>
    </row>
    <row r="4897" spans="16:16">
      <c r="P4897" s="159"/>
    </row>
    <row r="4898" spans="16:16">
      <c r="P4898" s="159"/>
    </row>
    <row r="4899" spans="16:16">
      <c r="P4899" s="159"/>
    </row>
    <row r="4900" spans="16:16">
      <c r="P4900" s="159"/>
    </row>
    <row r="4901" spans="16:16">
      <c r="P4901" s="159"/>
    </row>
    <row r="4902" spans="16:16">
      <c r="P4902" s="159"/>
    </row>
    <row r="4903" spans="16:16">
      <c r="P4903" s="159"/>
    </row>
    <row r="4904" spans="16:16">
      <c r="P4904" s="159"/>
    </row>
    <row r="4905" spans="16:16">
      <c r="P4905" s="159"/>
    </row>
    <row r="4906" spans="16:16">
      <c r="P4906" s="159"/>
    </row>
    <row r="4907" spans="16:16">
      <c r="P4907" s="159"/>
    </row>
    <row r="4908" spans="16:16">
      <c r="P4908" s="159"/>
    </row>
    <row r="4909" spans="16:16">
      <c r="P4909" s="159"/>
    </row>
    <row r="4910" spans="16:16">
      <c r="P4910" s="159"/>
    </row>
    <row r="4911" spans="16:16">
      <c r="P4911" s="159"/>
    </row>
    <row r="4912" spans="16:16">
      <c r="P4912" s="159"/>
    </row>
    <row r="4913" spans="16:16">
      <c r="P4913" s="159"/>
    </row>
    <row r="4914" spans="16:16">
      <c r="P4914" s="159"/>
    </row>
    <row r="4915" spans="16:16">
      <c r="P4915" s="159"/>
    </row>
    <row r="4916" spans="16:16">
      <c r="P4916" s="159"/>
    </row>
    <row r="4917" spans="16:16">
      <c r="P4917" s="159"/>
    </row>
    <row r="4918" spans="16:16">
      <c r="P4918" s="159"/>
    </row>
    <row r="4919" spans="16:16">
      <c r="P4919" s="159"/>
    </row>
    <row r="4920" spans="16:16">
      <c r="P4920" s="159"/>
    </row>
    <row r="4921" spans="16:16">
      <c r="P4921" s="159"/>
    </row>
    <row r="4922" spans="16:16">
      <c r="P4922" s="159"/>
    </row>
    <row r="4923" spans="16:16">
      <c r="P4923" s="159"/>
    </row>
    <row r="4924" spans="16:16">
      <c r="P4924" s="159"/>
    </row>
    <row r="4925" spans="16:16">
      <c r="P4925" s="159"/>
    </row>
    <row r="4926" spans="16:16">
      <c r="P4926" s="159"/>
    </row>
    <row r="4927" spans="16:16">
      <c r="P4927" s="159"/>
    </row>
    <row r="4928" spans="16:16">
      <c r="P4928" s="159"/>
    </row>
    <row r="4929" spans="16:16">
      <c r="P4929" s="159"/>
    </row>
    <row r="4930" spans="16:16">
      <c r="P4930" s="159"/>
    </row>
    <row r="4931" spans="16:16">
      <c r="P4931" s="159"/>
    </row>
    <row r="4932" spans="16:16">
      <c r="P4932" s="159"/>
    </row>
    <row r="4933" spans="16:16">
      <c r="P4933" s="159"/>
    </row>
    <row r="4934" spans="16:16">
      <c r="P4934" s="159"/>
    </row>
    <row r="4935" spans="16:16">
      <c r="P4935" s="159"/>
    </row>
    <row r="4936" spans="16:16">
      <c r="P4936" s="159"/>
    </row>
    <row r="4937" spans="16:16">
      <c r="P4937" s="159"/>
    </row>
    <row r="4938" spans="16:16">
      <c r="P4938" s="159"/>
    </row>
    <row r="4939" spans="16:16">
      <c r="P4939" s="159"/>
    </row>
    <row r="4940" spans="16:16">
      <c r="P4940" s="159"/>
    </row>
    <row r="4941" spans="16:16">
      <c r="P4941" s="159"/>
    </row>
    <row r="4942" spans="16:16">
      <c r="P4942" s="159"/>
    </row>
    <row r="4943" spans="16:16">
      <c r="P4943" s="159"/>
    </row>
    <row r="4944" spans="16:16">
      <c r="P4944" s="159"/>
    </row>
    <row r="4945" spans="16:16">
      <c r="P4945" s="159"/>
    </row>
    <row r="4946" spans="16:16">
      <c r="P4946" s="159"/>
    </row>
    <row r="4947" spans="16:16">
      <c r="P4947" s="159"/>
    </row>
    <row r="4948" spans="16:16">
      <c r="P4948" s="159"/>
    </row>
    <row r="4949" spans="16:16">
      <c r="P4949" s="159"/>
    </row>
    <row r="4950" spans="16:16">
      <c r="P4950" s="159"/>
    </row>
    <row r="4951" spans="16:16">
      <c r="P4951" s="159"/>
    </row>
    <row r="4952" spans="16:16">
      <c r="P4952" s="159"/>
    </row>
    <row r="4953" spans="16:16">
      <c r="P4953" s="159"/>
    </row>
    <row r="4954" spans="16:16">
      <c r="P4954" s="159"/>
    </row>
    <row r="4955" spans="16:16">
      <c r="P4955" s="159"/>
    </row>
    <row r="4956" spans="16:16">
      <c r="P4956" s="159"/>
    </row>
    <row r="4957" spans="16:16">
      <c r="P4957" s="159"/>
    </row>
    <row r="4958" spans="16:16">
      <c r="P4958" s="159"/>
    </row>
    <row r="4959" spans="16:16">
      <c r="P4959" s="159"/>
    </row>
    <row r="4960" spans="16:16">
      <c r="P4960" s="159"/>
    </row>
    <row r="4961" spans="16:16">
      <c r="P4961" s="159"/>
    </row>
    <row r="4962" spans="16:16">
      <c r="P4962" s="159"/>
    </row>
    <row r="4963" spans="16:16">
      <c r="P4963" s="159"/>
    </row>
    <row r="4964" spans="16:16">
      <c r="P4964" s="159"/>
    </row>
    <row r="4965" spans="16:16">
      <c r="P4965" s="159"/>
    </row>
    <row r="4966" spans="16:16">
      <c r="P4966" s="159"/>
    </row>
    <row r="4967" spans="16:16">
      <c r="P4967" s="159"/>
    </row>
    <row r="4968" spans="16:16">
      <c r="P4968" s="159"/>
    </row>
    <row r="4969" spans="16:16">
      <c r="P4969" s="159"/>
    </row>
    <row r="4970" spans="16:16">
      <c r="P4970" s="159"/>
    </row>
    <row r="4971" spans="16:16">
      <c r="P4971" s="159"/>
    </row>
    <row r="4972" spans="16:16">
      <c r="P4972" s="159"/>
    </row>
    <row r="4973" spans="16:16">
      <c r="P4973" s="159"/>
    </row>
    <row r="4974" spans="16:16">
      <c r="P4974" s="159"/>
    </row>
    <row r="4975" spans="16:16">
      <c r="P4975" s="159"/>
    </row>
    <row r="4976" spans="16:16">
      <c r="P4976" s="159"/>
    </row>
    <row r="4977" spans="16:16">
      <c r="P4977" s="159"/>
    </row>
    <row r="4978" spans="16:16">
      <c r="P4978" s="159"/>
    </row>
    <row r="4979" spans="16:16">
      <c r="P4979" s="159"/>
    </row>
    <row r="4980" spans="16:16">
      <c r="P4980" s="159"/>
    </row>
    <row r="4981" spans="16:16">
      <c r="P4981" s="159"/>
    </row>
    <row r="4982" spans="16:16">
      <c r="P4982" s="159"/>
    </row>
    <row r="4983" spans="16:16">
      <c r="P4983" s="159"/>
    </row>
    <row r="4984" spans="16:16">
      <c r="P4984" s="159"/>
    </row>
    <row r="4985" spans="16:16">
      <c r="P4985" s="159"/>
    </row>
    <row r="4986" spans="16:16">
      <c r="P4986" s="159"/>
    </row>
    <row r="4987" spans="16:16">
      <c r="P4987" s="159"/>
    </row>
    <row r="4988" spans="16:16">
      <c r="P4988" s="159"/>
    </row>
    <row r="4989" spans="16:16">
      <c r="P4989" s="159"/>
    </row>
    <row r="4990" spans="16:16">
      <c r="P4990" s="159"/>
    </row>
    <row r="4991" spans="16:16">
      <c r="P4991" s="159"/>
    </row>
    <row r="4992" spans="16:16">
      <c r="P4992" s="159"/>
    </row>
    <row r="4993" spans="16:16">
      <c r="P4993" s="159"/>
    </row>
    <row r="4994" spans="16:16">
      <c r="P4994" s="159"/>
    </row>
    <row r="4995" spans="16:16">
      <c r="P4995" s="159"/>
    </row>
    <row r="4996" spans="16:16">
      <c r="P4996" s="159"/>
    </row>
    <row r="4997" spans="16:16">
      <c r="P4997" s="159"/>
    </row>
    <row r="4998" spans="16:16">
      <c r="P4998" s="159"/>
    </row>
    <row r="4999" spans="16:16">
      <c r="P4999" s="159"/>
    </row>
    <row r="5000" spans="16:16">
      <c r="P5000" s="159"/>
    </row>
    <row r="5001" spans="16:16">
      <c r="P5001" s="159"/>
    </row>
    <row r="5002" spans="16:16">
      <c r="P5002" s="159"/>
    </row>
    <row r="5003" spans="16:16">
      <c r="P5003" s="159"/>
    </row>
    <row r="5004" spans="16:16">
      <c r="P5004" s="159"/>
    </row>
    <row r="5005" spans="16:16">
      <c r="P5005" s="159"/>
    </row>
    <row r="5006" spans="16:16">
      <c r="P5006" s="159"/>
    </row>
    <row r="5007" spans="16:16">
      <c r="P5007" s="159"/>
    </row>
    <row r="5008" spans="16:16">
      <c r="P5008" s="159"/>
    </row>
    <row r="5009" spans="16:16">
      <c r="P5009" s="159"/>
    </row>
    <row r="5010" spans="16:16">
      <c r="P5010" s="159"/>
    </row>
    <row r="5011" spans="16:16">
      <c r="P5011" s="159"/>
    </row>
    <row r="5012" spans="16:16">
      <c r="P5012" s="159"/>
    </row>
    <row r="5013" spans="16:16">
      <c r="P5013" s="159"/>
    </row>
    <row r="5014" spans="16:16">
      <c r="P5014" s="159"/>
    </row>
    <row r="5015" spans="16:16">
      <c r="P5015" s="159"/>
    </row>
    <row r="5016" spans="16:16">
      <c r="P5016" s="159"/>
    </row>
    <row r="5017" spans="16:16">
      <c r="P5017" s="159"/>
    </row>
    <row r="5018" spans="16:16">
      <c r="P5018" s="159"/>
    </row>
    <row r="5019" spans="16:16">
      <c r="P5019" s="159"/>
    </row>
    <row r="5020" spans="16:16">
      <c r="P5020" s="159"/>
    </row>
    <row r="5021" spans="16:16">
      <c r="P5021" s="159"/>
    </row>
    <row r="5022" spans="16:16">
      <c r="P5022" s="159"/>
    </row>
    <row r="5023" spans="16:16">
      <c r="P5023" s="159"/>
    </row>
    <row r="5024" spans="16:16">
      <c r="P5024" s="159"/>
    </row>
    <row r="5025" spans="16:16">
      <c r="P5025" s="159"/>
    </row>
    <row r="5026" spans="16:16">
      <c r="P5026" s="159"/>
    </row>
    <row r="5027" spans="16:16">
      <c r="P5027" s="159"/>
    </row>
    <row r="5028" spans="16:16">
      <c r="P5028" s="159"/>
    </row>
    <row r="5029" spans="16:16">
      <c r="P5029" s="159"/>
    </row>
    <row r="5030" spans="16:16">
      <c r="P5030" s="159"/>
    </row>
    <row r="5031" spans="16:16">
      <c r="P5031" s="159"/>
    </row>
    <row r="5032" spans="16:16">
      <c r="P5032" s="159"/>
    </row>
    <row r="5033" spans="16:16">
      <c r="P5033" s="159"/>
    </row>
    <row r="5034" spans="16:16">
      <c r="P5034" s="159"/>
    </row>
    <row r="5035" spans="16:16">
      <c r="P5035" s="159"/>
    </row>
    <row r="5036" spans="16:16">
      <c r="P5036" s="159"/>
    </row>
    <row r="5037" spans="16:16">
      <c r="P5037" s="159"/>
    </row>
    <row r="5038" spans="16:16">
      <c r="P5038" s="159"/>
    </row>
    <row r="5039" spans="16:16">
      <c r="P5039" s="159"/>
    </row>
    <row r="5040" spans="16:16">
      <c r="P5040" s="159"/>
    </row>
    <row r="5041" spans="16:16">
      <c r="P5041" s="159"/>
    </row>
    <row r="5042" spans="16:16">
      <c r="P5042" s="159"/>
    </row>
    <row r="5043" spans="16:16">
      <c r="P5043" s="159"/>
    </row>
    <row r="5044" spans="16:16">
      <c r="P5044" s="159"/>
    </row>
    <row r="5045" spans="16:16">
      <c r="P5045" s="159"/>
    </row>
    <row r="5046" spans="16:16">
      <c r="P5046" s="159"/>
    </row>
    <row r="5047" spans="16:16">
      <c r="P5047" s="159"/>
    </row>
    <row r="5048" spans="16:16">
      <c r="P5048" s="159"/>
    </row>
    <row r="5049" spans="16:16">
      <c r="P5049" s="159"/>
    </row>
    <row r="5050" spans="16:16">
      <c r="P5050" s="159"/>
    </row>
    <row r="5051" spans="16:16">
      <c r="P5051" s="159"/>
    </row>
    <row r="5052" spans="16:16">
      <c r="P5052" s="159"/>
    </row>
    <row r="5053" spans="16:16">
      <c r="P5053" s="159"/>
    </row>
    <row r="5054" spans="16:16">
      <c r="P5054" s="159"/>
    </row>
    <row r="5055" spans="16:16">
      <c r="P5055" s="159"/>
    </row>
    <row r="5056" spans="16:16">
      <c r="P5056" s="159"/>
    </row>
    <row r="5057" spans="16:16">
      <c r="P5057" s="159"/>
    </row>
    <row r="5058" spans="16:16">
      <c r="P5058" s="159"/>
    </row>
    <row r="5059" spans="16:16">
      <c r="P5059" s="159"/>
    </row>
    <row r="5060" spans="16:16">
      <c r="P5060" s="159"/>
    </row>
    <row r="5061" spans="16:16">
      <c r="P5061" s="159"/>
    </row>
    <row r="5062" spans="16:16">
      <c r="P5062" s="159"/>
    </row>
    <row r="5063" spans="16:16">
      <c r="P5063" s="159"/>
    </row>
    <row r="5064" spans="16:16">
      <c r="P5064" s="159"/>
    </row>
    <row r="5065" spans="16:16">
      <c r="P5065" s="159"/>
    </row>
    <row r="5066" spans="16:16">
      <c r="P5066" s="159"/>
    </row>
    <row r="5067" spans="16:16">
      <c r="P5067" s="159"/>
    </row>
    <row r="5068" spans="16:16">
      <c r="P5068" s="159"/>
    </row>
    <row r="5069" spans="16:16">
      <c r="P5069" s="159"/>
    </row>
    <row r="5070" spans="16:16">
      <c r="P5070" s="159"/>
    </row>
    <row r="5071" spans="16:16">
      <c r="P5071" s="159"/>
    </row>
    <row r="5072" spans="16:16">
      <c r="P5072" s="159"/>
    </row>
    <row r="5073" spans="16:16">
      <c r="P5073" s="159"/>
    </row>
    <row r="5074" spans="16:16">
      <c r="P5074" s="159"/>
    </row>
    <row r="5075" spans="16:16">
      <c r="P5075" s="159"/>
    </row>
    <row r="5076" spans="16:16">
      <c r="P5076" s="159"/>
    </row>
    <row r="5077" spans="16:16">
      <c r="P5077" s="159"/>
    </row>
    <row r="5078" spans="16:16">
      <c r="P5078" s="159"/>
    </row>
    <row r="5079" spans="16:16">
      <c r="P5079" s="159"/>
    </row>
    <row r="5080" spans="16:16">
      <c r="P5080" s="159"/>
    </row>
    <row r="5081" spans="16:16">
      <c r="P5081" s="159"/>
    </row>
    <row r="5082" spans="16:16">
      <c r="P5082" s="159"/>
    </row>
    <row r="5083" spans="16:16">
      <c r="P5083" s="159"/>
    </row>
    <row r="5084" spans="16:16">
      <c r="P5084" s="159"/>
    </row>
    <row r="5085" spans="16:16">
      <c r="P5085" s="159"/>
    </row>
    <row r="5086" spans="16:16">
      <c r="P5086" s="159"/>
    </row>
    <row r="5087" spans="16:16">
      <c r="P5087" s="159"/>
    </row>
    <row r="5088" spans="16:16">
      <c r="P5088" s="159"/>
    </row>
    <row r="5089" spans="16:16">
      <c r="P5089" s="159"/>
    </row>
    <row r="5090" spans="16:16">
      <c r="P5090" s="159"/>
    </row>
    <row r="5091" spans="16:16">
      <c r="P5091" s="159"/>
    </row>
    <row r="5092" spans="16:16">
      <c r="P5092" s="159"/>
    </row>
    <row r="5093" spans="16:16">
      <c r="P5093" s="159"/>
    </row>
    <row r="5094" spans="16:16">
      <c r="P5094" s="159"/>
    </row>
    <row r="5095" spans="16:16">
      <c r="P5095" s="159"/>
    </row>
    <row r="5096" spans="16:16">
      <c r="P5096" s="159"/>
    </row>
    <row r="5097" spans="16:16">
      <c r="P5097" s="159"/>
    </row>
    <row r="5098" spans="16:16">
      <c r="P5098" s="159"/>
    </row>
    <row r="5099" spans="16:16">
      <c r="P5099" s="159"/>
    </row>
    <row r="5100" spans="16:16">
      <c r="P5100" s="159"/>
    </row>
    <row r="5101" spans="16:16">
      <c r="P5101" s="159"/>
    </row>
    <row r="5102" spans="16:16">
      <c r="P5102" s="159"/>
    </row>
    <row r="5103" spans="16:16">
      <c r="P5103" s="159"/>
    </row>
    <row r="5104" spans="16:16">
      <c r="P5104" s="159"/>
    </row>
    <row r="5105" spans="16:16">
      <c r="P5105" s="159"/>
    </row>
    <row r="5106" spans="16:16">
      <c r="P5106" s="159"/>
    </row>
    <row r="5107" spans="16:16">
      <c r="P5107" s="159"/>
    </row>
    <row r="5108" spans="16:16">
      <c r="P5108" s="159"/>
    </row>
    <row r="5109" spans="16:16">
      <c r="P5109" s="159"/>
    </row>
    <row r="5110" spans="16:16">
      <c r="P5110" s="159"/>
    </row>
    <row r="5111" spans="16:16">
      <c r="P5111" s="159"/>
    </row>
    <row r="5112" spans="16:16">
      <c r="P5112" s="159"/>
    </row>
    <row r="5113" spans="16:16">
      <c r="P5113" s="159"/>
    </row>
    <row r="5114" spans="16:16">
      <c r="P5114" s="159"/>
    </row>
    <row r="5115" spans="16:16">
      <c r="P5115" s="159"/>
    </row>
    <row r="5116" spans="16:16">
      <c r="P5116" s="159"/>
    </row>
    <row r="5117" spans="16:16">
      <c r="P5117" s="159"/>
    </row>
    <row r="5118" spans="16:16">
      <c r="P5118" s="159"/>
    </row>
    <row r="5119" spans="16:16">
      <c r="P5119" s="159"/>
    </row>
    <row r="5120" spans="16:16">
      <c r="P5120" s="159"/>
    </row>
    <row r="5121" spans="16:16">
      <c r="P5121" s="159"/>
    </row>
    <row r="5122" spans="16:16">
      <c r="P5122" s="159"/>
    </row>
    <row r="5123" spans="16:16">
      <c r="P5123" s="159"/>
    </row>
    <row r="5124" spans="16:16">
      <c r="P5124" s="159"/>
    </row>
    <row r="5125" spans="16:16">
      <c r="P5125" s="159"/>
    </row>
    <row r="5126" spans="16:16">
      <c r="P5126" s="159"/>
    </row>
    <row r="5127" spans="16:16">
      <c r="P5127" s="159"/>
    </row>
    <row r="5128" spans="16:16">
      <c r="P5128" s="159"/>
    </row>
    <row r="5129" spans="16:16">
      <c r="P5129" s="159"/>
    </row>
    <row r="5130" spans="16:16">
      <c r="P5130" s="159"/>
    </row>
    <row r="5131" spans="16:16">
      <c r="P5131" s="159"/>
    </row>
    <row r="5132" spans="16:16">
      <c r="P5132" s="159"/>
    </row>
    <row r="5133" spans="16:16">
      <c r="P5133" s="159"/>
    </row>
    <row r="5134" spans="16:16">
      <c r="P5134" s="159"/>
    </row>
    <row r="5135" spans="16:16">
      <c r="P5135" s="159"/>
    </row>
    <row r="5136" spans="16:16">
      <c r="P5136" s="159"/>
    </row>
    <row r="5137" spans="16:16">
      <c r="P5137" s="159"/>
    </row>
    <row r="5138" spans="16:16">
      <c r="P5138" s="159"/>
    </row>
    <row r="5139" spans="16:16">
      <c r="P5139" s="159"/>
    </row>
    <row r="5140" spans="16:16">
      <c r="P5140" s="159"/>
    </row>
    <row r="5141" spans="16:16">
      <c r="P5141" s="159"/>
    </row>
    <row r="5142" spans="16:16">
      <c r="P5142" s="159"/>
    </row>
    <row r="5143" spans="16:16">
      <c r="P5143" s="159"/>
    </row>
    <row r="5144" spans="16:16">
      <c r="P5144" s="159"/>
    </row>
    <row r="5145" spans="16:16">
      <c r="P5145" s="159"/>
    </row>
    <row r="5146" spans="16:16">
      <c r="P5146" s="159"/>
    </row>
    <row r="5147" spans="16:16">
      <c r="P5147" s="159"/>
    </row>
    <row r="5148" spans="16:16">
      <c r="P5148" s="159"/>
    </row>
    <row r="5149" spans="16:16">
      <c r="P5149" s="159"/>
    </row>
    <row r="5150" spans="16:16">
      <c r="P5150" s="159"/>
    </row>
    <row r="5151" spans="16:16">
      <c r="P5151" s="159"/>
    </row>
    <row r="5152" spans="16:16">
      <c r="P5152" s="159"/>
    </row>
    <row r="5153" spans="16:16">
      <c r="P5153" s="159"/>
    </row>
    <row r="5154" spans="16:16">
      <c r="P5154" s="159"/>
    </row>
    <row r="5155" spans="16:16">
      <c r="P5155" s="159"/>
    </row>
    <row r="5156" spans="16:16">
      <c r="P5156" s="159"/>
    </row>
    <row r="5157" spans="16:16">
      <c r="P5157" s="159"/>
    </row>
    <row r="5158" spans="16:16">
      <c r="P5158" s="159"/>
    </row>
    <row r="5159" spans="16:16">
      <c r="P5159" s="159"/>
    </row>
    <row r="5160" spans="16:16">
      <c r="P5160" s="159"/>
    </row>
    <row r="5161" spans="16:16">
      <c r="P5161" s="159"/>
    </row>
    <row r="5162" spans="16:16">
      <c r="P5162" s="159"/>
    </row>
    <row r="5163" spans="16:16">
      <c r="P5163" s="159"/>
    </row>
    <row r="5164" spans="16:16">
      <c r="P5164" s="159"/>
    </row>
    <row r="5165" spans="16:16">
      <c r="P5165" s="159"/>
    </row>
    <row r="5166" spans="16:16">
      <c r="P5166" s="159"/>
    </row>
    <row r="5167" spans="16:16">
      <c r="P5167" s="159"/>
    </row>
    <row r="5168" spans="16:16">
      <c r="P5168" s="159"/>
    </row>
    <row r="5169" spans="16:16">
      <c r="P5169" s="159"/>
    </row>
    <row r="5170" spans="16:16">
      <c r="P5170" s="159"/>
    </row>
    <row r="5171" spans="16:16">
      <c r="P5171" s="159"/>
    </row>
    <row r="5172" spans="16:16">
      <c r="P5172" s="159"/>
    </row>
    <row r="5173" spans="16:16">
      <c r="P5173" s="159"/>
    </row>
    <row r="5174" spans="16:16">
      <c r="P5174" s="159"/>
    </row>
    <row r="5175" spans="16:16">
      <c r="P5175" s="159"/>
    </row>
    <row r="5176" spans="16:16">
      <c r="P5176" s="159"/>
    </row>
    <row r="5177" spans="16:16">
      <c r="P5177" s="159"/>
    </row>
    <row r="5178" spans="16:16">
      <c r="P5178" s="159"/>
    </row>
    <row r="5179" spans="16:16">
      <c r="P5179" s="159"/>
    </row>
    <row r="5180" spans="16:16">
      <c r="P5180" s="159"/>
    </row>
    <row r="5181" spans="16:16">
      <c r="P5181" s="159"/>
    </row>
    <row r="5182" spans="16:16">
      <c r="P5182" s="159"/>
    </row>
    <row r="5183" spans="16:16">
      <c r="P5183" s="159"/>
    </row>
    <row r="5184" spans="16:16">
      <c r="P5184" s="159"/>
    </row>
    <row r="5185" spans="16:16">
      <c r="P5185" s="159"/>
    </row>
    <row r="5186" spans="16:16">
      <c r="P5186" s="159"/>
    </row>
    <row r="5187" spans="16:16">
      <c r="P5187" s="159"/>
    </row>
    <row r="5188" spans="16:16">
      <c r="P5188" s="159"/>
    </row>
    <row r="5189" spans="16:16">
      <c r="P5189" s="159"/>
    </row>
    <row r="5190" spans="16:16">
      <c r="P5190" s="159"/>
    </row>
    <row r="5191" spans="16:16">
      <c r="P5191" s="159"/>
    </row>
    <row r="5192" spans="16:16">
      <c r="P5192" s="159"/>
    </row>
    <row r="5193" spans="16:16">
      <c r="P5193" s="159"/>
    </row>
    <row r="5194" spans="16:16">
      <c r="P5194" s="159"/>
    </row>
    <row r="5195" spans="16:16">
      <c r="P5195" s="159"/>
    </row>
    <row r="5196" spans="16:16">
      <c r="P5196" s="159"/>
    </row>
    <row r="5197" spans="16:16">
      <c r="P5197" s="159"/>
    </row>
    <row r="5198" spans="16:16">
      <c r="P5198" s="159"/>
    </row>
    <row r="5199" spans="16:16">
      <c r="P5199" s="159"/>
    </row>
    <row r="5200" spans="16:16">
      <c r="P5200" s="159"/>
    </row>
    <row r="5201" spans="16:16">
      <c r="P5201" s="159"/>
    </row>
    <row r="5202" spans="16:16">
      <c r="P5202" s="159"/>
    </row>
    <row r="5203" spans="16:16">
      <c r="P5203" s="159"/>
    </row>
    <row r="5204" spans="16:16">
      <c r="P5204" s="159"/>
    </row>
    <row r="5205" spans="16:16">
      <c r="P5205" s="159"/>
    </row>
    <row r="5206" spans="16:16">
      <c r="P5206" s="159"/>
    </row>
    <row r="5207" spans="16:16">
      <c r="P5207" s="159"/>
    </row>
    <row r="5208" spans="16:16">
      <c r="P5208" s="159"/>
    </row>
    <row r="5209" spans="16:16">
      <c r="P5209" s="159"/>
    </row>
    <row r="5210" spans="16:16">
      <c r="P5210" s="159"/>
    </row>
    <row r="5211" spans="16:16">
      <c r="P5211" s="159"/>
    </row>
    <row r="5212" spans="16:16">
      <c r="P5212" s="159"/>
    </row>
    <row r="5213" spans="16:16">
      <c r="P5213" s="159"/>
    </row>
    <row r="5214" spans="16:16">
      <c r="P5214" s="159"/>
    </row>
    <row r="5215" spans="16:16">
      <c r="P5215" s="159"/>
    </row>
    <row r="5216" spans="16:16">
      <c r="P5216" s="159"/>
    </row>
    <row r="5217" spans="16:16">
      <c r="P5217" s="159"/>
    </row>
    <row r="5218" spans="16:16">
      <c r="P5218" s="159"/>
    </row>
    <row r="5219" spans="16:16">
      <c r="P5219" s="159"/>
    </row>
    <row r="5220" spans="16:16">
      <c r="P5220" s="159"/>
    </row>
    <row r="5221" spans="16:16">
      <c r="P5221" s="159"/>
    </row>
    <row r="5222" spans="16:16">
      <c r="P5222" s="159"/>
    </row>
    <row r="5223" spans="16:16">
      <c r="P5223" s="159"/>
    </row>
    <row r="5224" spans="16:16">
      <c r="P5224" s="159"/>
    </row>
    <row r="5225" spans="16:16">
      <c r="P5225" s="159"/>
    </row>
    <row r="5226" spans="16:16">
      <c r="P5226" s="159"/>
    </row>
    <row r="5227" spans="16:16">
      <c r="P5227" s="159"/>
    </row>
    <row r="5228" spans="16:16">
      <c r="P5228" s="159"/>
    </row>
    <row r="5229" spans="16:16">
      <c r="P5229" s="159"/>
    </row>
    <row r="5230" spans="16:16">
      <c r="P5230" s="159"/>
    </row>
    <row r="5231" spans="16:16">
      <c r="P5231" s="159"/>
    </row>
    <row r="5232" spans="16:16">
      <c r="P5232" s="159"/>
    </row>
    <row r="5233" spans="16:16">
      <c r="P5233" s="159"/>
    </row>
    <row r="5234" spans="16:16">
      <c r="P5234" s="159"/>
    </row>
    <row r="5235" spans="16:16">
      <c r="P5235" s="159"/>
    </row>
    <row r="5236" spans="16:16">
      <c r="P5236" s="159"/>
    </row>
    <row r="5237" spans="16:16">
      <c r="P5237" s="159"/>
    </row>
    <row r="5238" spans="16:16">
      <c r="P5238" s="159"/>
    </row>
    <row r="5239" spans="16:16">
      <c r="P5239" s="159"/>
    </row>
    <row r="5240" spans="16:16">
      <c r="P5240" s="159"/>
    </row>
    <row r="5241" spans="16:16">
      <c r="P5241" s="159"/>
    </row>
    <row r="5242" spans="16:16">
      <c r="P5242" s="159"/>
    </row>
    <row r="5243" spans="16:16">
      <c r="P5243" s="159"/>
    </row>
    <row r="5244" spans="16:16">
      <c r="P5244" s="159"/>
    </row>
    <row r="5245" spans="16:16">
      <c r="P5245" s="159"/>
    </row>
    <row r="5246" spans="16:16">
      <c r="P5246" s="159"/>
    </row>
    <row r="5247" spans="16:16">
      <c r="P5247" s="159"/>
    </row>
    <row r="5248" spans="16:16">
      <c r="P5248" s="159"/>
    </row>
    <row r="5249" spans="16:16">
      <c r="P5249" s="159"/>
    </row>
    <row r="5250" spans="16:16">
      <c r="P5250" s="159"/>
    </row>
    <row r="5251" spans="16:16">
      <c r="P5251" s="159"/>
    </row>
    <row r="5252" spans="16:16">
      <c r="P5252" s="159"/>
    </row>
    <row r="5253" spans="16:16">
      <c r="P5253" s="159"/>
    </row>
    <row r="5254" spans="16:16">
      <c r="P5254" s="159"/>
    </row>
    <row r="5255" spans="16:16">
      <c r="P5255" s="159"/>
    </row>
    <row r="5256" spans="16:16">
      <c r="P5256" s="159"/>
    </row>
    <row r="5257" spans="16:16">
      <c r="P5257" s="159"/>
    </row>
    <row r="5258" spans="16:16">
      <c r="P5258" s="159"/>
    </row>
    <row r="5259" spans="16:16">
      <c r="P5259" s="159"/>
    </row>
    <row r="5260" spans="16:16">
      <c r="P5260" s="159"/>
    </row>
    <row r="5261" spans="16:16">
      <c r="P5261" s="159"/>
    </row>
    <row r="5262" spans="16:16">
      <c r="P5262" s="159"/>
    </row>
    <row r="5263" spans="16:16">
      <c r="P5263" s="159"/>
    </row>
    <row r="5264" spans="16:16">
      <c r="P5264" s="159"/>
    </row>
    <row r="5265" spans="16:16">
      <c r="P5265" s="159"/>
    </row>
    <row r="5266" spans="16:16">
      <c r="P5266" s="159"/>
    </row>
    <row r="5267" spans="16:16">
      <c r="P5267" s="159"/>
    </row>
    <row r="5268" spans="16:16">
      <c r="P5268" s="159"/>
    </row>
    <row r="5269" spans="16:16">
      <c r="P5269" s="159"/>
    </row>
    <row r="5270" spans="16:16">
      <c r="P5270" s="159"/>
    </row>
    <row r="5271" spans="16:16">
      <c r="P5271" s="159"/>
    </row>
    <row r="5272" spans="16:16">
      <c r="P5272" s="159"/>
    </row>
    <row r="5273" spans="16:16">
      <c r="P5273" s="159"/>
    </row>
    <row r="5274" spans="16:16">
      <c r="P5274" s="159"/>
    </row>
    <row r="5275" spans="16:16">
      <c r="P5275" s="159"/>
    </row>
    <row r="5276" spans="16:16">
      <c r="P5276" s="159"/>
    </row>
    <row r="5277" spans="16:16">
      <c r="P5277" s="159"/>
    </row>
    <row r="5278" spans="16:16">
      <c r="P5278" s="159"/>
    </row>
    <row r="5279" spans="16:16">
      <c r="P5279" s="159"/>
    </row>
    <row r="5280" spans="16:16">
      <c r="P5280" s="159"/>
    </row>
    <row r="5281" spans="16:16">
      <c r="P5281" s="159"/>
    </row>
    <row r="5282" spans="16:16">
      <c r="P5282" s="159"/>
    </row>
    <row r="5283" spans="16:16">
      <c r="P5283" s="159"/>
    </row>
    <row r="5284" spans="16:16">
      <c r="P5284" s="159"/>
    </row>
    <row r="5285" spans="16:16">
      <c r="P5285" s="159"/>
    </row>
    <row r="5286" spans="16:16">
      <c r="P5286" s="159"/>
    </row>
    <row r="5287" spans="16:16">
      <c r="P5287" s="159"/>
    </row>
    <row r="5288" spans="16:16">
      <c r="P5288" s="159"/>
    </row>
    <row r="5289" spans="16:16">
      <c r="P5289" s="159"/>
    </row>
    <row r="5290" spans="16:16">
      <c r="P5290" s="159"/>
    </row>
    <row r="5291" spans="16:16">
      <c r="P5291" s="159"/>
    </row>
    <row r="5292" spans="16:16">
      <c r="P5292" s="159"/>
    </row>
    <row r="5293" spans="16:16">
      <c r="P5293" s="159"/>
    </row>
    <row r="5294" spans="16:16">
      <c r="P5294" s="159"/>
    </row>
    <row r="5295" spans="16:16">
      <c r="P5295" s="159"/>
    </row>
    <row r="5296" spans="16:16">
      <c r="P5296" s="159"/>
    </row>
    <row r="5297" spans="16:16">
      <c r="P5297" s="159"/>
    </row>
    <row r="5298" spans="16:16">
      <c r="P5298" s="159"/>
    </row>
    <row r="5299" spans="16:16">
      <c r="P5299" s="159"/>
    </row>
    <row r="5300" spans="16:16">
      <c r="P5300" s="159"/>
    </row>
    <row r="5301" spans="16:16">
      <c r="P5301" s="159"/>
    </row>
    <row r="5302" spans="16:16">
      <c r="P5302" s="159"/>
    </row>
    <row r="5303" spans="16:16">
      <c r="P5303" s="159"/>
    </row>
    <row r="5304" spans="16:16">
      <c r="P5304" s="159"/>
    </row>
    <row r="5305" spans="16:16">
      <c r="P5305" s="159"/>
    </row>
    <row r="5306" spans="16:16">
      <c r="P5306" s="159"/>
    </row>
    <row r="5307" spans="16:16">
      <c r="P5307" s="159"/>
    </row>
    <row r="5308" spans="16:16">
      <c r="P5308" s="159"/>
    </row>
    <row r="5309" spans="16:16">
      <c r="P5309" s="159"/>
    </row>
    <row r="5310" spans="16:16">
      <c r="P5310" s="159"/>
    </row>
    <row r="5311" spans="16:16">
      <c r="P5311" s="159"/>
    </row>
    <row r="5312" spans="16:16">
      <c r="P5312" s="159"/>
    </row>
    <row r="5313" spans="16:16">
      <c r="P5313" s="159"/>
    </row>
    <row r="5314" spans="16:16">
      <c r="P5314" s="159"/>
    </row>
    <row r="5315" spans="16:16">
      <c r="P5315" s="159"/>
    </row>
    <row r="5316" spans="16:16">
      <c r="P5316" s="159"/>
    </row>
    <row r="5317" spans="16:16">
      <c r="P5317" s="159"/>
    </row>
    <row r="5318" spans="16:16">
      <c r="P5318" s="159"/>
    </row>
    <row r="5319" spans="16:16">
      <c r="P5319" s="159"/>
    </row>
    <row r="5320" spans="16:16">
      <c r="P5320" s="159"/>
    </row>
    <row r="5321" spans="16:16">
      <c r="P5321" s="159"/>
    </row>
    <row r="5322" spans="16:16">
      <c r="P5322" s="159"/>
    </row>
    <row r="5323" spans="16:16">
      <c r="P5323" s="159"/>
    </row>
    <row r="5324" spans="16:16">
      <c r="P5324" s="159"/>
    </row>
    <row r="5325" spans="16:16">
      <c r="P5325" s="159"/>
    </row>
    <row r="5326" spans="16:16">
      <c r="P5326" s="159"/>
    </row>
    <row r="5327" spans="16:16">
      <c r="P5327" s="159"/>
    </row>
    <row r="5328" spans="16:16">
      <c r="P5328" s="159"/>
    </row>
    <row r="5329" spans="16:16">
      <c r="P5329" s="159"/>
    </row>
    <row r="5330" spans="16:16">
      <c r="P5330" s="159"/>
    </row>
    <row r="5331" spans="16:16">
      <c r="P5331" s="159"/>
    </row>
    <row r="5332" spans="16:16">
      <c r="P5332" s="159"/>
    </row>
    <row r="5333" spans="16:16">
      <c r="P5333" s="159"/>
    </row>
    <row r="5334" spans="16:16">
      <c r="P5334" s="159"/>
    </row>
  </sheetData>
  <mergeCells count="4">
    <mergeCell ref="C1:I1"/>
    <mergeCell ref="M1:P1"/>
    <mergeCell ref="L2:M2"/>
    <mergeCell ref="N397:Q397"/>
  </mergeCells>
  <pageMargins left="0.7" right="0.7" top="0.75" bottom="0.75" header="0.3" footer="0.3"/>
  <pageSetup orientation="portrait" horizontalDpi="0" verticalDpi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B09D4-608E-654B-BC08-E3F7B72B6DEE}">
  <dimension ref="A1:O55"/>
  <sheetViews>
    <sheetView tabSelected="1" topLeftCell="D15" zoomScale="150" zoomScaleNormal="150" workbookViewId="0">
      <selection activeCell="D34" sqref="D34"/>
    </sheetView>
  </sheetViews>
  <sheetFormatPr defaultColWidth="11.42578125" defaultRowHeight="12.75"/>
  <cols>
    <col min="1" max="2" width="4.28515625" customWidth="1"/>
    <col min="3" max="3" width="5.7109375" customWidth="1"/>
    <col min="4" max="4" width="43.85546875" customWidth="1"/>
    <col min="5" max="5" width="8.85546875" customWidth="1"/>
    <col min="6" max="6" width="4.7109375" customWidth="1"/>
    <col min="7" max="7" width="11" style="80" customWidth="1"/>
    <col min="8" max="8" width="6.28515625" customWidth="1"/>
    <col min="9" max="10" width="6.7109375" customWidth="1"/>
    <col min="11" max="12" width="10.140625" style="80" customWidth="1"/>
    <col min="13" max="13" width="10" style="80" customWidth="1"/>
    <col min="14" max="14" width="11.140625" style="81" bestFit="1" customWidth="1"/>
  </cols>
  <sheetData>
    <row r="1" spans="1:14" s="82" customFormat="1" ht="27.95" customHeight="1" thickTop="1">
      <c r="A1" s="285" t="s">
        <v>602</v>
      </c>
      <c r="B1" s="286"/>
      <c r="C1" s="86" t="s">
        <v>603</v>
      </c>
      <c r="D1" s="86" t="s">
        <v>566</v>
      </c>
      <c r="E1" s="86" t="s">
        <v>604</v>
      </c>
      <c r="F1" s="86" t="s">
        <v>605</v>
      </c>
      <c r="G1" s="87" t="s">
        <v>606</v>
      </c>
      <c r="H1" s="86" t="s">
        <v>565</v>
      </c>
      <c r="I1" s="86" t="s">
        <v>609</v>
      </c>
      <c r="J1" s="86" t="s">
        <v>607</v>
      </c>
      <c r="K1" s="87" t="s">
        <v>608</v>
      </c>
      <c r="L1" s="87" t="s">
        <v>610</v>
      </c>
      <c r="M1" s="87" t="s">
        <v>611</v>
      </c>
      <c r="N1" s="89" t="s">
        <v>612</v>
      </c>
    </row>
    <row r="2" spans="1:14" ht="15" customHeight="1">
      <c r="A2" s="88" t="s">
        <v>582</v>
      </c>
      <c r="B2" s="83" t="s">
        <v>595</v>
      </c>
      <c r="C2" s="83">
        <v>1493</v>
      </c>
      <c r="D2" s="83" t="s">
        <v>341</v>
      </c>
      <c r="E2" s="83" t="s">
        <v>342</v>
      </c>
      <c r="F2" s="83">
        <v>25</v>
      </c>
      <c r="G2" s="84">
        <v>9840</v>
      </c>
      <c r="H2" s="83">
        <v>37802</v>
      </c>
      <c r="I2" s="83">
        <v>9125</v>
      </c>
      <c r="J2" s="83" t="s">
        <v>600</v>
      </c>
      <c r="K2" s="85">
        <v>393.6</v>
      </c>
      <c r="L2" s="85">
        <v>7877.3917808219185</v>
      </c>
      <c r="M2" s="84">
        <v>393.6</v>
      </c>
      <c r="N2" s="90" t="s">
        <v>616</v>
      </c>
    </row>
    <row r="3" spans="1:14" ht="15" customHeight="1">
      <c r="A3" s="88" t="s">
        <v>582</v>
      </c>
      <c r="B3" s="83" t="s">
        <v>595</v>
      </c>
      <c r="C3" s="83">
        <v>2048</v>
      </c>
      <c r="D3" s="83" t="s">
        <v>461</v>
      </c>
      <c r="E3" s="83" t="s">
        <v>462</v>
      </c>
      <c r="F3" s="83">
        <v>25</v>
      </c>
      <c r="G3" s="84">
        <v>5775</v>
      </c>
      <c r="H3" s="83">
        <v>41996</v>
      </c>
      <c r="I3" s="83">
        <v>9125</v>
      </c>
      <c r="J3" s="83" t="s">
        <v>600</v>
      </c>
      <c r="K3" s="180">
        <v>231</v>
      </c>
      <c r="L3" s="180">
        <v>1968.8794520547947</v>
      </c>
      <c r="M3" s="84">
        <v>231</v>
      </c>
      <c r="N3" s="91" t="s">
        <v>628</v>
      </c>
    </row>
    <row r="4" spans="1:14" ht="15" customHeight="1">
      <c r="A4" s="88" t="s">
        <v>582</v>
      </c>
      <c r="B4" s="83" t="s">
        <v>595</v>
      </c>
      <c r="C4" s="83">
        <v>2159</v>
      </c>
      <c r="D4" s="83" t="s">
        <v>497</v>
      </c>
      <c r="E4" s="83" t="s">
        <v>498</v>
      </c>
      <c r="F4" s="83">
        <v>10</v>
      </c>
      <c r="G4" s="84">
        <v>10500</v>
      </c>
      <c r="H4" s="83">
        <v>43264</v>
      </c>
      <c r="I4" s="83">
        <v>3650</v>
      </c>
      <c r="J4" s="83" t="s">
        <v>600</v>
      </c>
      <c r="K4" s="85">
        <v>1050</v>
      </c>
      <c r="L4" s="85">
        <v>5301.7808219178087</v>
      </c>
      <c r="M4" s="84">
        <v>1050</v>
      </c>
      <c r="N4" s="90" t="s">
        <v>616</v>
      </c>
    </row>
    <row r="5" spans="1:14" ht="15" customHeight="1">
      <c r="A5" s="88" t="s">
        <v>582</v>
      </c>
      <c r="B5" s="83" t="s">
        <v>595</v>
      </c>
      <c r="C5" s="83">
        <v>2296</v>
      </c>
      <c r="D5" s="83" t="s">
        <v>530</v>
      </c>
      <c r="E5" s="83" t="s">
        <v>46</v>
      </c>
      <c r="F5" s="83">
        <v>20</v>
      </c>
      <c r="G5" s="84">
        <v>661849.15</v>
      </c>
      <c r="H5" s="83">
        <v>44377</v>
      </c>
      <c r="I5" s="83">
        <v>7300</v>
      </c>
      <c r="J5" s="83" t="s">
        <v>600</v>
      </c>
      <c r="K5" s="85">
        <v>33092.457500000004</v>
      </c>
      <c r="L5" s="85">
        <v>66184.915000000008</v>
      </c>
      <c r="M5" s="84">
        <v>22062</v>
      </c>
      <c r="N5" s="90" t="s">
        <v>616</v>
      </c>
    </row>
    <row r="6" spans="1:14" ht="15" customHeight="1">
      <c r="A6" s="88" t="s">
        <v>582</v>
      </c>
      <c r="B6" s="83" t="s">
        <v>595</v>
      </c>
      <c r="C6" s="83">
        <v>2300</v>
      </c>
      <c r="D6" s="83" t="s">
        <v>531</v>
      </c>
      <c r="E6" s="83" t="s">
        <v>100</v>
      </c>
      <c r="F6" s="83">
        <v>20</v>
      </c>
      <c r="G6" s="84">
        <v>748923.22</v>
      </c>
      <c r="H6" s="83">
        <v>44469</v>
      </c>
      <c r="I6" s="83">
        <v>7300</v>
      </c>
      <c r="J6" s="83" t="s">
        <v>600</v>
      </c>
      <c r="K6" s="180">
        <v>37446.161</v>
      </c>
      <c r="L6" s="180">
        <v>65453.837583561639</v>
      </c>
      <c r="M6" s="84">
        <v>24964</v>
      </c>
      <c r="N6" s="91" t="s">
        <v>628</v>
      </c>
    </row>
    <row r="7" spans="1:14" ht="15" customHeight="1">
      <c r="A7" s="88" t="s">
        <v>582</v>
      </c>
      <c r="B7" s="83" t="s">
        <v>595</v>
      </c>
      <c r="C7" s="83">
        <v>2361</v>
      </c>
      <c r="D7" s="83" t="s">
        <v>541</v>
      </c>
      <c r="E7" s="83" t="s">
        <v>2</v>
      </c>
      <c r="F7" s="83">
        <v>30</v>
      </c>
      <c r="G7" s="84">
        <v>414190.61</v>
      </c>
      <c r="H7" s="83">
        <v>44742</v>
      </c>
      <c r="I7" s="83">
        <v>10950</v>
      </c>
      <c r="J7" s="83" t="s">
        <v>600</v>
      </c>
      <c r="K7" s="85">
        <v>13806.353666666666</v>
      </c>
      <c r="L7" s="85">
        <v>13806.353666666666</v>
      </c>
      <c r="M7" s="84">
        <v>13806.353666666666</v>
      </c>
      <c r="N7" s="90" t="s">
        <v>616</v>
      </c>
    </row>
    <row r="8" spans="1:14" ht="15" customHeight="1">
      <c r="A8" s="88" t="s">
        <v>582</v>
      </c>
      <c r="B8" s="83" t="s">
        <v>595</v>
      </c>
      <c r="C8" s="83">
        <v>2404</v>
      </c>
      <c r="D8" s="83" t="s">
        <v>557</v>
      </c>
      <c r="E8" s="83" t="s">
        <v>1</v>
      </c>
      <c r="F8" s="83">
        <v>30</v>
      </c>
      <c r="G8" s="180">
        <v>66345.02</v>
      </c>
      <c r="H8" s="83">
        <v>45107</v>
      </c>
      <c r="I8" s="83">
        <v>10950</v>
      </c>
      <c r="J8" s="83" t="s">
        <v>600</v>
      </c>
      <c r="K8" s="85">
        <v>2211.5006666666668</v>
      </c>
      <c r="L8" s="85">
        <v>0</v>
      </c>
      <c r="M8" s="84">
        <v>0</v>
      </c>
      <c r="N8" s="90" t="s">
        <v>616</v>
      </c>
    </row>
    <row r="9" spans="1:14" ht="15" customHeight="1">
      <c r="A9" s="88" t="s">
        <v>582</v>
      </c>
      <c r="B9" s="83" t="s">
        <v>595</v>
      </c>
      <c r="C9" s="83">
        <v>347</v>
      </c>
      <c r="D9" s="83" t="s">
        <v>282</v>
      </c>
      <c r="E9" s="83" t="s">
        <v>65</v>
      </c>
      <c r="F9" s="83">
        <v>50</v>
      </c>
      <c r="G9" s="84">
        <v>1288098.74</v>
      </c>
      <c r="H9" s="83">
        <v>31199</v>
      </c>
      <c r="I9" s="83">
        <v>18250</v>
      </c>
      <c r="J9" s="83" t="s">
        <v>600</v>
      </c>
      <c r="K9" s="85">
        <v>25761.9748</v>
      </c>
      <c r="L9" s="85">
        <v>981637.11100931501</v>
      </c>
      <c r="M9" s="84">
        <v>25761.9748</v>
      </c>
      <c r="N9" s="90" t="s">
        <v>613</v>
      </c>
    </row>
    <row r="10" spans="1:14" ht="15" customHeight="1">
      <c r="A10" s="88" t="s">
        <v>582</v>
      </c>
      <c r="B10" s="83" t="s">
        <v>595</v>
      </c>
      <c r="C10" s="83">
        <v>1666</v>
      </c>
      <c r="D10" s="83" t="s">
        <v>392</v>
      </c>
      <c r="E10" s="83" t="s">
        <v>376</v>
      </c>
      <c r="F10" s="83">
        <v>50</v>
      </c>
      <c r="G10" s="84">
        <v>291361.08</v>
      </c>
      <c r="H10" s="83">
        <v>39263</v>
      </c>
      <c r="I10" s="83">
        <v>18250</v>
      </c>
      <c r="J10" s="83" t="s">
        <v>600</v>
      </c>
      <c r="K10" s="85">
        <v>5827.2216000000008</v>
      </c>
      <c r="L10" s="85">
        <v>93299.405562739747</v>
      </c>
      <c r="M10" s="84">
        <v>5827.2216000000008</v>
      </c>
      <c r="N10" s="90" t="s">
        <v>613</v>
      </c>
    </row>
    <row r="11" spans="1:14" ht="15" customHeight="1">
      <c r="A11" s="88" t="s">
        <v>582</v>
      </c>
      <c r="B11" s="83" t="s">
        <v>595</v>
      </c>
      <c r="C11" s="83">
        <v>1806</v>
      </c>
      <c r="D11" s="83" t="s">
        <v>419</v>
      </c>
      <c r="E11" s="83" t="s">
        <v>420</v>
      </c>
      <c r="F11" s="83">
        <v>50</v>
      </c>
      <c r="G11" s="84">
        <v>12138.5</v>
      </c>
      <c r="H11" s="83">
        <v>39785</v>
      </c>
      <c r="I11" s="83">
        <v>18250</v>
      </c>
      <c r="J11" s="83" t="s">
        <v>600</v>
      </c>
      <c r="K11" s="85">
        <v>242.77</v>
      </c>
      <c r="L11" s="85">
        <v>3539.7861369863017</v>
      </c>
      <c r="M11" s="84">
        <v>242.77</v>
      </c>
      <c r="N11" s="90" t="s">
        <v>613</v>
      </c>
    </row>
    <row r="12" spans="1:14" ht="15" customHeight="1">
      <c r="A12" s="88" t="s">
        <v>582</v>
      </c>
      <c r="B12" s="83" t="s">
        <v>595</v>
      </c>
      <c r="C12" s="83">
        <v>1890</v>
      </c>
      <c r="D12" s="83" t="s">
        <v>425</v>
      </c>
      <c r="E12" s="83" t="s">
        <v>426</v>
      </c>
      <c r="F12" s="83">
        <v>25</v>
      </c>
      <c r="G12" s="84">
        <v>1006507.3</v>
      </c>
      <c r="H12" s="83">
        <v>41274</v>
      </c>
      <c r="I12" s="83">
        <v>9125</v>
      </c>
      <c r="J12" s="83" t="s">
        <v>600</v>
      </c>
      <c r="K12" s="85">
        <v>40260.292000000001</v>
      </c>
      <c r="L12" s="85">
        <v>422788.2170849315</v>
      </c>
      <c r="M12" s="84">
        <v>40260.292000000001</v>
      </c>
      <c r="N12" s="90" t="s">
        <v>613</v>
      </c>
    </row>
    <row r="13" spans="1:14" ht="15" customHeight="1">
      <c r="A13" s="88" t="s">
        <v>582</v>
      </c>
      <c r="B13" s="83" t="s">
        <v>593</v>
      </c>
      <c r="C13" s="83">
        <v>1665</v>
      </c>
      <c r="D13" s="83" t="s">
        <v>391</v>
      </c>
      <c r="E13" s="83" t="s">
        <v>376</v>
      </c>
      <c r="F13" s="83">
        <v>25</v>
      </c>
      <c r="G13" s="84">
        <v>105700</v>
      </c>
      <c r="H13" s="83">
        <v>39263</v>
      </c>
      <c r="I13" s="83">
        <v>9125</v>
      </c>
      <c r="J13" s="83" t="s">
        <v>600</v>
      </c>
      <c r="K13" s="85">
        <v>4228</v>
      </c>
      <c r="L13" s="85">
        <v>67694.334246575338</v>
      </c>
      <c r="M13" s="84">
        <v>4228</v>
      </c>
      <c r="N13" s="90" t="s">
        <v>613</v>
      </c>
    </row>
    <row r="14" spans="1:14" ht="15" customHeight="1">
      <c r="A14" s="88" t="s">
        <v>582</v>
      </c>
      <c r="B14" s="83" t="s">
        <v>580</v>
      </c>
      <c r="C14" s="83">
        <v>1635</v>
      </c>
      <c r="D14" s="83" t="s">
        <v>375</v>
      </c>
      <c r="E14" s="83" t="s">
        <v>376</v>
      </c>
      <c r="F14" s="83">
        <v>50</v>
      </c>
      <c r="G14" s="84">
        <v>1094403.5</v>
      </c>
      <c r="H14" s="83">
        <v>39263</v>
      </c>
      <c r="I14" s="83">
        <v>18250</v>
      </c>
      <c r="J14" s="83" t="s">
        <v>600</v>
      </c>
      <c r="K14" s="85">
        <v>21888.07</v>
      </c>
      <c r="L14" s="85">
        <v>350448.98926027399</v>
      </c>
      <c r="M14" s="84">
        <v>21888.07</v>
      </c>
      <c r="N14" s="90" t="s">
        <v>613</v>
      </c>
    </row>
    <row r="15" spans="1:14" ht="15" customHeight="1">
      <c r="A15" s="88" t="s">
        <v>582</v>
      </c>
      <c r="B15" s="83" t="s">
        <v>580</v>
      </c>
      <c r="C15" s="83">
        <v>2237</v>
      </c>
      <c r="D15" s="83" t="s">
        <v>511</v>
      </c>
      <c r="E15" s="83" t="s">
        <v>512</v>
      </c>
      <c r="F15" s="83">
        <v>20</v>
      </c>
      <c r="G15" s="84">
        <v>419950</v>
      </c>
      <c r="H15" s="83">
        <v>43809</v>
      </c>
      <c r="I15" s="83">
        <v>7300</v>
      </c>
      <c r="J15" s="83" t="s">
        <v>600</v>
      </c>
      <c r="K15" s="85">
        <v>20997.5</v>
      </c>
      <c r="L15" s="85">
        <v>74670.561643835608</v>
      </c>
      <c r="M15" s="84">
        <v>20997.5</v>
      </c>
      <c r="N15" s="90" t="s">
        <v>613</v>
      </c>
    </row>
    <row r="16" spans="1:14" ht="15" customHeight="1">
      <c r="A16" s="88" t="s">
        <v>582</v>
      </c>
      <c r="B16" s="83" t="s">
        <v>597</v>
      </c>
      <c r="C16" s="83">
        <v>1954</v>
      </c>
      <c r="D16" s="83" t="s">
        <v>436</v>
      </c>
      <c r="E16" s="83" t="s">
        <v>437</v>
      </c>
      <c r="F16" s="83">
        <v>25</v>
      </c>
      <c r="G16" s="84">
        <v>868400</v>
      </c>
      <c r="H16" s="83">
        <v>41123</v>
      </c>
      <c r="I16" s="83">
        <v>9125</v>
      </c>
      <c r="J16" s="83" t="s">
        <v>600</v>
      </c>
      <c r="K16" s="85">
        <v>34736</v>
      </c>
      <c r="L16" s="85">
        <v>379145.81917808217</v>
      </c>
      <c r="M16" s="84">
        <v>34736</v>
      </c>
      <c r="N16" s="90" t="s">
        <v>613</v>
      </c>
    </row>
    <row r="17" spans="1:14" ht="15" customHeight="1">
      <c r="A17" s="88" t="s">
        <v>582</v>
      </c>
      <c r="B17" s="83" t="s">
        <v>595</v>
      </c>
      <c r="C17" s="83">
        <v>359</v>
      </c>
      <c r="D17" s="83" t="s">
        <v>292</v>
      </c>
      <c r="E17" s="83" t="s">
        <v>293</v>
      </c>
      <c r="F17" s="83">
        <v>50</v>
      </c>
      <c r="G17" s="84">
        <v>197248.06</v>
      </c>
      <c r="H17" s="83">
        <v>34243</v>
      </c>
      <c r="I17" s="83">
        <v>18250</v>
      </c>
      <c r="J17" s="83" t="s">
        <v>600</v>
      </c>
      <c r="K17" s="85">
        <v>3944.9612000000002</v>
      </c>
      <c r="L17" s="85">
        <v>117419.33829260273</v>
      </c>
      <c r="M17" s="84">
        <v>3944.9611999999997</v>
      </c>
      <c r="N17" s="90" t="s">
        <v>614</v>
      </c>
    </row>
    <row r="18" spans="1:14" ht="15" customHeight="1">
      <c r="A18" s="88" t="s">
        <v>582</v>
      </c>
      <c r="B18" s="83" t="s">
        <v>595</v>
      </c>
      <c r="C18" s="83">
        <v>365</v>
      </c>
      <c r="D18" s="83" t="s">
        <v>292</v>
      </c>
      <c r="E18" s="83" t="s">
        <v>297</v>
      </c>
      <c r="F18" s="83">
        <v>50</v>
      </c>
      <c r="G18" s="84">
        <v>20195.11</v>
      </c>
      <c r="H18" s="83">
        <v>34700</v>
      </c>
      <c r="I18" s="83">
        <v>18250</v>
      </c>
      <c r="J18" s="83" t="s">
        <v>600</v>
      </c>
      <c r="K18" s="85">
        <v>403.90219999999999</v>
      </c>
      <c r="L18" s="85">
        <v>11516.192316164383</v>
      </c>
      <c r="M18" s="84">
        <v>403.90219999999999</v>
      </c>
      <c r="N18" s="91" t="s">
        <v>614</v>
      </c>
    </row>
    <row r="19" spans="1:14" ht="15" customHeight="1">
      <c r="A19" s="88" t="s">
        <v>582</v>
      </c>
      <c r="B19" s="83" t="s">
        <v>580</v>
      </c>
      <c r="C19" s="83">
        <v>1359</v>
      </c>
      <c r="D19" s="83" t="s">
        <v>319</v>
      </c>
      <c r="E19" s="83" t="s">
        <v>320</v>
      </c>
      <c r="F19" s="83">
        <v>10</v>
      </c>
      <c r="G19" s="84">
        <v>17500</v>
      </c>
      <c r="H19" s="83">
        <v>38162</v>
      </c>
      <c r="I19" s="83">
        <v>3650</v>
      </c>
      <c r="J19" s="83" t="s">
        <v>601</v>
      </c>
      <c r="K19" s="85">
        <v>0</v>
      </c>
      <c r="L19" s="85">
        <v>17500</v>
      </c>
      <c r="M19" s="84">
        <v>0</v>
      </c>
      <c r="N19" s="90" t="s">
        <v>614</v>
      </c>
    </row>
    <row r="20" spans="1:14" ht="15" customHeight="1">
      <c r="A20" s="88" t="s">
        <v>582</v>
      </c>
      <c r="B20" s="83" t="s">
        <v>580</v>
      </c>
      <c r="C20" s="83">
        <v>1418</v>
      </c>
      <c r="D20" s="83" t="s">
        <v>118</v>
      </c>
      <c r="E20" s="83" t="s">
        <v>119</v>
      </c>
      <c r="F20" s="83">
        <v>5</v>
      </c>
      <c r="G20" s="84">
        <v>18500</v>
      </c>
      <c r="H20" s="83">
        <v>38182</v>
      </c>
      <c r="I20" s="83">
        <v>1825</v>
      </c>
      <c r="J20" s="83" t="s">
        <v>601</v>
      </c>
      <c r="K20" s="85">
        <v>0</v>
      </c>
      <c r="L20" s="85">
        <v>18500</v>
      </c>
      <c r="M20" s="84">
        <v>0</v>
      </c>
      <c r="N20" s="90" t="s">
        <v>614</v>
      </c>
    </row>
    <row r="21" spans="1:14" ht="15" customHeight="1">
      <c r="A21" s="88" t="s">
        <v>582</v>
      </c>
      <c r="B21" s="83" t="s">
        <v>580</v>
      </c>
      <c r="C21" s="83">
        <v>2034</v>
      </c>
      <c r="D21" s="83" t="s">
        <v>447</v>
      </c>
      <c r="E21" s="83" t="s">
        <v>448</v>
      </c>
      <c r="F21" s="83">
        <v>10</v>
      </c>
      <c r="G21" s="84">
        <v>115252.58</v>
      </c>
      <c r="H21" s="83">
        <v>41881</v>
      </c>
      <c r="I21" s="83">
        <v>3650</v>
      </c>
      <c r="J21" s="83" t="s">
        <v>600</v>
      </c>
      <c r="K21" s="85">
        <v>11525.258</v>
      </c>
      <c r="L21" s="85">
        <v>101864.33509041095</v>
      </c>
      <c r="M21" s="84">
        <v>11525.258</v>
      </c>
      <c r="N21" s="90" t="s">
        <v>614</v>
      </c>
    </row>
    <row r="22" spans="1:14" ht="15" customHeight="1">
      <c r="A22" s="88" t="s">
        <v>582</v>
      </c>
      <c r="B22" s="83" t="s">
        <v>595</v>
      </c>
      <c r="C22" s="83">
        <v>492</v>
      </c>
      <c r="D22" s="83" t="s">
        <v>307</v>
      </c>
      <c r="E22" s="83" t="s">
        <v>308</v>
      </c>
      <c r="F22" s="83">
        <v>50</v>
      </c>
      <c r="G22" s="84">
        <v>2268678.7999999998</v>
      </c>
      <c r="H22" s="83">
        <v>36922</v>
      </c>
      <c r="I22" s="83">
        <v>18250</v>
      </c>
      <c r="J22" s="83" t="s">
        <v>600</v>
      </c>
      <c r="K22" s="180">
        <v>45373.575999999994</v>
      </c>
      <c r="L22" s="180">
        <v>1017486.9029041093</v>
      </c>
      <c r="M22" s="84">
        <v>45373.575999999994</v>
      </c>
      <c r="N22" s="91" t="s">
        <v>627</v>
      </c>
    </row>
    <row r="23" spans="1:14" ht="15" customHeight="1">
      <c r="A23" s="88" t="s">
        <v>582</v>
      </c>
      <c r="B23" s="83" t="s">
        <v>595</v>
      </c>
      <c r="C23" s="83">
        <v>1306</v>
      </c>
      <c r="D23" s="83" t="s">
        <v>314</v>
      </c>
      <c r="E23" s="83" t="s">
        <v>311</v>
      </c>
      <c r="F23" s="83">
        <v>50</v>
      </c>
      <c r="G23" s="84">
        <v>10680</v>
      </c>
      <c r="H23" s="83">
        <v>37622</v>
      </c>
      <c r="I23" s="83">
        <v>18250</v>
      </c>
      <c r="J23" s="83" t="s">
        <v>600</v>
      </c>
      <c r="K23" s="180">
        <v>213.6</v>
      </c>
      <c r="L23" s="180">
        <v>4380.2630136986299</v>
      </c>
      <c r="M23" s="84">
        <v>213.6</v>
      </c>
      <c r="N23" s="91" t="s">
        <v>627</v>
      </c>
    </row>
    <row r="24" spans="1:14" ht="13.5" thickBot="1">
      <c r="A24" s="186" t="s">
        <v>582</v>
      </c>
      <c r="B24" s="187" t="s">
        <v>593</v>
      </c>
      <c r="C24" s="182">
        <v>1789</v>
      </c>
      <c r="D24" s="183" t="s">
        <v>407</v>
      </c>
      <c r="E24" s="183" t="s">
        <v>408</v>
      </c>
      <c r="F24" s="182">
        <v>25</v>
      </c>
      <c r="G24" s="188">
        <v>565493.72</v>
      </c>
      <c r="H24" s="182">
        <f t="shared" ref="H24" si="0">DATEVALUE(E24)</f>
        <v>40178</v>
      </c>
      <c r="I24" s="182">
        <f t="shared" ref="I24" si="1">F24*365</f>
        <v>9125</v>
      </c>
      <c r="J24" s="182" t="str">
        <f t="shared" ref="J24" si="2">IF((H24+I24)&lt;$K$1,"dep out","active")</f>
        <v>dep out</v>
      </c>
      <c r="K24" s="184">
        <f t="shared" ref="K24" si="3">IF(J24="dep out",0,(G24/F24))</f>
        <v>0</v>
      </c>
      <c r="L24" s="192">
        <f t="shared" ref="L24" si="4">IF(J24="dep out",G24,(($K$1-H24)/365)*K24)</f>
        <v>565493.72</v>
      </c>
      <c r="M24" s="185">
        <f t="shared" ref="M24" si="5">IF(F24=0,(-1*G24),0)</f>
        <v>0</v>
      </c>
      <c r="N24" s="189" t="s">
        <v>629</v>
      </c>
    </row>
    <row r="25" spans="1:14" s="202" customFormat="1" ht="5.0999999999999996" customHeight="1" thickTop="1">
      <c r="A25" s="194"/>
      <c r="B25" s="194"/>
      <c r="C25" s="195"/>
      <c r="D25" s="196"/>
      <c r="E25" s="196"/>
      <c r="F25" s="195"/>
      <c r="G25" s="197"/>
      <c r="H25" s="195"/>
      <c r="I25" s="195"/>
      <c r="J25" s="195"/>
      <c r="K25" s="198"/>
      <c r="L25" s="199"/>
      <c r="M25" s="200"/>
      <c r="N25" s="201"/>
    </row>
    <row r="26" spans="1:14">
      <c r="H26" s="287" t="s">
        <v>613</v>
      </c>
      <c r="I26" s="288"/>
      <c r="J26" s="288"/>
      <c r="K26" s="288"/>
      <c r="L26" s="80">
        <f>(10%*K9)+K10+K11+K12+K13+K14+K15+K16+($E$30*K24)</f>
        <v>130756.05108</v>
      </c>
      <c r="M26" s="80">
        <f>(10%*L9)+L10+L11+L12+L13+L14+L15+L16+($E$30*L24)</f>
        <v>1648089.0658143561</v>
      </c>
    </row>
    <row r="27" spans="1:14">
      <c r="H27" s="287" t="s">
        <v>628</v>
      </c>
      <c r="I27" s="288"/>
      <c r="J27" s="288"/>
      <c r="K27" s="288"/>
      <c r="L27" s="80">
        <f>K3+K6+(23%*K24)</f>
        <v>37677.161</v>
      </c>
      <c r="M27" s="80">
        <f>L3+L6+(23%*L24)</f>
        <v>197486.27263561642</v>
      </c>
    </row>
    <row r="28" spans="1:14">
      <c r="D28" s="289" t="s">
        <v>407</v>
      </c>
      <c r="E28" s="289"/>
      <c r="H28" s="287" t="s">
        <v>615</v>
      </c>
      <c r="I28" s="288"/>
      <c r="J28" s="288"/>
      <c r="K28" s="288"/>
      <c r="L28" s="80">
        <f>(50%*(K22+K23))+($E$29*K24)</f>
        <v>22793.587999999996</v>
      </c>
      <c r="M28" s="80">
        <f>(50%*(L22+L23))+($E$29*L24)</f>
        <v>657961.95015890396</v>
      </c>
    </row>
    <row r="29" spans="1:14" ht="14.1" customHeight="1">
      <c r="D29" s="165" t="s">
        <v>615</v>
      </c>
      <c r="E29" s="190">
        <v>0.26</v>
      </c>
      <c r="F29" s="290">
        <v>0</v>
      </c>
      <c r="G29" s="290"/>
      <c r="H29" s="287" t="s">
        <v>616</v>
      </c>
      <c r="I29" s="288"/>
      <c r="J29" s="288"/>
      <c r="K29" s="288"/>
      <c r="L29" s="80">
        <f>K2+K4+K5+K7+K8+(23%*K24)</f>
        <v>50553.911833333339</v>
      </c>
      <c r="M29" s="80">
        <f>L2+L4+L5+L7+L8+(23%*L24)</f>
        <v>223233.99686940637</v>
      </c>
    </row>
    <row r="30" spans="1:14" ht="14.1" customHeight="1">
      <c r="D30" s="165" t="s">
        <v>613</v>
      </c>
      <c r="E30" s="190">
        <v>0.28000000000000003</v>
      </c>
      <c r="F30" s="290">
        <f>$G$24*(E30+(0.5*E29))</f>
        <v>231852.4252</v>
      </c>
      <c r="G30" s="290"/>
      <c r="H30" s="291" t="s">
        <v>617</v>
      </c>
      <c r="I30" s="291"/>
      <c r="J30" s="291"/>
      <c r="K30" s="291"/>
      <c r="L30" s="80">
        <f>K17+K18+K19+K20+K21+(50%*(K22+K23))+(90%*K9)</f>
        <v>61853.486719999994</v>
      </c>
      <c r="M30" s="80">
        <f>L17+L18+L19+L20+L21+(50%*(L22+L23))+(90%*L9)</f>
        <v>1661206.8485664655</v>
      </c>
    </row>
    <row r="31" spans="1:14">
      <c r="D31" s="165" t="s">
        <v>630</v>
      </c>
      <c r="E31" s="190">
        <f>100%-(E29+E30)</f>
        <v>0.45999999999999996</v>
      </c>
      <c r="F31" s="290">
        <f>$G$24*(E31+(0.5*E29))</f>
        <v>333641.29479999997</v>
      </c>
      <c r="G31" s="290"/>
      <c r="L31" s="80">
        <f>SUM(L26:L30)</f>
        <v>303634.19863333332</v>
      </c>
      <c r="M31" s="80">
        <f>SUM(M26:M30)</f>
        <v>4387978.1340447478</v>
      </c>
      <c r="N31" s="193" t="s">
        <v>631</v>
      </c>
    </row>
    <row r="34" spans="5:15">
      <c r="K34" s="292" t="s">
        <v>633</v>
      </c>
      <c r="L34" s="292"/>
      <c r="M34" s="292"/>
      <c r="N34" s="292"/>
      <c r="O34" s="292"/>
    </row>
    <row r="35" spans="5:15">
      <c r="E35" s="81" t="s">
        <v>635</v>
      </c>
      <c r="F35" s="81"/>
      <c r="G35" s="191" t="s">
        <v>634</v>
      </c>
      <c r="K35" s="191" t="s">
        <v>613</v>
      </c>
      <c r="L35" s="191" t="s">
        <v>628</v>
      </c>
      <c r="M35" s="191" t="s">
        <v>615</v>
      </c>
      <c r="N35" s="81" t="s">
        <v>616</v>
      </c>
      <c r="O35" s="191" t="s">
        <v>632</v>
      </c>
    </row>
    <row r="36" spans="5:15">
      <c r="E36" s="80">
        <f>G16</f>
        <v>868400</v>
      </c>
      <c r="G36" s="256">
        <f>SUM(K36:O36)</f>
        <v>379145.81917808217</v>
      </c>
      <c r="H36" s="257" t="s">
        <v>582</v>
      </c>
      <c r="I36" s="257" t="s">
        <v>597</v>
      </c>
      <c r="K36" s="80">
        <f>L16</f>
        <v>379145.81917808217</v>
      </c>
      <c r="L36" s="80">
        <v>0</v>
      </c>
      <c r="M36" s="80">
        <v>0</v>
      </c>
      <c r="N36" s="80">
        <v>0</v>
      </c>
      <c r="O36" s="80">
        <v>0</v>
      </c>
    </row>
    <row r="37" spans="5:15">
      <c r="E37" s="80">
        <f>SUM(G2:G12)+G17+G18+G22+G23</f>
        <v>7012330.5899999999</v>
      </c>
      <c r="G37" s="256">
        <f t="shared" ref="G37:G39" si="6">SUM(K37:O37)</f>
        <v>2812660.3746255701</v>
      </c>
      <c r="H37" s="257" t="s">
        <v>582</v>
      </c>
      <c r="I37" s="257" t="s">
        <v>595</v>
      </c>
      <c r="K37" s="80">
        <f>L9+L10+L11+L12</f>
        <v>1501264.5197939724</v>
      </c>
      <c r="L37" s="80">
        <f>L3+L6</f>
        <v>67422.717035616428</v>
      </c>
      <c r="M37" s="80">
        <f>50%*(L22+L23)</f>
        <v>510933.58295890398</v>
      </c>
      <c r="N37" s="80">
        <f>L2+L4+L5+L7+L8</f>
        <v>93170.441269406394</v>
      </c>
      <c r="O37" s="80">
        <f>L17+L18+(50%*(L22+L23))</f>
        <v>639869.11356767104</v>
      </c>
    </row>
    <row r="38" spans="5:15">
      <c r="E38" s="80">
        <f>G13+G24</f>
        <v>671193.72</v>
      </c>
      <c r="G38" s="256">
        <f t="shared" si="6"/>
        <v>633188.05424657534</v>
      </c>
      <c r="H38" s="257" t="s">
        <v>582</v>
      </c>
      <c r="I38" s="257" t="s">
        <v>593</v>
      </c>
      <c r="K38" s="80">
        <f>L13+F30</f>
        <v>299546.75944657531</v>
      </c>
      <c r="L38" s="80">
        <f>50%*F31</f>
        <v>166820.64739999999</v>
      </c>
      <c r="M38" s="80">
        <f>F29</f>
        <v>0</v>
      </c>
      <c r="N38" s="203">
        <f>50%*F31</f>
        <v>166820.64739999999</v>
      </c>
    </row>
    <row r="39" spans="5:15">
      <c r="E39" s="80">
        <f>G14+G15+G19+G20+G21</f>
        <v>1665606.08</v>
      </c>
      <c r="G39" s="256">
        <f t="shared" si="6"/>
        <v>562983.8859945205</v>
      </c>
      <c r="H39" s="257" t="s">
        <v>582</v>
      </c>
      <c r="I39" s="257" t="s">
        <v>580</v>
      </c>
      <c r="K39" s="80">
        <f>L15+L14</f>
        <v>425119.55090410961</v>
      </c>
      <c r="L39" s="80">
        <v>0</v>
      </c>
      <c r="M39" s="80">
        <v>0</v>
      </c>
      <c r="N39" s="81">
        <v>0</v>
      </c>
      <c r="O39" s="80">
        <f>L21+L20+L19</f>
        <v>137864.33509041095</v>
      </c>
    </row>
    <row r="41" spans="5:15">
      <c r="E41" s="293">
        <f>SUM(E36:E39)</f>
        <v>10217530.390000001</v>
      </c>
      <c r="F41" s="293"/>
    </row>
    <row r="43" spans="5:15" ht="39.950000000000003" customHeight="1">
      <c r="G43" s="284" t="s">
        <v>698</v>
      </c>
      <c r="H43" s="284"/>
      <c r="I43" s="284"/>
    </row>
    <row r="45" spans="5:15" ht="12.95" customHeight="1">
      <c r="G45" s="282" t="s">
        <v>699</v>
      </c>
      <c r="H45" s="282"/>
      <c r="I45" s="282"/>
    </row>
    <row r="46" spans="5:15">
      <c r="G46" s="80">
        <v>125234</v>
      </c>
    </row>
    <row r="47" spans="5:15" ht="12.95" customHeight="1">
      <c r="G47" s="282" t="s">
        <v>701</v>
      </c>
      <c r="H47" s="282"/>
      <c r="I47" s="282"/>
      <c r="J47" s="282"/>
    </row>
    <row r="48" spans="5:15">
      <c r="G48" s="80">
        <v>139801</v>
      </c>
    </row>
    <row r="49" spans="7:10">
      <c r="G49" s="282" t="s">
        <v>700</v>
      </c>
      <c r="H49" s="283"/>
      <c r="I49" s="283"/>
    </row>
    <row r="50" spans="7:10">
      <c r="G50" s="80">
        <v>33864</v>
      </c>
    </row>
    <row r="51" spans="7:10">
      <c r="G51" s="282" t="s">
        <v>702</v>
      </c>
      <c r="H51" s="283"/>
      <c r="I51" s="283"/>
      <c r="J51" s="283"/>
    </row>
    <row r="52" spans="7:10">
      <c r="G52" s="80">
        <f>110168+880</f>
        <v>111048</v>
      </c>
    </row>
    <row r="55" spans="7:10">
      <c r="G55" s="258">
        <f>G36+G37+G38+G39+G46+G48+G50+G52</f>
        <v>4797925.1340447478</v>
      </c>
    </row>
  </sheetData>
  <sortState xmlns:xlrd2="http://schemas.microsoft.com/office/spreadsheetml/2017/richdata2" ref="A2:N23">
    <sortCondition ref="N2:N23"/>
    <sortCondition ref="A2:A23"/>
    <sortCondition ref="B2:B23"/>
    <sortCondition ref="E2:E23"/>
  </sortState>
  <mergeCells count="17">
    <mergeCell ref="F30:G30"/>
    <mergeCell ref="F31:G31"/>
    <mergeCell ref="H30:K30"/>
    <mergeCell ref="K34:O34"/>
    <mergeCell ref="E41:F41"/>
    <mergeCell ref="A1:B1"/>
    <mergeCell ref="H26:K26"/>
    <mergeCell ref="H27:K27"/>
    <mergeCell ref="H28:K28"/>
    <mergeCell ref="H29:K29"/>
    <mergeCell ref="D28:E28"/>
    <mergeCell ref="F29:G29"/>
    <mergeCell ref="G51:J51"/>
    <mergeCell ref="G43:I43"/>
    <mergeCell ref="G45:I45"/>
    <mergeCell ref="G49:I49"/>
    <mergeCell ref="G47:J47"/>
  </mergeCells>
  <printOptions horizontalCentered="1"/>
  <pageMargins left="0" right="0" top="1.25" bottom="0.5" header="0.8" footer="0.3"/>
  <pageSetup paperSize="5" orientation="landscape" horizontalDpi="0" verticalDpi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8836B-2181-2642-A4E0-89AA434C3792}">
  <dimension ref="A1:Z98"/>
  <sheetViews>
    <sheetView zoomScale="125" zoomScaleNormal="125" workbookViewId="0">
      <pane ySplit="2" topLeftCell="A63" activePane="bottomLeft" state="frozen"/>
      <selection pane="bottomLeft" activeCell="O8" sqref="O8"/>
    </sheetView>
  </sheetViews>
  <sheetFormatPr defaultColWidth="10.85546875" defaultRowHeight="24" customHeight="1"/>
  <cols>
    <col min="1" max="3" width="5.140625" style="204" customWidth="1"/>
    <col min="4" max="4" width="55.28515625" style="205" customWidth="1"/>
    <col min="5" max="5" width="10.85546875" style="204"/>
    <col min="6" max="6" width="4.28515625" style="204" customWidth="1"/>
    <col min="7" max="9" width="11.140625" style="205" bestFit="1" customWidth="1"/>
    <col min="10" max="10" width="7" style="204" customWidth="1"/>
    <col min="11" max="13" width="11.140625" style="205" bestFit="1" customWidth="1"/>
    <col min="14" max="14" width="10.85546875" style="205"/>
    <col min="15" max="15" width="11.85546875" style="205" bestFit="1" customWidth="1"/>
    <col min="16" max="17" width="11.140625" style="205" bestFit="1" customWidth="1"/>
    <col min="18" max="18" width="11.85546875" style="205" bestFit="1" customWidth="1"/>
    <col min="19" max="19" width="11.140625" style="205" bestFit="1" customWidth="1"/>
    <col min="20" max="20" width="10.85546875" style="205"/>
    <col min="21" max="21" width="11.85546875" style="205" bestFit="1" customWidth="1"/>
    <col min="22" max="25" width="11.28515625" style="205" bestFit="1" customWidth="1"/>
    <col min="26" max="26" width="12.28515625" style="205" customWidth="1"/>
    <col min="27" max="16384" width="10.85546875" style="181"/>
  </cols>
  <sheetData>
    <row r="1" spans="1:26" s="220" customFormat="1" ht="24" customHeight="1">
      <c r="A1" s="213"/>
      <c r="B1" s="213"/>
      <c r="C1" s="213"/>
      <c r="D1" s="255" t="s">
        <v>695</v>
      </c>
      <c r="E1" s="213"/>
      <c r="F1" s="213"/>
      <c r="G1" s="215" t="s">
        <v>690</v>
      </c>
      <c r="H1" s="214">
        <f>DATEVALUE(G1)</f>
        <v>45473</v>
      </c>
      <c r="I1" s="299" t="s">
        <v>696</v>
      </c>
      <c r="J1" s="299"/>
      <c r="K1" s="299"/>
      <c r="L1" s="299"/>
      <c r="M1" s="299"/>
      <c r="N1" s="299"/>
      <c r="O1" s="295" t="s">
        <v>691</v>
      </c>
      <c r="P1" s="295"/>
      <c r="Q1" s="295"/>
      <c r="R1" s="295"/>
      <c r="S1" s="294" t="s">
        <v>692</v>
      </c>
      <c r="T1" s="296"/>
      <c r="U1" s="297" t="s">
        <v>693</v>
      </c>
      <c r="V1" s="297"/>
      <c r="W1" s="297"/>
      <c r="X1" s="297"/>
      <c r="Y1" s="298" t="s">
        <v>694</v>
      </c>
      <c r="Z1" s="298"/>
    </row>
    <row r="2" spans="1:26" s="220" customFormat="1" ht="24" customHeight="1">
      <c r="A2" s="294" t="s">
        <v>602</v>
      </c>
      <c r="B2" s="294"/>
      <c r="C2" s="217" t="s">
        <v>603</v>
      </c>
      <c r="D2" s="217" t="s">
        <v>566</v>
      </c>
      <c r="E2" s="217" t="s">
        <v>604</v>
      </c>
      <c r="F2" s="217" t="s">
        <v>605</v>
      </c>
      <c r="G2" s="216" t="s">
        <v>606</v>
      </c>
      <c r="H2" s="217" t="s">
        <v>565</v>
      </c>
      <c r="I2" s="217" t="s">
        <v>609</v>
      </c>
      <c r="J2" s="217" t="s">
        <v>607</v>
      </c>
      <c r="K2" s="216" t="s">
        <v>608</v>
      </c>
      <c r="L2" s="216" t="s">
        <v>610</v>
      </c>
      <c r="M2" s="216" t="s">
        <v>611</v>
      </c>
      <c r="N2" s="217" t="s">
        <v>612</v>
      </c>
      <c r="O2" s="217" t="s">
        <v>628</v>
      </c>
      <c r="P2" s="217" t="s">
        <v>616</v>
      </c>
      <c r="Q2" s="217" t="s">
        <v>613</v>
      </c>
      <c r="R2" s="217" t="s">
        <v>637</v>
      </c>
      <c r="S2" s="217" t="s">
        <v>638</v>
      </c>
      <c r="T2" s="218" t="s">
        <v>639</v>
      </c>
      <c r="U2" s="219" t="s">
        <v>628</v>
      </c>
      <c r="V2" s="219" t="s">
        <v>616</v>
      </c>
      <c r="W2" s="219" t="s">
        <v>613</v>
      </c>
      <c r="X2" s="219" t="s">
        <v>637</v>
      </c>
      <c r="Y2" s="219" t="s">
        <v>638</v>
      </c>
      <c r="Z2" s="219" t="s">
        <v>639</v>
      </c>
    </row>
    <row r="3" spans="1:26" s="220" customFormat="1" ht="24" customHeight="1">
      <c r="A3" s="213" t="s">
        <v>582</v>
      </c>
      <c r="B3" s="213" t="s">
        <v>595</v>
      </c>
      <c r="C3" s="213">
        <v>1493</v>
      </c>
      <c r="D3" s="214" t="s">
        <v>341</v>
      </c>
      <c r="E3" s="213" t="s">
        <v>342</v>
      </c>
      <c r="F3" s="213">
        <v>62.5</v>
      </c>
      <c r="G3" s="253">
        <v>9840</v>
      </c>
      <c r="H3" s="214">
        <v>37802</v>
      </c>
      <c r="I3" s="214">
        <v>9125</v>
      </c>
      <c r="J3" s="213" t="s">
        <v>600</v>
      </c>
      <c r="K3" s="221">
        <f t="shared" ref="K3:K33" si="0">IF(J3="dep out",0,(G3/F3))</f>
        <v>157.44</v>
      </c>
      <c r="L3" s="221">
        <f t="shared" ref="L3:L33" si="1">IF(J3="dep out",G3,(($H$1-H3)/365)*K3)</f>
        <v>3308.8280547945205</v>
      </c>
      <c r="M3" s="221">
        <v>393.6</v>
      </c>
      <c r="N3" s="222" t="s">
        <v>616</v>
      </c>
      <c r="O3" s="214"/>
      <c r="P3" s="221">
        <f>K3</f>
        <v>157.44</v>
      </c>
      <c r="Q3" s="214"/>
      <c r="R3" s="214"/>
      <c r="S3" s="214"/>
      <c r="T3" s="223"/>
      <c r="U3" s="214"/>
      <c r="V3" s="221">
        <f>L3</f>
        <v>3308.8280547945205</v>
      </c>
      <c r="W3" s="214"/>
      <c r="X3" s="214"/>
      <c r="Y3" s="214"/>
      <c r="Z3" s="214"/>
    </row>
    <row r="4" spans="1:26" s="220" customFormat="1" ht="24" customHeight="1">
      <c r="A4" s="213" t="s">
        <v>582</v>
      </c>
      <c r="B4" s="213" t="s">
        <v>595</v>
      </c>
      <c r="C4" s="213">
        <v>2048</v>
      </c>
      <c r="D4" s="214" t="s">
        <v>461</v>
      </c>
      <c r="E4" s="213" t="s">
        <v>462</v>
      </c>
      <c r="F4" s="213">
        <v>62.5</v>
      </c>
      <c r="G4" s="253">
        <v>5775</v>
      </c>
      <c r="H4" s="214">
        <v>41996</v>
      </c>
      <c r="I4" s="214">
        <v>9125</v>
      </c>
      <c r="J4" s="213" t="s">
        <v>600</v>
      </c>
      <c r="K4" s="221">
        <f t="shared" si="0"/>
        <v>92.4</v>
      </c>
      <c r="L4" s="221">
        <f t="shared" si="1"/>
        <v>880.20493150684933</v>
      </c>
      <c r="M4" s="221">
        <v>231</v>
      </c>
      <c r="N4" s="222" t="s">
        <v>628</v>
      </c>
      <c r="O4" s="221">
        <f>K4</f>
        <v>92.4</v>
      </c>
      <c r="P4" s="214"/>
      <c r="Q4" s="214"/>
      <c r="R4" s="214"/>
      <c r="S4" s="214"/>
      <c r="T4" s="223"/>
      <c r="U4" s="221">
        <f>L4</f>
        <v>880.20493150684933</v>
      </c>
      <c r="V4" s="214"/>
      <c r="W4" s="214"/>
      <c r="X4" s="214"/>
      <c r="Y4" s="214"/>
      <c r="Z4" s="214"/>
    </row>
    <row r="5" spans="1:26" s="220" customFormat="1" ht="24" customHeight="1">
      <c r="A5" s="213" t="s">
        <v>582</v>
      </c>
      <c r="B5" s="213" t="s">
        <v>595</v>
      </c>
      <c r="C5" s="213">
        <v>2159</v>
      </c>
      <c r="D5" s="214" t="s">
        <v>497</v>
      </c>
      <c r="E5" s="213" t="s">
        <v>498</v>
      </c>
      <c r="F5" s="213">
        <v>62.5</v>
      </c>
      <c r="G5" s="253">
        <v>10500</v>
      </c>
      <c r="H5" s="214">
        <v>43264</v>
      </c>
      <c r="I5" s="214">
        <v>3650</v>
      </c>
      <c r="J5" s="213" t="s">
        <v>600</v>
      </c>
      <c r="K5" s="221">
        <f t="shared" si="0"/>
        <v>168</v>
      </c>
      <c r="L5" s="221">
        <f t="shared" si="1"/>
        <v>1016.7452054794521</v>
      </c>
      <c r="M5" s="221">
        <v>1050</v>
      </c>
      <c r="N5" s="222" t="s">
        <v>616</v>
      </c>
      <c r="O5" s="214"/>
      <c r="P5" s="221">
        <f>K5</f>
        <v>168</v>
      </c>
      <c r="Q5" s="214"/>
      <c r="R5" s="214"/>
      <c r="S5" s="214"/>
      <c r="T5" s="223"/>
      <c r="U5" s="214"/>
      <c r="V5" s="221">
        <f>L5</f>
        <v>1016.7452054794521</v>
      </c>
      <c r="W5" s="214"/>
      <c r="X5" s="214"/>
      <c r="Y5" s="214"/>
      <c r="Z5" s="214"/>
    </row>
    <row r="6" spans="1:26" s="220" customFormat="1" ht="24" customHeight="1">
      <c r="A6" s="213" t="s">
        <v>582</v>
      </c>
      <c r="B6" s="213" t="s">
        <v>595</v>
      </c>
      <c r="C6" s="213">
        <v>2296</v>
      </c>
      <c r="D6" s="214" t="s">
        <v>530</v>
      </c>
      <c r="E6" s="213" t="s">
        <v>46</v>
      </c>
      <c r="F6" s="213">
        <v>62.5</v>
      </c>
      <c r="G6" s="253">
        <v>661849.15</v>
      </c>
      <c r="H6" s="214">
        <v>44377</v>
      </c>
      <c r="I6" s="214">
        <v>7300</v>
      </c>
      <c r="J6" s="213" t="s">
        <v>600</v>
      </c>
      <c r="K6" s="221">
        <f t="shared" si="0"/>
        <v>10589.5864</v>
      </c>
      <c r="L6" s="221">
        <f t="shared" si="1"/>
        <v>31797.771765479454</v>
      </c>
      <c r="M6" s="221">
        <v>22062</v>
      </c>
      <c r="N6" s="222" t="s">
        <v>616</v>
      </c>
      <c r="O6" s="214"/>
      <c r="P6" s="221">
        <f>K6</f>
        <v>10589.5864</v>
      </c>
      <c r="Q6" s="214"/>
      <c r="R6" s="214"/>
      <c r="S6" s="214"/>
      <c r="T6" s="223"/>
      <c r="U6" s="214"/>
      <c r="V6" s="221">
        <f>L6</f>
        <v>31797.771765479454</v>
      </c>
      <c r="W6" s="214"/>
      <c r="X6" s="214"/>
      <c r="Y6" s="214"/>
      <c r="Z6" s="214"/>
    </row>
    <row r="7" spans="1:26" s="220" customFormat="1" ht="24" customHeight="1">
      <c r="A7" s="213" t="s">
        <v>582</v>
      </c>
      <c r="B7" s="213" t="s">
        <v>595</v>
      </c>
      <c r="C7" s="213">
        <v>2361</v>
      </c>
      <c r="D7" s="214" t="s">
        <v>541</v>
      </c>
      <c r="E7" s="213" t="s">
        <v>2</v>
      </c>
      <c r="F7" s="213">
        <v>62.5</v>
      </c>
      <c r="G7" s="253">
        <v>414190.61</v>
      </c>
      <c r="H7" s="214">
        <v>44742</v>
      </c>
      <c r="I7" s="214">
        <v>10950</v>
      </c>
      <c r="J7" s="213" t="s">
        <v>600</v>
      </c>
      <c r="K7" s="221">
        <f t="shared" si="0"/>
        <v>6627.0497599999999</v>
      </c>
      <c r="L7" s="221">
        <f t="shared" si="1"/>
        <v>13272.255820712329</v>
      </c>
      <c r="M7" s="221">
        <v>13806.353666666666</v>
      </c>
      <c r="N7" s="222" t="s">
        <v>616</v>
      </c>
      <c r="O7" s="214"/>
      <c r="P7" s="221">
        <f>K7</f>
        <v>6627.0497599999999</v>
      </c>
      <c r="Q7" s="214"/>
      <c r="R7" s="214"/>
      <c r="S7" s="214"/>
      <c r="T7" s="223"/>
      <c r="U7" s="214"/>
      <c r="V7" s="221">
        <f>L7</f>
        <v>13272.255820712329</v>
      </c>
      <c r="W7" s="214"/>
      <c r="X7" s="214"/>
      <c r="Y7" s="214"/>
      <c r="Z7" s="214"/>
    </row>
    <row r="8" spans="1:26" s="220" customFormat="1" ht="24" customHeight="1">
      <c r="A8" s="213" t="s">
        <v>582</v>
      </c>
      <c r="B8" s="213" t="s">
        <v>595</v>
      </c>
      <c r="C8" s="213">
        <v>2404</v>
      </c>
      <c r="D8" s="214" t="s">
        <v>557</v>
      </c>
      <c r="E8" s="213" t="s">
        <v>1</v>
      </c>
      <c r="F8" s="213">
        <v>62.5</v>
      </c>
      <c r="G8" s="253">
        <v>66345.02</v>
      </c>
      <c r="H8" s="214">
        <v>45107</v>
      </c>
      <c r="I8" s="214">
        <v>10950</v>
      </c>
      <c r="J8" s="213" t="s">
        <v>600</v>
      </c>
      <c r="K8" s="221">
        <f t="shared" si="0"/>
        <v>1061.5203200000001</v>
      </c>
      <c r="L8" s="221">
        <f t="shared" si="1"/>
        <v>1064.4285948493152</v>
      </c>
      <c r="M8" s="221">
        <v>0</v>
      </c>
      <c r="N8" s="222" t="s">
        <v>616</v>
      </c>
      <c r="O8" s="214"/>
      <c r="P8" s="221">
        <f>K8</f>
        <v>1061.5203200000001</v>
      </c>
      <c r="Q8" s="214"/>
      <c r="R8" s="214"/>
      <c r="S8" s="214"/>
      <c r="T8" s="223"/>
      <c r="U8" s="214"/>
      <c r="V8" s="221">
        <f>L8</f>
        <v>1064.4285948493152</v>
      </c>
      <c r="W8" s="214"/>
      <c r="X8" s="214"/>
      <c r="Y8" s="214"/>
      <c r="Z8" s="214"/>
    </row>
    <row r="9" spans="1:26" s="220" customFormat="1" ht="24" customHeight="1">
      <c r="A9" s="213" t="s">
        <v>582</v>
      </c>
      <c r="B9" s="213" t="s">
        <v>595</v>
      </c>
      <c r="C9" s="213">
        <v>347</v>
      </c>
      <c r="D9" s="214" t="s">
        <v>282</v>
      </c>
      <c r="E9" s="213" t="s">
        <v>65</v>
      </c>
      <c r="F9" s="213">
        <v>62.5</v>
      </c>
      <c r="G9" s="253">
        <v>1288098.74</v>
      </c>
      <c r="H9" s="214">
        <v>31199</v>
      </c>
      <c r="I9" s="214">
        <v>18250</v>
      </c>
      <c r="J9" s="213" t="s">
        <v>600</v>
      </c>
      <c r="K9" s="221">
        <f t="shared" si="0"/>
        <v>20609.579839999999</v>
      </c>
      <c r="L9" s="221">
        <f t="shared" si="1"/>
        <v>805975.73324975336</v>
      </c>
      <c r="M9" s="221">
        <v>25761.9748</v>
      </c>
      <c r="N9" s="222" t="s">
        <v>613</v>
      </c>
      <c r="O9" s="214"/>
      <c r="P9" s="214"/>
      <c r="Q9" s="221">
        <f>K9</f>
        <v>20609.579839999999</v>
      </c>
      <c r="R9" s="214"/>
      <c r="S9" s="214"/>
      <c r="T9" s="223"/>
      <c r="U9" s="214"/>
      <c r="V9" s="214"/>
      <c r="W9" s="221">
        <f>L9</f>
        <v>805975.73324975336</v>
      </c>
      <c r="X9" s="214"/>
      <c r="Y9" s="214"/>
      <c r="Z9" s="214"/>
    </row>
    <row r="10" spans="1:26" s="220" customFormat="1" ht="24" customHeight="1">
      <c r="A10" s="213" t="s">
        <v>582</v>
      </c>
      <c r="B10" s="213" t="s">
        <v>595</v>
      </c>
      <c r="C10" s="213">
        <v>1666</v>
      </c>
      <c r="D10" s="214" t="s">
        <v>392</v>
      </c>
      <c r="E10" s="213" t="s">
        <v>376</v>
      </c>
      <c r="F10" s="213">
        <v>62.5</v>
      </c>
      <c r="G10" s="253">
        <v>291361.08</v>
      </c>
      <c r="H10" s="214">
        <v>39263</v>
      </c>
      <c r="I10" s="214">
        <v>18250</v>
      </c>
      <c r="J10" s="213" t="s">
        <v>600</v>
      </c>
      <c r="K10" s="221">
        <f t="shared" si="0"/>
        <v>4661.7772800000002</v>
      </c>
      <c r="L10" s="221">
        <f t="shared" si="1"/>
        <v>79314.073722739733</v>
      </c>
      <c r="M10" s="221">
        <v>5827.2216000000008</v>
      </c>
      <c r="N10" s="222" t="s">
        <v>613</v>
      </c>
      <c r="O10" s="214"/>
      <c r="P10" s="214"/>
      <c r="Q10" s="221">
        <f>K10</f>
        <v>4661.7772800000002</v>
      </c>
      <c r="R10" s="214"/>
      <c r="S10" s="214"/>
      <c r="T10" s="223"/>
      <c r="U10" s="214"/>
      <c r="V10" s="214"/>
      <c r="W10" s="221">
        <f>L10</f>
        <v>79314.073722739733</v>
      </c>
      <c r="X10" s="214"/>
      <c r="Y10" s="214"/>
      <c r="Z10" s="214"/>
    </row>
    <row r="11" spans="1:26" s="220" customFormat="1" ht="24" customHeight="1">
      <c r="A11" s="213" t="s">
        <v>582</v>
      </c>
      <c r="B11" s="213" t="s">
        <v>595</v>
      </c>
      <c r="C11" s="213">
        <v>1806</v>
      </c>
      <c r="D11" s="214" t="s">
        <v>419</v>
      </c>
      <c r="E11" s="213" t="s">
        <v>420</v>
      </c>
      <c r="F11" s="213">
        <v>62.5</v>
      </c>
      <c r="G11" s="253">
        <v>12138.5</v>
      </c>
      <c r="H11" s="214">
        <v>39785</v>
      </c>
      <c r="I11" s="214">
        <v>18250</v>
      </c>
      <c r="J11" s="213" t="s">
        <v>600</v>
      </c>
      <c r="K11" s="221">
        <f t="shared" si="0"/>
        <v>194.21600000000001</v>
      </c>
      <c r="L11" s="221">
        <f t="shared" si="1"/>
        <v>3026.5770082191784</v>
      </c>
      <c r="M11" s="221">
        <v>242.77</v>
      </c>
      <c r="N11" s="222" t="s">
        <v>613</v>
      </c>
      <c r="O11" s="214"/>
      <c r="P11" s="214"/>
      <c r="Q11" s="221">
        <f>K11</f>
        <v>194.21600000000001</v>
      </c>
      <c r="R11" s="214"/>
      <c r="S11" s="214"/>
      <c r="T11" s="223"/>
      <c r="U11" s="214"/>
      <c r="V11" s="214"/>
      <c r="W11" s="221">
        <f>L11</f>
        <v>3026.5770082191784</v>
      </c>
      <c r="X11" s="214"/>
      <c r="Y11" s="214"/>
      <c r="Z11" s="214"/>
    </row>
    <row r="12" spans="1:26" s="220" customFormat="1" ht="24" customHeight="1">
      <c r="A12" s="213" t="s">
        <v>582</v>
      </c>
      <c r="B12" s="213" t="s">
        <v>595</v>
      </c>
      <c r="C12" s="213">
        <v>1890</v>
      </c>
      <c r="D12" s="214" t="s">
        <v>425</v>
      </c>
      <c r="E12" s="213" t="s">
        <v>426</v>
      </c>
      <c r="F12" s="213">
        <v>62.5</v>
      </c>
      <c r="G12" s="253">
        <v>1006507.3</v>
      </c>
      <c r="H12" s="214">
        <v>41274</v>
      </c>
      <c r="I12" s="214">
        <v>9125</v>
      </c>
      <c r="J12" s="213" t="s">
        <v>600</v>
      </c>
      <c r="K12" s="221">
        <f t="shared" si="0"/>
        <v>16104.116800000002</v>
      </c>
      <c r="L12" s="221">
        <f t="shared" si="1"/>
        <v>185263.52450191783</v>
      </c>
      <c r="M12" s="221">
        <v>40260.292000000001</v>
      </c>
      <c r="N12" s="222" t="s">
        <v>613</v>
      </c>
      <c r="O12" s="214"/>
      <c r="P12" s="214"/>
      <c r="Q12" s="221">
        <f>K12</f>
        <v>16104.116800000002</v>
      </c>
      <c r="R12" s="214"/>
      <c r="S12" s="214"/>
      <c r="T12" s="223"/>
      <c r="U12" s="214"/>
      <c r="V12" s="214"/>
      <c r="W12" s="221">
        <f>L12</f>
        <v>185263.52450191783</v>
      </c>
      <c r="X12" s="214"/>
      <c r="Y12" s="214"/>
      <c r="Z12" s="214"/>
    </row>
    <row r="13" spans="1:26" s="220" customFormat="1" ht="24" customHeight="1">
      <c r="A13" s="213" t="s">
        <v>582</v>
      </c>
      <c r="B13" s="213" t="s">
        <v>595</v>
      </c>
      <c r="C13" s="213">
        <v>359</v>
      </c>
      <c r="D13" s="214" t="s">
        <v>292</v>
      </c>
      <c r="E13" s="213" t="s">
        <v>293</v>
      </c>
      <c r="F13" s="213">
        <v>62.5</v>
      </c>
      <c r="G13" s="253">
        <v>197248.06</v>
      </c>
      <c r="H13" s="214">
        <v>34243</v>
      </c>
      <c r="I13" s="214">
        <v>18250</v>
      </c>
      <c r="J13" s="213" t="s">
        <v>600</v>
      </c>
      <c r="K13" s="221">
        <f t="shared" si="0"/>
        <v>3155.9689600000002</v>
      </c>
      <c r="L13" s="221">
        <f t="shared" si="1"/>
        <v>97100.086084383569</v>
      </c>
      <c r="M13" s="221">
        <v>3944.9611999999997</v>
      </c>
      <c r="N13" s="222" t="s">
        <v>614</v>
      </c>
      <c r="O13" s="214"/>
      <c r="P13" s="214"/>
      <c r="Q13" s="214"/>
      <c r="R13" s="221">
        <f>K13</f>
        <v>3155.9689600000002</v>
      </c>
      <c r="S13" s="214"/>
      <c r="T13" s="223"/>
      <c r="U13" s="214"/>
      <c r="V13" s="214"/>
      <c r="W13" s="214"/>
      <c r="X13" s="221">
        <f>L13</f>
        <v>97100.086084383569</v>
      </c>
      <c r="Y13" s="214"/>
      <c r="Z13" s="214"/>
    </row>
    <row r="14" spans="1:26" s="220" customFormat="1" ht="24" customHeight="1">
      <c r="A14" s="213" t="s">
        <v>582</v>
      </c>
      <c r="B14" s="213" t="s">
        <v>595</v>
      </c>
      <c r="C14" s="213">
        <v>365</v>
      </c>
      <c r="D14" s="214" t="s">
        <v>292</v>
      </c>
      <c r="E14" s="213" t="s">
        <v>297</v>
      </c>
      <c r="F14" s="213">
        <v>62.5</v>
      </c>
      <c r="G14" s="253">
        <v>20195.11</v>
      </c>
      <c r="H14" s="214">
        <v>34700</v>
      </c>
      <c r="I14" s="214">
        <v>18250</v>
      </c>
      <c r="J14" s="213" t="s">
        <v>600</v>
      </c>
      <c r="K14" s="221">
        <f t="shared" si="0"/>
        <v>323.12175999999999</v>
      </c>
      <c r="L14" s="221">
        <f t="shared" si="1"/>
        <v>9536.9608780273975</v>
      </c>
      <c r="M14" s="221">
        <v>403.90219999999999</v>
      </c>
      <c r="N14" s="222" t="s">
        <v>614</v>
      </c>
      <c r="O14" s="214"/>
      <c r="P14" s="214"/>
      <c r="Q14" s="214"/>
      <c r="R14" s="221">
        <f>K14</f>
        <v>323.12175999999999</v>
      </c>
      <c r="S14" s="214"/>
      <c r="T14" s="223"/>
      <c r="U14" s="214"/>
      <c r="V14" s="214"/>
      <c r="W14" s="214"/>
      <c r="X14" s="221">
        <f>L14</f>
        <v>9536.9608780273975</v>
      </c>
      <c r="Y14" s="214"/>
      <c r="Z14" s="214"/>
    </row>
    <row r="15" spans="1:26" s="220" customFormat="1" ht="24" customHeight="1">
      <c r="A15" s="213" t="s">
        <v>582</v>
      </c>
      <c r="B15" s="213" t="s">
        <v>595</v>
      </c>
      <c r="C15" s="213">
        <v>492</v>
      </c>
      <c r="D15" s="214" t="s">
        <v>307</v>
      </c>
      <c r="E15" s="213" t="s">
        <v>308</v>
      </c>
      <c r="F15" s="213">
        <v>62.5</v>
      </c>
      <c r="G15" s="253">
        <v>2268678.7999999998</v>
      </c>
      <c r="H15" s="214">
        <v>36922</v>
      </c>
      <c r="I15" s="214">
        <v>18250</v>
      </c>
      <c r="J15" s="213" t="s">
        <v>600</v>
      </c>
      <c r="K15" s="221">
        <f t="shared" si="0"/>
        <v>36298.860799999995</v>
      </c>
      <c r="L15" s="221">
        <f t="shared" si="1"/>
        <v>850387.83205698628</v>
      </c>
      <c r="M15" s="221">
        <v>45373.575999999994</v>
      </c>
      <c r="N15" s="222" t="s">
        <v>627</v>
      </c>
      <c r="O15" s="214"/>
      <c r="P15" s="214"/>
      <c r="Q15" s="214"/>
      <c r="R15" s="221">
        <f>50%*K15</f>
        <v>18149.430399999997</v>
      </c>
      <c r="T15" s="227">
        <f>50%*K15</f>
        <v>18149.430399999997</v>
      </c>
      <c r="U15" s="214"/>
      <c r="V15" s="214"/>
      <c r="W15" s="214"/>
      <c r="X15" s="224">
        <f>50%*L15</f>
        <v>425193.91602849314</v>
      </c>
      <c r="Z15" s="224">
        <f>50%*L15</f>
        <v>425193.91602849314</v>
      </c>
    </row>
    <row r="16" spans="1:26" s="220" customFormat="1" ht="24" customHeight="1">
      <c r="A16" s="213" t="s">
        <v>582</v>
      </c>
      <c r="B16" s="213" t="s">
        <v>595</v>
      </c>
      <c r="C16" s="213">
        <v>1306</v>
      </c>
      <c r="D16" s="214" t="s">
        <v>314</v>
      </c>
      <c r="E16" s="213" t="s">
        <v>311</v>
      </c>
      <c r="F16" s="213">
        <v>62.5</v>
      </c>
      <c r="G16" s="253">
        <v>10680</v>
      </c>
      <c r="H16" s="214">
        <v>37622</v>
      </c>
      <c r="I16" s="214">
        <v>18250</v>
      </c>
      <c r="J16" s="213" t="s">
        <v>600</v>
      </c>
      <c r="K16" s="221">
        <f t="shared" si="0"/>
        <v>170.88</v>
      </c>
      <c r="L16" s="221">
        <f t="shared" si="1"/>
        <v>3675.5585753424657</v>
      </c>
      <c r="M16" s="221">
        <v>213.6</v>
      </c>
      <c r="N16" s="222" t="s">
        <v>627</v>
      </c>
      <c r="O16" s="214"/>
      <c r="P16" s="214"/>
      <c r="Q16" s="214"/>
      <c r="R16" s="221">
        <f>50%*K16</f>
        <v>85.44</v>
      </c>
      <c r="T16" s="227">
        <f>50%*K16</f>
        <v>85.44</v>
      </c>
      <c r="U16" s="214"/>
      <c r="V16" s="214"/>
      <c r="W16" s="214"/>
      <c r="X16" s="224">
        <f>50%*L16</f>
        <v>1837.7792876712329</v>
      </c>
      <c r="Z16" s="224">
        <f>50%*L16</f>
        <v>1837.7792876712329</v>
      </c>
    </row>
    <row r="17" spans="1:26" s="220" customFormat="1" ht="24" customHeight="1">
      <c r="A17" s="213" t="s">
        <v>582</v>
      </c>
      <c r="B17" s="213" t="s">
        <v>595</v>
      </c>
      <c r="C17" s="213">
        <v>361</v>
      </c>
      <c r="D17" s="214" t="s">
        <v>295</v>
      </c>
      <c r="E17" s="228" t="s">
        <v>296</v>
      </c>
      <c r="F17" s="213">
        <v>62.5</v>
      </c>
      <c r="G17" s="221">
        <v>195900</v>
      </c>
      <c r="H17" s="226">
        <f t="shared" ref="H17:H64" si="2">DATEVALUE(E17)</f>
        <v>34653</v>
      </c>
      <c r="I17" s="226">
        <f t="shared" ref="I17:I64" si="3">F17*365</f>
        <v>22812.5</v>
      </c>
      <c r="J17" s="225" t="str">
        <f t="shared" ref="J17:J64" si="4">IF((H17+I17)&lt;$H$1,"dep out","active")</f>
        <v>active</v>
      </c>
      <c r="K17" s="221">
        <f t="shared" si="0"/>
        <v>3134.4</v>
      </c>
      <c r="L17" s="221">
        <f t="shared" si="1"/>
        <v>92915.638356164389</v>
      </c>
      <c r="M17" s="221"/>
      <c r="N17" s="221"/>
      <c r="O17" s="221"/>
      <c r="P17" s="221">
        <f>K17</f>
        <v>3134.4</v>
      </c>
      <c r="Q17" s="221"/>
      <c r="R17" s="221"/>
      <c r="S17" s="221"/>
      <c r="T17" s="227"/>
      <c r="U17" s="214"/>
      <c r="V17" s="221">
        <f>L17</f>
        <v>92915.638356164389</v>
      </c>
      <c r="W17" s="214"/>
      <c r="X17" s="214"/>
      <c r="Y17" s="214"/>
      <c r="Z17" s="214"/>
    </row>
    <row r="18" spans="1:26" s="220" customFormat="1" ht="24" customHeight="1">
      <c r="A18" s="213" t="s">
        <v>582</v>
      </c>
      <c r="B18" s="213" t="s">
        <v>595</v>
      </c>
      <c r="C18" s="213">
        <v>1636</v>
      </c>
      <c r="D18" s="214" t="s">
        <v>377</v>
      </c>
      <c r="E18" s="228" t="s">
        <v>378</v>
      </c>
      <c r="F18" s="213">
        <v>62.5</v>
      </c>
      <c r="G18" s="221">
        <v>478436.08</v>
      </c>
      <c r="H18" s="226">
        <f t="shared" si="2"/>
        <v>39246</v>
      </c>
      <c r="I18" s="226">
        <f t="shared" si="3"/>
        <v>22812.5</v>
      </c>
      <c r="J18" s="225" t="str">
        <f t="shared" si="4"/>
        <v>active</v>
      </c>
      <c r="K18" s="221">
        <f t="shared" si="0"/>
        <v>7654.9772800000001</v>
      </c>
      <c r="L18" s="221">
        <f t="shared" si="1"/>
        <v>130596.00965084932</v>
      </c>
      <c r="M18" s="221"/>
      <c r="N18" s="221"/>
      <c r="O18" s="221"/>
      <c r="P18" s="221"/>
      <c r="Q18" s="221"/>
      <c r="R18" s="221">
        <f t="shared" ref="R18:R23" si="5">K18</f>
        <v>7654.9772800000001</v>
      </c>
      <c r="S18" s="221"/>
      <c r="T18" s="227"/>
      <c r="U18" s="214"/>
      <c r="V18" s="214"/>
      <c r="W18" s="214"/>
      <c r="X18" s="221">
        <f t="shared" ref="X18:X23" si="6">L18</f>
        <v>130596.00965084932</v>
      </c>
      <c r="Y18" s="214"/>
      <c r="Z18" s="214"/>
    </row>
    <row r="19" spans="1:26" s="220" customFormat="1" ht="24" customHeight="1">
      <c r="A19" s="213" t="s">
        <v>582</v>
      </c>
      <c r="B19" s="213" t="s">
        <v>595</v>
      </c>
      <c r="C19" s="213">
        <v>1655</v>
      </c>
      <c r="D19" s="214" t="s">
        <v>641</v>
      </c>
      <c r="E19" s="228" t="s">
        <v>380</v>
      </c>
      <c r="F19" s="213">
        <v>62.5</v>
      </c>
      <c r="G19" s="221">
        <v>15470</v>
      </c>
      <c r="H19" s="226">
        <f t="shared" si="2"/>
        <v>39082</v>
      </c>
      <c r="I19" s="226">
        <f t="shared" si="3"/>
        <v>22812.5</v>
      </c>
      <c r="J19" s="225" t="str">
        <f t="shared" si="4"/>
        <v>active</v>
      </c>
      <c r="K19" s="221">
        <f t="shared" si="0"/>
        <v>247.52</v>
      </c>
      <c r="L19" s="221">
        <f t="shared" si="1"/>
        <v>4333.9734794520546</v>
      </c>
      <c r="M19" s="221"/>
      <c r="N19" s="221"/>
      <c r="O19" s="221"/>
      <c r="P19" s="221"/>
      <c r="Q19" s="221"/>
      <c r="R19" s="221">
        <f t="shared" si="5"/>
        <v>247.52</v>
      </c>
      <c r="S19" s="221"/>
      <c r="T19" s="227"/>
      <c r="U19" s="214"/>
      <c r="V19" s="214"/>
      <c r="W19" s="214"/>
      <c r="X19" s="221">
        <f t="shared" si="6"/>
        <v>4333.9734794520546</v>
      </c>
      <c r="Y19" s="214"/>
      <c r="Z19" s="214"/>
    </row>
    <row r="20" spans="1:26" s="220" customFormat="1" ht="24" customHeight="1">
      <c r="A20" s="213" t="s">
        <v>582</v>
      </c>
      <c r="B20" s="213" t="s">
        <v>595</v>
      </c>
      <c r="C20" s="229" t="s">
        <v>643</v>
      </c>
      <c r="D20" s="229" t="s">
        <v>385</v>
      </c>
      <c r="E20" s="230" t="s">
        <v>380</v>
      </c>
      <c r="F20" s="213">
        <v>62.5</v>
      </c>
      <c r="G20" s="221">
        <v>29400</v>
      </c>
      <c r="H20" s="226">
        <f t="shared" si="2"/>
        <v>39082</v>
      </c>
      <c r="I20" s="226">
        <f t="shared" si="3"/>
        <v>22812.5</v>
      </c>
      <c r="J20" s="225" t="str">
        <f t="shared" si="4"/>
        <v>active</v>
      </c>
      <c r="K20" s="221">
        <f t="shared" si="0"/>
        <v>470.4</v>
      </c>
      <c r="L20" s="221">
        <f t="shared" si="1"/>
        <v>8236.5106849315052</v>
      </c>
      <c r="M20" s="221"/>
      <c r="N20" s="221"/>
      <c r="O20" s="221"/>
      <c r="P20" s="221"/>
      <c r="Q20" s="221"/>
      <c r="R20" s="221">
        <f t="shared" si="5"/>
        <v>470.4</v>
      </c>
      <c r="S20" s="221"/>
      <c r="T20" s="227"/>
      <c r="U20" s="214"/>
      <c r="V20" s="214"/>
      <c r="W20" s="214"/>
      <c r="X20" s="221">
        <f t="shared" si="6"/>
        <v>8236.5106849315052</v>
      </c>
      <c r="Y20" s="214"/>
      <c r="Z20" s="214"/>
    </row>
    <row r="21" spans="1:26" s="220" customFormat="1" ht="24" customHeight="1">
      <c r="A21" s="213" t="s">
        <v>582</v>
      </c>
      <c r="B21" s="213" t="s">
        <v>595</v>
      </c>
      <c r="C21" s="229" t="s">
        <v>644</v>
      </c>
      <c r="D21" s="229" t="s">
        <v>386</v>
      </c>
      <c r="E21" s="230" t="s">
        <v>380</v>
      </c>
      <c r="F21" s="213">
        <v>62.5</v>
      </c>
      <c r="G21" s="221">
        <v>29580</v>
      </c>
      <c r="H21" s="226">
        <f t="shared" si="2"/>
        <v>39082</v>
      </c>
      <c r="I21" s="226">
        <f t="shared" si="3"/>
        <v>22812.5</v>
      </c>
      <c r="J21" s="225" t="str">
        <f t="shared" si="4"/>
        <v>active</v>
      </c>
      <c r="K21" s="221">
        <f t="shared" si="0"/>
        <v>473.28</v>
      </c>
      <c r="L21" s="221">
        <f t="shared" si="1"/>
        <v>8286.9383013698625</v>
      </c>
      <c r="M21" s="221"/>
      <c r="N21" s="221"/>
      <c r="O21" s="221"/>
      <c r="P21" s="221"/>
      <c r="Q21" s="221"/>
      <c r="R21" s="221">
        <f t="shared" si="5"/>
        <v>473.28</v>
      </c>
      <c r="S21" s="221"/>
      <c r="T21" s="227"/>
      <c r="U21" s="214"/>
      <c r="V21" s="214"/>
      <c r="W21" s="214"/>
      <c r="X21" s="221">
        <f t="shared" si="6"/>
        <v>8286.9383013698625</v>
      </c>
      <c r="Y21" s="214"/>
      <c r="Z21" s="214"/>
    </row>
    <row r="22" spans="1:26" s="220" customFormat="1" ht="24" customHeight="1">
      <c r="A22" s="213" t="s">
        <v>582</v>
      </c>
      <c r="B22" s="213" t="s">
        <v>595</v>
      </c>
      <c r="C22" s="229" t="s">
        <v>645</v>
      </c>
      <c r="D22" s="229" t="s">
        <v>387</v>
      </c>
      <c r="E22" s="230" t="s">
        <v>380</v>
      </c>
      <c r="F22" s="213">
        <v>62.5</v>
      </c>
      <c r="G22" s="221">
        <v>23996</v>
      </c>
      <c r="H22" s="226">
        <f t="shared" si="2"/>
        <v>39082</v>
      </c>
      <c r="I22" s="226">
        <f t="shared" si="3"/>
        <v>22812.5</v>
      </c>
      <c r="J22" s="225" t="str">
        <f t="shared" si="4"/>
        <v>active</v>
      </c>
      <c r="K22" s="221">
        <f t="shared" si="0"/>
        <v>383.93599999999998</v>
      </c>
      <c r="L22" s="221">
        <f t="shared" si="1"/>
        <v>6722.5615780821909</v>
      </c>
      <c r="M22" s="221"/>
      <c r="N22" s="221"/>
      <c r="O22" s="221"/>
      <c r="P22" s="221"/>
      <c r="Q22" s="221"/>
      <c r="R22" s="221">
        <f t="shared" si="5"/>
        <v>383.93599999999998</v>
      </c>
      <c r="S22" s="221"/>
      <c r="T22" s="227"/>
      <c r="U22" s="214"/>
      <c r="V22" s="214"/>
      <c r="W22" s="214"/>
      <c r="X22" s="221">
        <f t="shared" si="6"/>
        <v>6722.5615780821909</v>
      </c>
      <c r="Y22" s="214"/>
      <c r="Z22" s="214"/>
    </row>
    <row r="23" spans="1:26" s="220" customFormat="1" ht="24" customHeight="1">
      <c r="A23" s="213" t="s">
        <v>582</v>
      </c>
      <c r="B23" s="213" t="s">
        <v>595</v>
      </c>
      <c r="C23" s="229" t="s">
        <v>646</v>
      </c>
      <c r="D23" s="229" t="s">
        <v>642</v>
      </c>
      <c r="E23" s="230" t="s">
        <v>380</v>
      </c>
      <c r="F23" s="213">
        <v>62.5</v>
      </c>
      <c r="G23" s="221">
        <v>15615</v>
      </c>
      <c r="H23" s="226">
        <f t="shared" si="2"/>
        <v>39082</v>
      </c>
      <c r="I23" s="226">
        <f t="shared" si="3"/>
        <v>22812.5</v>
      </c>
      <c r="J23" s="225" t="str">
        <f t="shared" si="4"/>
        <v>active</v>
      </c>
      <c r="K23" s="221">
        <f t="shared" si="0"/>
        <v>249.84</v>
      </c>
      <c r="L23" s="221">
        <f t="shared" si="1"/>
        <v>4374.5957260273972</v>
      </c>
      <c r="M23" s="221"/>
      <c r="N23" s="221"/>
      <c r="O23" s="221"/>
      <c r="P23" s="221"/>
      <c r="Q23" s="221"/>
      <c r="R23" s="221">
        <f t="shared" si="5"/>
        <v>249.84</v>
      </c>
      <c r="S23" s="221"/>
      <c r="T23" s="227"/>
      <c r="U23" s="214"/>
      <c r="V23" s="214"/>
      <c r="W23" s="214"/>
      <c r="X23" s="221">
        <f t="shared" si="6"/>
        <v>4374.5957260273972</v>
      </c>
      <c r="Y23" s="214"/>
      <c r="Z23" s="214"/>
    </row>
    <row r="24" spans="1:26" s="213" customFormat="1" ht="24" customHeight="1">
      <c r="A24" s="213" t="s">
        <v>582</v>
      </c>
      <c r="B24" s="213" t="s">
        <v>595</v>
      </c>
      <c r="C24" s="229" t="s">
        <v>647</v>
      </c>
      <c r="D24" s="229" t="s">
        <v>389</v>
      </c>
      <c r="E24" s="230" t="s">
        <v>380</v>
      </c>
      <c r="F24" s="213">
        <v>62.5</v>
      </c>
      <c r="G24" s="221">
        <v>3780</v>
      </c>
      <c r="H24" s="226">
        <f t="shared" si="2"/>
        <v>39082</v>
      </c>
      <c r="I24" s="226">
        <f t="shared" si="3"/>
        <v>22812.5</v>
      </c>
      <c r="J24" s="225" t="str">
        <f t="shared" si="4"/>
        <v>active</v>
      </c>
      <c r="K24" s="221">
        <f t="shared" si="0"/>
        <v>60.48</v>
      </c>
      <c r="L24" s="221">
        <f t="shared" si="1"/>
        <v>1058.9799452054792</v>
      </c>
      <c r="M24" s="221"/>
      <c r="N24" s="221"/>
      <c r="O24" s="221"/>
      <c r="P24" s="221">
        <f>K24</f>
        <v>60.48</v>
      </c>
      <c r="Q24" s="221"/>
      <c r="R24" s="221"/>
      <c r="S24" s="221"/>
      <c r="T24" s="221"/>
      <c r="U24" s="214"/>
      <c r="V24" s="221">
        <f>L24</f>
        <v>1058.9799452054792</v>
      </c>
      <c r="W24" s="214"/>
      <c r="X24" s="214"/>
      <c r="Y24" s="214"/>
      <c r="Z24" s="214"/>
    </row>
    <row r="25" spans="1:26" s="220" customFormat="1" ht="24" customHeight="1">
      <c r="A25" s="213" t="s">
        <v>582</v>
      </c>
      <c r="B25" s="213" t="s">
        <v>595</v>
      </c>
      <c r="C25" s="229" t="s">
        <v>648</v>
      </c>
      <c r="D25" s="229" t="s">
        <v>390</v>
      </c>
      <c r="E25" s="230" t="s">
        <v>380</v>
      </c>
      <c r="F25" s="213">
        <v>62.5</v>
      </c>
      <c r="G25" s="221">
        <v>17108</v>
      </c>
      <c r="H25" s="226">
        <f t="shared" si="2"/>
        <v>39082</v>
      </c>
      <c r="I25" s="226">
        <f t="shared" si="3"/>
        <v>22812.5</v>
      </c>
      <c r="J25" s="225" t="str">
        <f t="shared" si="4"/>
        <v>active</v>
      </c>
      <c r="K25" s="221">
        <f t="shared" si="0"/>
        <v>273.72800000000001</v>
      </c>
      <c r="L25" s="221">
        <f t="shared" si="1"/>
        <v>4792.8647890410957</v>
      </c>
      <c r="M25" s="221"/>
      <c r="N25" s="221"/>
      <c r="O25" s="221"/>
      <c r="P25" s="221"/>
      <c r="Q25" s="221"/>
      <c r="R25" s="221">
        <f>K25</f>
        <v>273.72800000000001</v>
      </c>
      <c r="S25" s="221"/>
      <c r="T25" s="227"/>
      <c r="U25" s="214"/>
      <c r="V25" s="214"/>
      <c r="W25" s="214"/>
      <c r="X25" s="221">
        <f>L25</f>
        <v>4792.8647890410957</v>
      </c>
      <c r="Y25" s="214"/>
      <c r="Z25" s="214"/>
    </row>
    <row r="26" spans="1:26" s="220" customFormat="1" ht="24" customHeight="1">
      <c r="A26" s="213" t="s">
        <v>582</v>
      </c>
      <c r="B26" s="213" t="s">
        <v>595</v>
      </c>
      <c r="C26" s="213">
        <v>1734</v>
      </c>
      <c r="D26" s="229" t="s">
        <v>399</v>
      </c>
      <c r="E26" s="228" t="s">
        <v>398</v>
      </c>
      <c r="F26" s="213">
        <v>62.5</v>
      </c>
      <c r="G26" s="221">
        <v>29436</v>
      </c>
      <c r="H26" s="226">
        <f t="shared" si="2"/>
        <v>39506</v>
      </c>
      <c r="I26" s="226">
        <f t="shared" si="3"/>
        <v>22812.5</v>
      </c>
      <c r="J26" s="225" t="str">
        <f t="shared" si="4"/>
        <v>active</v>
      </c>
      <c r="K26" s="221">
        <f t="shared" si="0"/>
        <v>470.976</v>
      </c>
      <c r="L26" s="221">
        <f t="shared" si="1"/>
        <v>7699.4898410958904</v>
      </c>
      <c r="M26" s="221"/>
      <c r="N26" s="221"/>
      <c r="O26" s="221"/>
      <c r="P26" s="221"/>
      <c r="Q26" s="221"/>
      <c r="R26" s="221">
        <f>K26</f>
        <v>470.976</v>
      </c>
      <c r="S26" s="221"/>
      <c r="T26" s="227"/>
      <c r="U26" s="214"/>
      <c r="V26" s="214"/>
      <c r="W26" s="214"/>
      <c r="X26" s="221">
        <f>L26</f>
        <v>7699.4898410958904</v>
      </c>
      <c r="Y26" s="214"/>
      <c r="Z26" s="214"/>
    </row>
    <row r="27" spans="1:26" s="220" customFormat="1" ht="24" customHeight="1">
      <c r="A27" s="213" t="s">
        <v>582</v>
      </c>
      <c r="B27" s="213" t="s">
        <v>595</v>
      </c>
      <c r="C27" s="213">
        <v>1739</v>
      </c>
      <c r="D27" s="229" t="s">
        <v>404</v>
      </c>
      <c r="E27" s="228" t="s">
        <v>398</v>
      </c>
      <c r="F27" s="213">
        <v>62.5</v>
      </c>
      <c r="G27" s="221">
        <v>2796</v>
      </c>
      <c r="H27" s="226">
        <f t="shared" si="2"/>
        <v>39506</v>
      </c>
      <c r="I27" s="226">
        <f t="shared" si="3"/>
        <v>22812.5</v>
      </c>
      <c r="J27" s="225" t="str">
        <f t="shared" si="4"/>
        <v>active</v>
      </c>
      <c r="K27" s="221">
        <f t="shared" si="0"/>
        <v>44.735999999999997</v>
      </c>
      <c r="L27" s="221">
        <f t="shared" si="1"/>
        <v>731.34167671232865</v>
      </c>
      <c r="M27" s="221"/>
      <c r="N27" s="221"/>
      <c r="O27" s="221"/>
      <c r="P27" s="221">
        <f>K27</f>
        <v>44.735999999999997</v>
      </c>
      <c r="Q27" s="221"/>
      <c r="R27" s="221"/>
      <c r="S27" s="221"/>
      <c r="T27" s="227"/>
      <c r="U27" s="214"/>
      <c r="V27" s="221">
        <f>L27</f>
        <v>731.34167671232865</v>
      </c>
      <c r="W27" s="214"/>
      <c r="X27" s="214"/>
      <c r="Y27" s="214"/>
      <c r="Z27" s="214"/>
    </row>
    <row r="28" spans="1:26" s="220" customFormat="1" ht="24" customHeight="1">
      <c r="A28" s="213" t="s">
        <v>582</v>
      </c>
      <c r="B28" s="213" t="s">
        <v>595</v>
      </c>
      <c r="C28" s="213">
        <v>1797</v>
      </c>
      <c r="D28" s="229" t="s">
        <v>414</v>
      </c>
      <c r="E28" s="228" t="s">
        <v>413</v>
      </c>
      <c r="F28" s="213">
        <v>62.5</v>
      </c>
      <c r="G28" s="221">
        <v>30000</v>
      </c>
      <c r="H28" s="226">
        <f t="shared" si="2"/>
        <v>39756</v>
      </c>
      <c r="I28" s="226">
        <f t="shared" si="3"/>
        <v>22812.5</v>
      </c>
      <c r="J28" s="225" t="str">
        <f t="shared" si="4"/>
        <v>active</v>
      </c>
      <c r="K28" s="221">
        <f t="shared" si="0"/>
        <v>480</v>
      </c>
      <c r="L28" s="221">
        <f t="shared" si="1"/>
        <v>7518.2465753424658</v>
      </c>
      <c r="M28" s="221"/>
      <c r="N28" s="221"/>
      <c r="O28" s="221"/>
      <c r="P28" s="221"/>
      <c r="Q28" s="221"/>
      <c r="R28" s="221">
        <f>K28</f>
        <v>480</v>
      </c>
      <c r="S28" s="221"/>
      <c r="T28" s="227"/>
      <c r="U28" s="214"/>
      <c r="V28" s="214"/>
      <c r="W28" s="214"/>
      <c r="X28" s="221">
        <f>L28</f>
        <v>7518.2465753424658</v>
      </c>
      <c r="Y28" s="214"/>
      <c r="Z28" s="214"/>
    </row>
    <row r="29" spans="1:26" s="220" customFormat="1" ht="24" customHeight="1">
      <c r="A29" s="213" t="s">
        <v>582</v>
      </c>
      <c r="B29" s="213" t="s">
        <v>595</v>
      </c>
      <c r="C29" s="213">
        <v>1798</v>
      </c>
      <c r="D29" s="229" t="s">
        <v>415</v>
      </c>
      <c r="E29" s="228" t="s">
        <v>413</v>
      </c>
      <c r="F29" s="213">
        <v>62.5</v>
      </c>
      <c r="G29" s="221">
        <v>13620</v>
      </c>
      <c r="H29" s="226">
        <f t="shared" si="2"/>
        <v>39756</v>
      </c>
      <c r="I29" s="226">
        <f t="shared" si="3"/>
        <v>22812.5</v>
      </c>
      <c r="J29" s="225" t="str">
        <f t="shared" si="4"/>
        <v>active</v>
      </c>
      <c r="K29" s="221">
        <f t="shared" si="0"/>
        <v>217.92</v>
      </c>
      <c r="L29" s="221">
        <f t="shared" si="1"/>
        <v>3413.2839452054791</v>
      </c>
      <c r="M29" s="221"/>
      <c r="N29" s="221"/>
      <c r="O29" s="221"/>
      <c r="P29" s="221"/>
      <c r="Q29" s="221"/>
      <c r="R29" s="221">
        <f>K29</f>
        <v>217.92</v>
      </c>
      <c r="S29" s="221"/>
      <c r="T29" s="227"/>
      <c r="U29" s="214"/>
      <c r="V29" s="214"/>
      <c r="W29" s="214"/>
      <c r="X29" s="221">
        <f>L29</f>
        <v>3413.2839452054791</v>
      </c>
      <c r="Y29" s="214"/>
      <c r="Z29" s="214"/>
    </row>
    <row r="30" spans="1:26" s="220" customFormat="1" ht="24" customHeight="1">
      <c r="A30" s="213" t="s">
        <v>582</v>
      </c>
      <c r="B30" s="213" t="s">
        <v>595</v>
      </c>
      <c r="C30" s="213">
        <v>1799</v>
      </c>
      <c r="D30" s="229" t="s">
        <v>416</v>
      </c>
      <c r="E30" s="228" t="s">
        <v>413</v>
      </c>
      <c r="F30" s="213">
        <v>62.5</v>
      </c>
      <c r="G30" s="221">
        <v>44400</v>
      </c>
      <c r="H30" s="226">
        <f t="shared" si="2"/>
        <v>39756</v>
      </c>
      <c r="I30" s="226">
        <f t="shared" si="3"/>
        <v>22812.5</v>
      </c>
      <c r="J30" s="225" t="str">
        <f t="shared" si="4"/>
        <v>active</v>
      </c>
      <c r="K30" s="221">
        <f t="shared" si="0"/>
        <v>710.4</v>
      </c>
      <c r="L30" s="221">
        <f t="shared" si="1"/>
        <v>11127.004931506848</v>
      </c>
      <c r="M30" s="221"/>
      <c r="N30" s="221"/>
      <c r="O30" s="221"/>
      <c r="P30" s="221"/>
      <c r="Q30" s="221"/>
      <c r="R30" s="221">
        <f>K30</f>
        <v>710.4</v>
      </c>
      <c r="S30" s="221"/>
      <c r="T30" s="227"/>
      <c r="U30" s="214"/>
      <c r="V30" s="214"/>
      <c r="W30" s="214"/>
      <c r="X30" s="221">
        <f>L30</f>
        <v>11127.004931506848</v>
      </c>
      <c r="Y30" s="214"/>
      <c r="Z30" s="214"/>
    </row>
    <row r="31" spans="1:26" s="220" customFormat="1" ht="24" customHeight="1">
      <c r="A31" s="213" t="s">
        <v>582</v>
      </c>
      <c r="B31" s="213" t="s">
        <v>595</v>
      </c>
      <c r="C31" s="213">
        <v>1896</v>
      </c>
      <c r="D31" s="229" t="s">
        <v>429</v>
      </c>
      <c r="E31" s="228" t="s">
        <v>428</v>
      </c>
      <c r="F31" s="213">
        <v>62.5</v>
      </c>
      <c r="G31" s="221">
        <v>14100</v>
      </c>
      <c r="H31" s="226">
        <f t="shared" si="2"/>
        <v>40423</v>
      </c>
      <c r="I31" s="226">
        <f t="shared" si="3"/>
        <v>22812.5</v>
      </c>
      <c r="J31" s="225" t="str">
        <f t="shared" si="4"/>
        <v>active</v>
      </c>
      <c r="K31" s="221">
        <f t="shared" si="0"/>
        <v>225.6</v>
      </c>
      <c r="L31" s="221">
        <f t="shared" si="1"/>
        <v>3121.3150684931506</v>
      </c>
      <c r="M31" s="221"/>
      <c r="N31" s="221"/>
      <c r="O31" s="221"/>
      <c r="P31" s="221"/>
      <c r="Q31" s="221">
        <f>K31</f>
        <v>225.6</v>
      </c>
      <c r="R31" s="221"/>
      <c r="S31" s="221"/>
      <c r="T31" s="227"/>
      <c r="U31" s="214"/>
      <c r="V31" s="214"/>
      <c r="W31" s="221">
        <f>L31</f>
        <v>3121.3150684931506</v>
      </c>
      <c r="X31" s="214"/>
      <c r="Y31" s="214"/>
      <c r="Z31" s="214"/>
    </row>
    <row r="32" spans="1:26" s="220" customFormat="1" ht="24" customHeight="1">
      <c r="A32" s="213" t="s">
        <v>582</v>
      </c>
      <c r="B32" s="213" t="s">
        <v>595</v>
      </c>
      <c r="C32" s="213">
        <v>1925</v>
      </c>
      <c r="D32" s="229" t="s">
        <v>432</v>
      </c>
      <c r="E32" s="228" t="s">
        <v>433</v>
      </c>
      <c r="F32" s="213">
        <v>62.5</v>
      </c>
      <c r="G32" s="221">
        <v>94601</v>
      </c>
      <c r="H32" s="226">
        <f t="shared" si="2"/>
        <v>41008</v>
      </c>
      <c r="I32" s="226">
        <f t="shared" si="3"/>
        <v>22812.5</v>
      </c>
      <c r="J32" s="225" t="str">
        <f t="shared" si="4"/>
        <v>active</v>
      </c>
      <c r="K32" s="221">
        <f t="shared" si="0"/>
        <v>1513.616</v>
      </c>
      <c r="L32" s="221">
        <f t="shared" si="1"/>
        <v>18515.877917808219</v>
      </c>
      <c r="M32" s="221"/>
      <c r="N32" s="221"/>
      <c r="O32" s="221"/>
      <c r="P32" s="221">
        <f>K32</f>
        <v>1513.616</v>
      </c>
      <c r="Q32" s="221"/>
      <c r="R32" s="221"/>
      <c r="S32" s="221"/>
      <c r="T32" s="227"/>
      <c r="U32" s="214"/>
      <c r="V32" s="221">
        <f>L32</f>
        <v>18515.877917808219</v>
      </c>
      <c r="W32" s="214"/>
      <c r="X32" s="214"/>
      <c r="Y32" s="214"/>
      <c r="Z32" s="214"/>
    </row>
    <row r="33" spans="1:26" s="220" customFormat="1" ht="24" customHeight="1">
      <c r="A33" s="213" t="s">
        <v>582</v>
      </c>
      <c r="B33" s="213" t="s">
        <v>595</v>
      </c>
      <c r="C33" s="213">
        <v>2046</v>
      </c>
      <c r="D33" s="229" t="s">
        <v>457</v>
      </c>
      <c r="E33" s="228" t="s">
        <v>458</v>
      </c>
      <c r="F33" s="213">
        <v>62.5</v>
      </c>
      <c r="G33" s="221">
        <v>6480</v>
      </c>
      <c r="H33" s="226">
        <f t="shared" si="2"/>
        <v>42002</v>
      </c>
      <c r="I33" s="226">
        <f t="shared" si="3"/>
        <v>22812.5</v>
      </c>
      <c r="J33" s="225" t="str">
        <f t="shared" si="4"/>
        <v>active</v>
      </c>
      <c r="K33" s="221">
        <f t="shared" si="0"/>
        <v>103.68</v>
      </c>
      <c r="L33" s="221">
        <f t="shared" si="1"/>
        <v>985.95419178082204</v>
      </c>
      <c r="M33" s="221"/>
      <c r="N33" s="221"/>
      <c r="O33" s="221"/>
      <c r="P33" s="221"/>
      <c r="Q33" s="221">
        <f>K33</f>
        <v>103.68</v>
      </c>
      <c r="R33" s="221"/>
      <c r="S33" s="221"/>
      <c r="T33" s="227"/>
      <c r="U33" s="214"/>
      <c r="V33" s="214"/>
      <c r="W33" s="221">
        <f>L33</f>
        <v>985.95419178082204</v>
      </c>
      <c r="X33" s="214"/>
      <c r="Y33" s="214"/>
      <c r="Z33" s="214"/>
    </row>
    <row r="34" spans="1:26" s="220" customFormat="1" ht="24" customHeight="1">
      <c r="A34" s="213" t="s">
        <v>582</v>
      </c>
      <c r="B34" s="213" t="s">
        <v>595</v>
      </c>
      <c r="C34" s="231" t="s">
        <v>649</v>
      </c>
      <c r="D34" s="229" t="s">
        <v>477</v>
      </c>
      <c r="E34" s="230" t="s">
        <v>478</v>
      </c>
      <c r="F34" s="213">
        <v>62.5</v>
      </c>
      <c r="G34" s="221">
        <v>27000</v>
      </c>
      <c r="H34" s="226">
        <f t="shared" si="2"/>
        <v>42646</v>
      </c>
      <c r="I34" s="226">
        <f t="shared" si="3"/>
        <v>22812.5</v>
      </c>
      <c r="J34" s="225" t="str">
        <f t="shared" si="4"/>
        <v>active</v>
      </c>
      <c r="K34" s="221">
        <f t="shared" ref="K34:K65" si="7">IF(J34="dep out",0,(G34/F34))</f>
        <v>432</v>
      </c>
      <c r="L34" s="221">
        <f t="shared" ref="L34:L65" si="8">IF(J34="dep out",G34,(($H$1-H34)/365)*K34)</f>
        <v>3345.9287671232873</v>
      </c>
      <c r="M34" s="221"/>
      <c r="N34" s="221"/>
      <c r="O34" s="221"/>
      <c r="P34" s="221"/>
      <c r="Q34" s="221"/>
      <c r="R34" s="221">
        <f>K34</f>
        <v>432</v>
      </c>
      <c r="S34" s="221"/>
      <c r="T34" s="227"/>
      <c r="U34" s="214"/>
      <c r="V34" s="214"/>
      <c r="W34" s="214"/>
      <c r="X34" s="221">
        <f>L34</f>
        <v>3345.9287671232873</v>
      </c>
      <c r="Y34" s="214"/>
      <c r="Z34" s="214"/>
    </row>
    <row r="35" spans="1:26" s="220" customFormat="1" ht="24" customHeight="1">
      <c r="A35" s="213" t="s">
        <v>582</v>
      </c>
      <c r="B35" s="213" t="s">
        <v>595</v>
      </c>
      <c r="C35" s="231" t="s">
        <v>650</v>
      </c>
      <c r="D35" s="229" t="s">
        <v>479</v>
      </c>
      <c r="E35" s="230" t="s">
        <v>480</v>
      </c>
      <c r="F35" s="213">
        <v>62.5</v>
      </c>
      <c r="G35" s="221">
        <v>51419</v>
      </c>
      <c r="H35" s="226">
        <f t="shared" si="2"/>
        <v>42852</v>
      </c>
      <c r="I35" s="226">
        <f t="shared" si="3"/>
        <v>22812.5</v>
      </c>
      <c r="J35" s="225" t="str">
        <f t="shared" si="4"/>
        <v>active</v>
      </c>
      <c r="K35" s="221">
        <f t="shared" si="7"/>
        <v>822.70399999999995</v>
      </c>
      <c r="L35" s="221">
        <f t="shared" si="8"/>
        <v>5907.6909150684933</v>
      </c>
      <c r="M35" s="221"/>
      <c r="N35" s="221"/>
      <c r="O35" s="221"/>
      <c r="P35" s="221"/>
      <c r="Q35" s="221">
        <f>K35</f>
        <v>822.70399999999995</v>
      </c>
      <c r="R35" s="221"/>
      <c r="S35" s="221"/>
      <c r="T35" s="227"/>
      <c r="U35" s="214"/>
      <c r="V35" s="214"/>
      <c r="W35" s="221">
        <f>L35</f>
        <v>5907.6909150684933</v>
      </c>
      <c r="X35" s="214"/>
      <c r="Y35" s="214"/>
      <c r="Z35" s="214"/>
    </row>
    <row r="36" spans="1:26" s="220" customFormat="1" ht="24" customHeight="1">
      <c r="A36" s="213" t="s">
        <v>582</v>
      </c>
      <c r="B36" s="213" t="s">
        <v>595</v>
      </c>
      <c r="C36" s="231" t="s">
        <v>651</v>
      </c>
      <c r="D36" s="229" t="s">
        <v>481</v>
      </c>
      <c r="E36" s="230" t="s">
        <v>482</v>
      </c>
      <c r="F36" s="213">
        <v>62.5</v>
      </c>
      <c r="G36" s="221">
        <v>47500</v>
      </c>
      <c r="H36" s="226">
        <f t="shared" si="2"/>
        <v>42817</v>
      </c>
      <c r="I36" s="226">
        <f t="shared" si="3"/>
        <v>22812.5</v>
      </c>
      <c r="J36" s="225" t="str">
        <f t="shared" si="4"/>
        <v>active</v>
      </c>
      <c r="K36" s="221">
        <f t="shared" si="7"/>
        <v>760</v>
      </c>
      <c r="L36" s="221">
        <f t="shared" si="8"/>
        <v>5530.3013698630139</v>
      </c>
      <c r="M36" s="221"/>
      <c r="N36" s="221"/>
      <c r="O36" s="221"/>
      <c r="P36" s="221">
        <f>K36</f>
        <v>760</v>
      </c>
      <c r="Q36" s="221"/>
      <c r="R36" s="221"/>
      <c r="S36" s="221"/>
      <c r="T36" s="227"/>
      <c r="U36" s="214"/>
      <c r="V36" s="221">
        <f>L36</f>
        <v>5530.3013698630139</v>
      </c>
      <c r="W36" s="214"/>
      <c r="X36" s="214"/>
      <c r="Y36" s="214"/>
      <c r="Z36" s="214"/>
    </row>
    <row r="37" spans="1:26" s="220" customFormat="1" ht="24" customHeight="1">
      <c r="A37" s="213" t="s">
        <v>582</v>
      </c>
      <c r="B37" s="213" t="s">
        <v>595</v>
      </c>
      <c r="C37" s="231" t="s">
        <v>652</v>
      </c>
      <c r="D37" s="229" t="s">
        <v>489</v>
      </c>
      <c r="E37" s="230" t="s">
        <v>490</v>
      </c>
      <c r="F37" s="213">
        <v>62.5</v>
      </c>
      <c r="G37" s="221">
        <v>35150</v>
      </c>
      <c r="H37" s="226">
        <f t="shared" si="2"/>
        <v>43243</v>
      </c>
      <c r="I37" s="226">
        <f t="shared" si="3"/>
        <v>22812.5</v>
      </c>
      <c r="J37" s="225" t="str">
        <f t="shared" si="4"/>
        <v>active</v>
      </c>
      <c r="K37" s="221">
        <f t="shared" si="7"/>
        <v>562.4</v>
      </c>
      <c r="L37" s="221">
        <f t="shared" si="8"/>
        <v>3436.0328767123287</v>
      </c>
      <c r="M37" s="221"/>
      <c r="N37" s="221"/>
      <c r="O37" s="221"/>
      <c r="P37" s="221">
        <f>K37</f>
        <v>562.4</v>
      </c>
      <c r="Q37" s="221"/>
      <c r="R37" s="221"/>
      <c r="S37" s="221"/>
      <c r="T37" s="227"/>
      <c r="U37" s="214"/>
      <c r="V37" s="221">
        <f>L37</f>
        <v>3436.0328767123287</v>
      </c>
      <c r="W37" s="214"/>
      <c r="X37" s="214"/>
      <c r="Y37" s="214"/>
      <c r="Z37" s="214"/>
    </row>
    <row r="38" spans="1:26" s="220" customFormat="1" ht="24" customHeight="1">
      <c r="A38" s="213" t="s">
        <v>582</v>
      </c>
      <c r="B38" s="213" t="s">
        <v>595</v>
      </c>
      <c r="C38" s="231" t="s">
        <v>653</v>
      </c>
      <c r="D38" s="229" t="s">
        <v>491</v>
      </c>
      <c r="E38" s="230" t="s">
        <v>492</v>
      </c>
      <c r="F38" s="213">
        <v>62.5</v>
      </c>
      <c r="G38" s="221">
        <v>21350</v>
      </c>
      <c r="H38" s="226">
        <f t="shared" si="2"/>
        <v>43227</v>
      </c>
      <c r="I38" s="226">
        <f t="shared" si="3"/>
        <v>22812.5</v>
      </c>
      <c r="J38" s="225" t="str">
        <f t="shared" si="4"/>
        <v>active</v>
      </c>
      <c r="K38" s="221">
        <f t="shared" si="7"/>
        <v>341.6</v>
      </c>
      <c r="L38" s="221">
        <f t="shared" si="8"/>
        <v>2102.009863013699</v>
      </c>
      <c r="M38" s="221"/>
      <c r="N38" s="221"/>
      <c r="O38" s="221"/>
      <c r="P38" s="221">
        <f>K38</f>
        <v>341.6</v>
      </c>
      <c r="Q38" s="221"/>
      <c r="R38" s="221"/>
      <c r="S38" s="221"/>
      <c r="T38" s="227"/>
      <c r="U38" s="214"/>
      <c r="V38" s="221">
        <f>L38</f>
        <v>2102.009863013699</v>
      </c>
      <c r="W38" s="214"/>
      <c r="X38" s="214"/>
      <c r="Y38" s="214"/>
      <c r="Z38" s="214"/>
    </row>
    <row r="39" spans="1:26" s="220" customFormat="1" ht="24" customHeight="1">
      <c r="A39" s="213" t="s">
        <v>582</v>
      </c>
      <c r="B39" s="213" t="s">
        <v>595</v>
      </c>
      <c r="C39" s="231" t="s">
        <v>654</v>
      </c>
      <c r="D39" s="229" t="s">
        <v>493</v>
      </c>
      <c r="E39" s="230" t="s">
        <v>494</v>
      </c>
      <c r="F39" s="213">
        <v>62.5</v>
      </c>
      <c r="G39" s="221">
        <v>34375</v>
      </c>
      <c r="H39" s="226">
        <f t="shared" si="2"/>
        <v>42958</v>
      </c>
      <c r="I39" s="226">
        <f t="shared" si="3"/>
        <v>22812.5</v>
      </c>
      <c r="J39" s="225" t="str">
        <f t="shared" si="4"/>
        <v>active</v>
      </c>
      <c r="K39" s="221">
        <f t="shared" si="7"/>
        <v>550</v>
      </c>
      <c r="L39" s="221">
        <f t="shared" si="8"/>
        <v>3789.7260273972602</v>
      </c>
      <c r="M39" s="221"/>
      <c r="N39" s="221"/>
      <c r="O39" s="221"/>
      <c r="P39" s="221"/>
      <c r="Q39" s="221"/>
      <c r="R39" s="221">
        <f>K39</f>
        <v>550</v>
      </c>
      <c r="S39" s="221"/>
      <c r="T39" s="227"/>
      <c r="U39" s="214"/>
      <c r="V39" s="214"/>
      <c r="W39" s="214"/>
      <c r="X39" s="221">
        <f>L39</f>
        <v>3789.7260273972602</v>
      </c>
      <c r="Y39" s="214"/>
      <c r="Z39" s="214"/>
    </row>
    <row r="40" spans="1:26" s="220" customFormat="1" ht="24" customHeight="1">
      <c r="A40" s="213" t="s">
        <v>582</v>
      </c>
      <c r="B40" s="213" t="s">
        <v>595</v>
      </c>
      <c r="C40" s="231" t="s">
        <v>655</v>
      </c>
      <c r="D40" s="229" t="s">
        <v>495</v>
      </c>
      <c r="E40" s="230" t="s">
        <v>496</v>
      </c>
      <c r="F40" s="213">
        <v>62.5</v>
      </c>
      <c r="G40" s="221">
        <v>68375</v>
      </c>
      <c r="H40" s="226">
        <f t="shared" si="2"/>
        <v>42935</v>
      </c>
      <c r="I40" s="226">
        <f t="shared" si="3"/>
        <v>22812.5</v>
      </c>
      <c r="J40" s="225" t="str">
        <f t="shared" si="4"/>
        <v>active</v>
      </c>
      <c r="K40" s="221">
        <f t="shared" si="7"/>
        <v>1094</v>
      </c>
      <c r="L40" s="221">
        <f t="shared" si="8"/>
        <v>7607.046575342466</v>
      </c>
      <c r="M40" s="221"/>
      <c r="N40" s="221"/>
      <c r="O40" s="221"/>
      <c r="P40" s="221"/>
      <c r="Q40" s="221"/>
      <c r="R40" s="221">
        <f>K40</f>
        <v>1094</v>
      </c>
      <c r="S40" s="221"/>
      <c r="T40" s="227"/>
      <c r="U40" s="214"/>
      <c r="V40" s="214"/>
      <c r="W40" s="214"/>
      <c r="X40" s="221">
        <f>L40</f>
        <v>7607.046575342466</v>
      </c>
      <c r="Y40" s="214"/>
      <c r="Z40" s="214"/>
    </row>
    <row r="41" spans="1:26" s="220" customFormat="1" ht="24" customHeight="1">
      <c r="A41" s="213" t="s">
        <v>582</v>
      </c>
      <c r="B41" s="213" t="s">
        <v>595</v>
      </c>
      <c r="C41" s="231" t="s">
        <v>656</v>
      </c>
      <c r="D41" s="229" t="s">
        <v>497</v>
      </c>
      <c r="E41" s="230" t="s">
        <v>498</v>
      </c>
      <c r="F41" s="213">
        <v>62.5</v>
      </c>
      <c r="G41" s="221">
        <v>10500</v>
      </c>
      <c r="H41" s="226">
        <f t="shared" si="2"/>
        <v>43264</v>
      </c>
      <c r="I41" s="226">
        <f t="shared" si="3"/>
        <v>22812.5</v>
      </c>
      <c r="J41" s="225" t="str">
        <f t="shared" si="4"/>
        <v>active</v>
      </c>
      <c r="K41" s="221">
        <f t="shared" si="7"/>
        <v>168</v>
      </c>
      <c r="L41" s="221">
        <f t="shared" si="8"/>
        <v>1016.7452054794521</v>
      </c>
      <c r="M41" s="221"/>
      <c r="N41" s="221"/>
      <c r="O41" s="221"/>
      <c r="P41" s="221">
        <f>K41</f>
        <v>168</v>
      </c>
      <c r="Q41" s="221"/>
      <c r="R41" s="221"/>
      <c r="S41" s="221"/>
      <c r="T41" s="227"/>
      <c r="U41" s="214"/>
      <c r="V41" s="221">
        <f>L41</f>
        <v>1016.7452054794521</v>
      </c>
      <c r="W41" s="214"/>
      <c r="X41" s="214"/>
      <c r="Y41" s="214"/>
      <c r="Z41" s="214"/>
    </row>
    <row r="42" spans="1:26" s="220" customFormat="1" ht="24" customHeight="1">
      <c r="A42" s="213" t="s">
        <v>582</v>
      </c>
      <c r="B42" s="213" t="s">
        <v>595</v>
      </c>
      <c r="C42" s="231" t="s">
        <v>657</v>
      </c>
      <c r="D42" s="229" t="s">
        <v>506</v>
      </c>
      <c r="E42" s="230" t="s">
        <v>507</v>
      </c>
      <c r="F42" s="213">
        <v>62.5</v>
      </c>
      <c r="G42" s="221">
        <v>41200</v>
      </c>
      <c r="H42" s="226">
        <f t="shared" si="2"/>
        <v>43328</v>
      </c>
      <c r="I42" s="226">
        <f t="shared" si="3"/>
        <v>22812.5</v>
      </c>
      <c r="J42" s="225" t="str">
        <f t="shared" si="4"/>
        <v>active</v>
      </c>
      <c r="K42" s="221">
        <f t="shared" si="7"/>
        <v>659.2</v>
      </c>
      <c r="L42" s="221">
        <f t="shared" si="8"/>
        <v>3873.9287671232878</v>
      </c>
      <c r="M42" s="221"/>
      <c r="N42" s="221"/>
      <c r="O42" s="221"/>
      <c r="P42" s="221"/>
      <c r="Q42" s="221"/>
      <c r="R42" s="221">
        <f>K42</f>
        <v>659.2</v>
      </c>
      <c r="S42" s="221"/>
      <c r="T42" s="227"/>
      <c r="U42" s="214"/>
      <c r="V42" s="214"/>
      <c r="W42" s="214"/>
      <c r="X42" s="221">
        <f>L42</f>
        <v>3873.9287671232878</v>
      </c>
      <c r="Y42" s="214"/>
      <c r="Z42" s="214"/>
    </row>
    <row r="43" spans="1:26" s="220" customFormat="1" ht="24" customHeight="1">
      <c r="A43" s="213" t="s">
        <v>582</v>
      </c>
      <c r="B43" s="213" t="s">
        <v>595</v>
      </c>
      <c r="C43" s="231" t="s">
        <v>658</v>
      </c>
      <c r="D43" s="229" t="s">
        <v>508</v>
      </c>
      <c r="E43" s="230" t="s">
        <v>509</v>
      </c>
      <c r="F43" s="213">
        <v>62.5</v>
      </c>
      <c r="G43" s="221">
        <v>100110</v>
      </c>
      <c r="H43" s="226">
        <f t="shared" si="2"/>
        <v>43538</v>
      </c>
      <c r="I43" s="226">
        <f t="shared" si="3"/>
        <v>22812.5</v>
      </c>
      <c r="J43" s="225" t="str">
        <f t="shared" si="4"/>
        <v>active</v>
      </c>
      <c r="K43" s="221">
        <f t="shared" si="7"/>
        <v>1601.76</v>
      </c>
      <c r="L43" s="221">
        <f t="shared" si="8"/>
        <v>8491.5221917808231</v>
      </c>
      <c r="M43" s="221"/>
      <c r="N43" s="221"/>
      <c r="O43" s="221"/>
      <c r="P43" s="221"/>
      <c r="Q43" s="221"/>
      <c r="R43" s="221">
        <f>K43</f>
        <v>1601.76</v>
      </c>
      <c r="S43" s="221"/>
      <c r="T43" s="227"/>
      <c r="U43" s="214"/>
      <c r="V43" s="214"/>
      <c r="W43" s="214"/>
      <c r="X43" s="221">
        <f>L43</f>
        <v>8491.5221917808231</v>
      </c>
      <c r="Y43" s="214"/>
      <c r="Z43" s="214"/>
    </row>
    <row r="44" spans="1:26" s="220" customFormat="1" ht="24" customHeight="1">
      <c r="A44" s="213" t="s">
        <v>582</v>
      </c>
      <c r="B44" s="213" t="s">
        <v>595</v>
      </c>
      <c r="C44" s="231" t="s">
        <v>659</v>
      </c>
      <c r="D44" s="229" t="s">
        <v>508</v>
      </c>
      <c r="E44" s="230" t="s">
        <v>509</v>
      </c>
      <c r="F44" s="213">
        <v>62.5</v>
      </c>
      <c r="G44" s="221">
        <v>28500</v>
      </c>
      <c r="H44" s="226">
        <f t="shared" si="2"/>
        <v>43538</v>
      </c>
      <c r="I44" s="226">
        <f t="shared" si="3"/>
        <v>22812.5</v>
      </c>
      <c r="J44" s="225" t="str">
        <f t="shared" si="4"/>
        <v>active</v>
      </c>
      <c r="K44" s="221">
        <f t="shared" si="7"/>
        <v>456</v>
      </c>
      <c r="L44" s="221">
        <f t="shared" si="8"/>
        <v>2417.4246575342468</v>
      </c>
      <c r="M44" s="221"/>
      <c r="N44" s="221"/>
      <c r="O44" s="221"/>
      <c r="P44" s="221"/>
      <c r="Q44" s="221"/>
      <c r="R44" s="221">
        <f>K44</f>
        <v>456</v>
      </c>
      <c r="S44" s="221"/>
      <c r="T44" s="227"/>
      <c r="U44" s="214"/>
      <c r="V44" s="214"/>
      <c r="W44" s="214"/>
      <c r="X44" s="221">
        <f>L44</f>
        <v>2417.4246575342468</v>
      </c>
      <c r="Y44" s="214"/>
      <c r="Z44" s="214"/>
    </row>
    <row r="45" spans="1:26" s="220" customFormat="1" ht="24" customHeight="1">
      <c r="A45" s="213" t="s">
        <v>582</v>
      </c>
      <c r="B45" s="213" t="s">
        <v>595</v>
      </c>
      <c r="C45" s="231" t="s">
        <v>661</v>
      </c>
      <c r="D45" s="229" t="s">
        <v>517</v>
      </c>
      <c r="E45" s="230" t="s">
        <v>518</v>
      </c>
      <c r="F45" s="213">
        <v>62.5</v>
      </c>
      <c r="G45" s="221">
        <v>237433.8</v>
      </c>
      <c r="H45" s="226">
        <f t="shared" si="2"/>
        <v>44012</v>
      </c>
      <c r="I45" s="226">
        <f t="shared" si="3"/>
        <v>22812.5</v>
      </c>
      <c r="J45" s="225" t="str">
        <f t="shared" si="4"/>
        <v>active</v>
      </c>
      <c r="K45" s="221">
        <f t="shared" si="7"/>
        <v>3798.9407999999999</v>
      </c>
      <c r="L45" s="221">
        <f t="shared" si="8"/>
        <v>15206.171256986301</v>
      </c>
      <c r="M45" s="221"/>
      <c r="N45" s="221"/>
      <c r="O45" s="221"/>
      <c r="P45" s="221"/>
      <c r="Q45" s="221">
        <f>K45</f>
        <v>3798.9407999999999</v>
      </c>
      <c r="R45" s="221"/>
      <c r="S45" s="221"/>
      <c r="T45" s="227"/>
      <c r="U45" s="214"/>
      <c r="V45" s="214"/>
      <c r="W45" s="221">
        <f>L45</f>
        <v>15206.171256986301</v>
      </c>
      <c r="X45" s="214"/>
      <c r="Y45" s="214"/>
      <c r="Z45" s="214"/>
    </row>
    <row r="46" spans="1:26" s="220" customFormat="1" ht="24" customHeight="1">
      <c r="A46" s="213" t="s">
        <v>582</v>
      </c>
      <c r="B46" s="213" t="s">
        <v>595</v>
      </c>
      <c r="C46" s="231" t="s">
        <v>663</v>
      </c>
      <c r="D46" s="229" t="s">
        <v>521</v>
      </c>
      <c r="E46" s="230" t="s">
        <v>522</v>
      </c>
      <c r="F46" s="213">
        <v>62.5</v>
      </c>
      <c r="G46" s="221">
        <v>49400</v>
      </c>
      <c r="H46" s="226">
        <f t="shared" si="2"/>
        <v>43739</v>
      </c>
      <c r="I46" s="226">
        <f t="shared" si="3"/>
        <v>22812.5</v>
      </c>
      <c r="J46" s="225" t="str">
        <f t="shared" si="4"/>
        <v>active</v>
      </c>
      <c r="K46" s="221">
        <f t="shared" si="7"/>
        <v>790.4</v>
      </c>
      <c r="L46" s="221">
        <f t="shared" si="8"/>
        <v>3754.9413698630133</v>
      </c>
      <c r="M46" s="221"/>
      <c r="N46" s="221"/>
      <c r="O46" s="221"/>
      <c r="P46" s="221">
        <f>K46</f>
        <v>790.4</v>
      </c>
      <c r="Q46" s="221"/>
      <c r="R46" s="221"/>
      <c r="S46" s="221"/>
      <c r="T46" s="227"/>
      <c r="U46" s="214"/>
      <c r="V46" s="221">
        <f>L46</f>
        <v>3754.9413698630133</v>
      </c>
      <c r="W46" s="214"/>
      <c r="X46" s="214"/>
      <c r="Y46" s="214"/>
      <c r="Z46" s="214"/>
    </row>
    <row r="47" spans="1:26" s="220" customFormat="1" ht="24" customHeight="1">
      <c r="A47" s="213" t="s">
        <v>582</v>
      </c>
      <c r="B47" s="213" t="s">
        <v>595</v>
      </c>
      <c r="C47" s="213">
        <v>2267</v>
      </c>
      <c r="D47" s="229" t="s">
        <v>528</v>
      </c>
      <c r="E47" s="228" t="s">
        <v>529</v>
      </c>
      <c r="F47" s="213">
        <v>62.5</v>
      </c>
      <c r="G47" s="221">
        <v>19125</v>
      </c>
      <c r="H47" s="226">
        <f t="shared" si="2"/>
        <v>43831</v>
      </c>
      <c r="I47" s="226">
        <f t="shared" si="3"/>
        <v>22812.5</v>
      </c>
      <c r="J47" s="225" t="str">
        <f t="shared" si="4"/>
        <v>active</v>
      </c>
      <c r="K47" s="221">
        <f t="shared" si="7"/>
        <v>306</v>
      </c>
      <c r="L47" s="221">
        <f t="shared" si="8"/>
        <v>1376.5808219178084</v>
      </c>
      <c r="M47" s="221"/>
      <c r="N47" s="221"/>
      <c r="O47" s="221"/>
      <c r="P47" s="221">
        <f>K47</f>
        <v>306</v>
      </c>
      <c r="Q47" s="221"/>
      <c r="R47" s="221"/>
      <c r="S47" s="221"/>
      <c r="T47" s="227"/>
      <c r="U47" s="214"/>
      <c r="V47" s="221">
        <f>L47</f>
        <v>1376.5808219178084</v>
      </c>
      <c r="W47" s="214"/>
      <c r="X47" s="214"/>
      <c r="Y47" s="214"/>
      <c r="Z47" s="214"/>
    </row>
    <row r="48" spans="1:26" s="220" customFormat="1" ht="24" customHeight="1">
      <c r="A48" s="213" t="s">
        <v>582</v>
      </c>
      <c r="B48" s="213" t="s">
        <v>595</v>
      </c>
      <c r="C48" s="213">
        <v>2300</v>
      </c>
      <c r="D48" s="229" t="s">
        <v>531</v>
      </c>
      <c r="E48" s="228" t="s">
        <v>100</v>
      </c>
      <c r="F48" s="213">
        <v>62.5</v>
      </c>
      <c r="G48" s="253">
        <v>748923.22</v>
      </c>
      <c r="H48" s="226">
        <f t="shared" si="2"/>
        <v>44469</v>
      </c>
      <c r="I48" s="226">
        <f t="shared" si="3"/>
        <v>22812.5</v>
      </c>
      <c r="J48" s="225" t="str">
        <f t="shared" si="4"/>
        <v>active</v>
      </c>
      <c r="K48" s="221">
        <f t="shared" si="7"/>
        <v>11982.77152</v>
      </c>
      <c r="L48" s="221">
        <f t="shared" si="8"/>
        <v>32960.829057753421</v>
      </c>
      <c r="M48" s="221"/>
      <c r="N48" s="221"/>
      <c r="O48" s="221"/>
      <c r="P48" s="221"/>
      <c r="Q48" s="221"/>
      <c r="R48" s="221">
        <f>K48</f>
        <v>11982.77152</v>
      </c>
      <c r="S48" s="221"/>
      <c r="T48" s="227"/>
      <c r="U48" s="214"/>
      <c r="V48" s="214"/>
      <c r="W48" s="214"/>
      <c r="X48" s="221">
        <f>L48</f>
        <v>32960.829057753421</v>
      </c>
      <c r="Y48" s="214"/>
      <c r="Z48" s="214"/>
    </row>
    <row r="49" spans="1:26" s="220" customFormat="1" ht="24" customHeight="1">
      <c r="A49" s="213" t="s">
        <v>582</v>
      </c>
      <c r="B49" s="213" t="s">
        <v>595</v>
      </c>
      <c r="C49" s="231" t="s">
        <v>664</v>
      </c>
      <c r="D49" s="229" t="s">
        <v>537</v>
      </c>
      <c r="E49" s="230" t="s">
        <v>536</v>
      </c>
      <c r="F49" s="213">
        <v>62.5</v>
      </c>
      <c r="G49" s="221">
        <v>111705</v>
      </c>
      <c r="H49" s="226">
        <f t="shared" si="2"/>
        <v>44131</v>
      </c>
      <c r="I49" s="226">
        <f t="shared" si="3"/>
        <v>22812.5</v>
      </c>
      <c r="J49" s="225" t="str">
        <f t="shared" si="4"/>
        <v>active</v>
      </c>
      <c r="K49" s="221">
        <f t="shared" si="7"/>
        <v>1787.28</v>
      </c>
      <c r="L49" s="221">
        <f t="shared" si="8"/>
        <v>6571.3144109589048</v>
      </c>
      <c r="M49" s="221"/>
      <c r="N49" s="221"/>
      <c r="O49" s="221"/>
      <c r="P49" s="221">
        <f>K49</f>
        <v>1787.28</v>
      </c>
      <c r="Q49" s="221"/>
      <c r="R49" s="221"/>
      <c r="S49" s="221"/>
      <c r="T49" s="227"/>
      <c r="U49" s="214"/>
      <c r="V49" s="221">
        <f>L49</f>
        <v>6571.3144109589048</v>
      </c>
      <c r="W49" s="214"/>
      <c r="X49" s="214"/>
      <c r="Y49" s="214"/>
      <c r="Z49" s="214"/>
    </row>
    <row r="50" spans="1:26" s="220" customFormat="1" ht="24" customHeight="1">
      <c r="A50" s="213" t="s">
        <v>582</v>
      </c>
      <c r="B50" s="213" t="s">
        <v>595</v>
      </c>
      <c r="C50" s="231" t="s">
        <v>665</v>
      </c>
      <c r="D50" s="229" t="s">
        <v>538</v>
      </c>
      <c r="E50" s="230" t="s">
        <v>539</v>
      </c>
      <c r="F50" s="213">
        <v>62.5</v>
      </c>
      <c r="G50" s="221">
        <v>30020</v>
      </c>
      <c r="H50" s="226">
        <f t="shared" si="2"/>
        <v>44014</v>
      </c>
      <c r="I50" s="226">
        <f t="shared" si="3"/>
        <v>22812.5</v>
      </c>
      <c r="J50" s="225" t="str">
        <f t="shared" si="4"/>
        <v>active</v>
      </c>
      <c r="K50" s="221">
        <f t="shared" si="7"/>
        <v>480.32</v>
      </c>
      <c r="L50" s="221">
        <f t="shared" si="8"/>
        <v>1919.9640547945205</v>
      </c>
      <c r="M50" s="221"/>
      <c r="N50" s="221"/>
      <c r="O50" s="221"/>
      <c r="P50" s="221"/>
      <c r="Q50" s="221"/>
      <c r="R50" s="221">
        <f>K50</f>
        <v>480.32</v>
      </c>
      <c r="S50" s="221"/>
      <c r="T50" s="227"/>
      <c r="U50" s="214"/>
      <c r="V50" s="214"/>
      <c r="W50" s="214"/>
      <c r="X50" s="221">
        <f>L50</f>
        <v>1919.9640547945205</v>
      </c>
      <c r="Y50" s="214"/>
      <c r="Z50" s="214"/>
    </row>
    <row r="51" spans="1:26" s="220" customFormat="1" ht="24" customHeight="1">
      <c r="A51" s="213" t="s">
        <v>582</v>
      </c>
      <c r="B51" s="213" t="s">
        <v>595</v>
      </c>
      <c r="C51" s="231" t="s">
        <v>666</v>
      </c>
      <c r="D51" s="229" t="s">
        <v>540</v>
      </c>
      <c r="E51" s="230" t="s">
        <v>536</v>
      </c>
      <c r="F51" s="213">
        <v>62.5</v>
      </c>
      <c r="G51" s="221">
        <v>23375</v>
      </c>
      <c r="H51" s="226">
        <f t="shared" si="2"/>
        <v>44131</v>
      </c>
      <c r="I51" s="226">
        <f t="shared" si="3"/>
        <v>22812.5</v>
      </c>
      <c r="J51" s="225" t="str">
        <f t="shared" si="4"/>
        <v>active</v>
      </c>
      <c r="K51" s="221">
        <f t="shared" si="7"/>
        <v>374</v>
      </c>
      <c r="L51" s="221">
        <f t="shared" si="8"/>
        <v>1375.0904109589042</v>
      </c>
      <c r="M51" s="221"/>
      <c r="N51" s="221"/>
      <c r="O51" s="221"/>
      <c r="P51" s="221">
        <f>K51</f>
        <v>374</v>
      </c>
      <c r="Q51" s="221"/>
      <c r="R51" s="221"/>
      <c r="S51" s="221"/>
      <c r="T51" s="227"/>
      <c r="U51" s="214"/>
      <c r="V51" s="221">
        <f>L51</f>
        <v>1375.0904109589042</v>
      </c>
      <c r="W51" s="214"/>
      <c r="X51" s="214"/>
      <c r="Y51" s="214"/>
      <c r="Z51" s="214"/>
    </row>
    <row r="52" spans="1:26" s="220" customFormat="1" ht="24" customHeight="1">
      <c r="A52" s="213" t="s">
        <v>582</v>
      </c>
      <c r="B52" s="213" t="s">
        <v>595</v>
      </c>
      <c r="C52" s="213">
        <v>2374</v>
      </c>
      <c r="D52" s="229" t="s">
        <v>545</v>
      </c>
      <c r="E52" s="230" t="s">
        <v>546</v>
      </c>
      <c r="F52" s="213">
        <v>62.5</v>
      </c>
      <c r="G52" s="221">
        <v>63000</v>
      </c>
      <c r="H52" s="226">
        <f t="shared" si="2"/>
        <v>44539</v>
      </c>
      <c r="I52" s="226">
        <f t="shared" si="3"/>
        <v>22812.5</v>
      </c>
      <c r="J52" s="225" t="str">
        <f t="shared" si="4"/>
        <v>active</v>
      </c>
      <c r="K52" s="221">
        <f t="shared" si="7"/>
        <v>1008</v>
      </c>
      <c r="L52" s="221">
        <f t="shared" si="8"/>
        <v>2579.3753424657534</v>
      </c>
      <c r="M52" s="221"/>
      <c r="N52" s="221"/>
      <c r="O52" s="221"/>
      <c r="P52" s="221"/>
      <c r="Q52" s="221"/>
      <c r="R52" s="221">
        <f>K52</f>
        <v>1008</v>
      </c>
      <c r="S52" s="221"/>
      <c r="T52" s="227"/>
      <c r="U52" s="214"/>
      <c r="V52" s="214"/>
      <c r="W52" s="214"/>
      <c r="X52" s="221">
        <f>L52</f>
        <v>2579.3753424657534</v>
      </c>
      <c r="Y52" s="214"/>
      <c r="Z52" s="214"/>
    </row>
    <row r="53" spans="1:26" s="220" customFormat="1" ht="24" customHeight="1">
      <c r="A53" s="213" t="s">
        <v>582</v>
      </c>
      <c r="B53" s="213" t="s">
        <v>595</v>
      </c>
      <c r="C53" s="213">
        <v>2375</v>
      </c>
      <c r="D53" s="229" t="s">
        <v>547</v>
      </c>
      <c r="E53" s="230" t="s">
        <v>100</v>
      </c>
      <c r="F53" s="213">
        <v>62.5</v>
      </c>
      <c r="G53" s="221">
        <v>50400</v>
      </c>
      <c r="H53" s="226">
        <f t="shared" si="2"/>
        <v>44469</v>
      </c>
      <c r="I53" s="226">
        <f t="shared" si="3"/>
        <v>22812.5</v>
      </c>
      <c r="J53" s="225" t="str">
        <f t="shared" si="4"/>
        <v>active</v>
      </c>
      <c r="K53" s="221">
        <f t="shared" si="7"/>
        <v>806.4</v>
      </c>
      <c r="L53" s="221">
        <f t="shared" si="8"/>
        <v>2218.152328767123</v>
      </c>
      <c r="M53" s="221"/>
      <c r="N53" s="221"/>
      <c r="O53" s="221"/>
      <c r="P53" s="221"/>
      <c r="Q53" s="221"/>
      <c r="R53" s="221">
        <f>K53</f>
        <v>806.4</v>
      </c>
      <c r="S53" s="221"/>
      <c r="T53" s="227"/>
      <c r="U53" s="214"/>
      <c r="V53" s="214"/>
      <c r="W53" s="214"/>
      <c r="X53" s="221">
        <f>L53</f>
        <v>2218.152328767123</v>
      </c>
      <c r="Y53" s="214"/>
      <c r="Z53" s="214"/>
    </row>
    <row r="54" spans="1:26" s="220" customFormat="1" ht="24" customHeight="1">
      <c r="A54" s="213" t="s">
        <v>582</v>
      </c>
      <c r="B54" s="213" t="s">
        <v>595</v>
      </c>
      <c r="C54" s="231" t="s">
        <v>677</v>
      </c>
      <c r="D54" s="229" t="s">
        <v>551</v>
      </c>
      <c r="E54" s="230" t="s">
        <v>552</v>
      </c>
      <c r="F54" s="213">
        <v>62.5</v>
      </c>
      <c r="G54" s="221">
        <v>70000</v>
      </c>
      <c r="H54" s="226">
        <f t="shared" si="2"/>
        <v>44498</v>
      </c>
      <c r="I54" s="226">
        <f t="shared" si="3"/>
        <v>22812.5</v>
      </c>
      <c r="J54" s="225" t="str">
        <f t="shared" si="4"/>
        <v>active</v>
      </c>
      <c r="K54" s="221">
        <f t="shared" si="7"/>
        <v>1120</v>
      </c>
      <c r="L54" s="221">
        <f t="shared" si="8"/>
        <v>2991.7808219178082</v>
      </c>
      <c r="M54" s="221"/>
      <c r="N54" s="221"/>
      <c r="O54" s="221"/>
      <c r="P54" s="221"/>
      <c r="Q54" s="221"/>
      <c r="R54" s="221">
        <f>K54</f>
        <v>1120</v>
      </c>
      <c r="S54" s="221"/>
      <c r="T54" s="227"/>
      <c r="U54" s="214"/>
      <c r="V54" s="214"/>
      <c r="W54" s="214"/>
      <c r="X54" s="221">
        <f>L54</f>
        <v>2991.7808219178082</v>
      </c>
      <c r="Y54" s="214"/>
      <c r="Z54" s="214"/>
    </row>
    <row r="55" spans="1:26" s="220" customFormat="1" ht="24" customHeight="1">
      <c r="A55" s="213" t="s">
        <v>582</v>
      </c>
      <c r="B55" s="213" t="s">
        <v>595</v>
      </c>
      <c r="C55" s="231" t="s">
        <v>678</v>
      </c>
      <c r="D55" s="229" t="s">
        <v>553</v>
      </c>
      <c r="E55" s="230" t="s">
        <v>554</v>
      </c>
      <c r="F55" s="213">
        <v>62.5</v>
      </c>
      <c r="G55" s="221">
        <v>709966.78</v>
      </c>
      <c r="H55" s="226">
        <f t="shared" si="2"/>
        <v>45046</v>
      </c>
      <c r="I55" s="226">
        <f t="shared" si="3"/>
        <v>22812.5</v>
      </c>
      <c r="J55" s="225" t="str">
        <f t="shared" si="4"/>
        <v>active</v>
      </c>
      <c r="K55" s="221">
        <f t="shared" si="7"/>
        <v>11359.46848</v>
      </c>
      <c r="L55" s="221">
        <f t="shared" si="8"/>
        <v>13289.022030027396</v>
      </c>
      <c r="M55" s="221"/>
      <c r="N55" s="221"/>
      <c r="O55" s="221"/>
      <c r="P55" s="221"/>
      <c r="Q55" s="221">
        <f>K55</f>
        <v>11359.46848</v>
      </c>
      <c r="R55" s="221"/>
      <c r="S55" s="221"/>
      <c r="T55" s="227"/>
      <c r="U55" s="214"/>
      <c r="V55" s="214"/>
      <c r="W55" s="221">
        <f>L55</f>
        <v>13289.022030027396</v>
      </c>
      <c r="X55" s="214"/>
      <c r="Y55" s="214"/>
      <c r="Z55" s="214"/>
    </row>
    <row r="56" spans="1:26" s="220" customFormat="1" ht="24" customHeight="1">
      <c r="A56" s="213" t="s">
        <v>582</v>
      </c>
      <c r="B56" s="213" t="s">
        <v>595</v>
      </c>
      <c r="C56" s="231" t="s">
        <v>671</v>
      </c>
      <c r="D56" s="229" t="s">
        <v>559</v>
      </c>
      <c r="E56" s="230" t="s">
        <v>554</v>
      </c>
      <c r="F56" s="213">
        <v>62.5</v>
      </c>
      <c r="G56" s="221">
        <v>76350</v>
      </c>
      <c r="H56" s="226">
        <f t="shared" si="2"/>
        <v>45046</v>
      </c>
      <c r="I56" s="226">
        <f t="shared" si="3"/>
        <v>22812.5</v>
      </c>
      <c r="J56" s="225" t="str">
        <f t="shared" si="4"/>
        <v>active</v>
      </c>
      <c r="K56" s="221">
        <f t="shared" si="7"/>
        <v>1221.5999999999999</v>
      </c>
      <c r="L56" s="221">
        <f t="shared" si="8"/>
        <v>1429.1046575342464</v>
      </c>
      <c r="M56" s="221"/>
      <c r="N56" s="221"/>
      <c r="O56" s="221"/>
      <c r="P56" s="221"/>
      <c r="Q56" s="221"/>
      <c r="R56" s="221">
        <f>K56</f>
        <v>1221.5999999999999</v>
      </c>
      <c r="S56" s="221"/>
      <c r="T56" s="227"/>
      <c r="U56" s="214"/>
      <c r="V56" s="214"/>
      <c r="W56" s="214"/>
      <c r="X56" s="221">
        <f>L56</f>
        <v>1429.1046575342464</v>
      </c>
      <c r="Y56" s="214"/>
      <c r="Z56" s="214"/>
    </row>
    <row r="57" spans="1:26" s="220" customFormat="1" ht="24" customHeight="1">
      <c r="A57" s="213" t="s">
        <v>582</v>
      </c>
      <c r="B57" s="213" t="s">
        <v>595</v>
      </c>
      <c r="C57" s="231" t="s">
        <v>672</v>
      </c>
      <c r="D57" s="229" t="s">
        <v>560</v>
      </c>
      <c r="E57" s="230" t="s">
        <v>554</v>
      </c>
      <c r="F57" s="213">
        <v>62.5</v>
      </c>
      <c r="G57" s="221">
        <v>19190</v>
      </c>
      <c r="H57" s="226">
        <f t="shared" si="2"/>
        <v>45046</v>
      </c>
      <c r="I57" s="226">
        <f t="shared" si="3"/>
        <v>22812.5</v>
      </c>
      <c r="J57" s="225" t="str">
        <f t="shared" si="4"/>
        <v>active</v>
      </c>
      <c r="K57" s="221">
        <f t="shared" si="7"/>
        <v>307.04000000000002</v>
      </c>
      <c r="L57" s="221">
        <f t="shared" si="8"/>
        <v>359.19473972602742</v>
      </c>
      <c r="M57" s="221"/>
      <c r="N57" s="221"/>
      <c r="O57" s="221"/>
      <c r="P57" s="221"/>
      <c r="Q57" s="221"/>
      <c r="R57" s="221">
        <f>K57</f>
        <v>307.04000000000002</v>
      </c>
      <c r="S57" s="221"/>
      <c r="T57" s="227"/>
      <c r="U57" s="214"/>
      <c r="V57" s="214"/>
      <c r="W57" s="214"/>
      <c r="X57" s="221">
        <f>L57</f>
        <v>359.19473972602742</v>
      </c>
      <c r="Y57" s="214"/>
      <c r="Z57" s="214"/>
    </row>
    <row r="58" spans="1:26" s="220" customFormat="1" ht="24" customHeight="1">
      <c r="A58" s="213" t="s">
        <v>582</v>
      </c>
      <c r="B58" s="213" t="s">
        <v>595</v>
      </c>
      <c r="C58" s="231" t="s">
        <v>673</v>
      </c>
      <c r="D58" s="229" t="s">
        <v>561</v>
      </c>
      <c r="E58" s="230" t="s">
        <v>178</v>
      </c>
      <c r="F58" s="213">
        <v>62.5</v>
      </c>
      <c r="G58" s="221">
        <v>47880</v>
      </c>
      <c r="H58" s="226">
        <f t="shared" si="2"/>
        <v>44926</v>
      </c>
      <c r="I58" s="226">
        <f t="shared" si="3"/>
        <v>22812.5</v>
      </c>
      <c r="J58" s="225" t="str">
        <f t="shared" si="4"/>
        <v>active</v>
      </c>
      <c r="K58" s="221">
        <f t="shared" si="7"/>
        <v>766.08</v>
      </c>
      <c r="L58" s="221">
        <f t="shared" si="8"/>
        <v>1148.0705753424659</v>
      </c>
      <c r="M58" s="221"/>
      <c r="N58" s="221"/>
      <c r="O58" s="221"/>
      <c r="P58" s="221"/>
      <c r="Q58" s="221"/>
      <c r="R58" s="221">
        <f>K58</f>
        <v>766.08</v>
      </c>
      <c r="S58" s="221"/>
      <c r="T58" s="227"/>
      <c r="U58" s="214"/>
      <c r="V58" s="214"/>
      <c r="W58" s="214"/>
      <c r="X58" s="221">
        <f>L58</f>
        <v>1148.0705753424659</v>
      </c>
      <c r="Y58" s="214"/>
      <c r="Z58" s="214"/>
    </row>
    <row r="59" spans="1:26" s="220" customFormat="1" ht="24" customHeight="1">
      <c r="A59" s="213" t="s">
        <v>582</v>
      </c>
      <c r="B59" s="213" t="s">
        <v>595</v>
      </c>
      <c r="C59" s="231" t="s">
        <v>674</v>
      </c>
      <c r="D59" s="229" t="s">
        <v>668</v>
      </c>
      <c r="E59" s="230" t="s">
        <v>687</v>
      </c>
      <c r="F59" s="213">
        <v>62.5</v>
      </c>
      <c r="G59" s="221">
        <v>24800</v>
      </c>
      <c r="H59" s="226">
        <f t="shared" si="2"/>
        <v>45444</v>
      </c>
      <c r="I59" s="226">
        <f t="shared" si="3"/>
        <v>22812.5</v>
      </c>
      <c r="J59" s="225" t="str">
        <f t="shared" si="4"/>
        <v>active</v>
      </c>
      <c r="K59" s="221">
        <f t="shared" si="7"/>
        <v>396.8</v>
      </c>
      <c r="L59" s="221">
        <f t="shared" si="8"/>
        <v>31.526575342465758</v>
      </c>
      <c r="M59" s="221"/>
      <c r="N59" s="221"/>
      <c r="O59" s="221"/>
      <c r="P59" s="221">
        <f>K59</f>
        <v>396.8</v>
      </c>
      <c r="Q59" s="221"/>
      <c r="R59" s="221"/>
      <c r="S59" s="221"/>
      <c r="T59" s="227"/>
      <c r="U59" s="214"/>
      <c r="V59" s="221">
        <f>L59</f>
        <v>31.526575342465758</v>
      </c>
      <c r="W59" s="214"/>
      <c r="X59" s="92"/>
      <c r="Y59" s="214"/>
      <c r="Z59" s="214"/>
    </row>
    <row r="60" spans="1:26" s="220" customFormat="1" ht="24" customHeight="1">
      <c r="A60" s="213" t="s">
        <v>582</v>
      </c>
      <c r="B60" s="213" t="s">
        <v>595</v>
      </c>
      <c r="C60" s="231" t="s">
        <v>675</v>
      </c>
      <c r="D60" s="229" t="s">
        <v>669</v>
      </c>
      <c r="E60" s="230" t="s">
        <v>688</v>
      </c>
      <c r="F60" s="213">
        <v>62.5</v>
      </c>
      <c r="G60" s="221">
        <v>70206</v>
      </c>
      <c r="H60" s="226">
        <f t="shared" si="2"/>
        <v>45258</v>
      </c>
      <c r="I60" s="226">
        <f t="shared" si="3"/>
        <v>22812.5</v>
      </c>
      <c r="J60" s="225" t="str">
        <f t="shared" si="4"/>
        <v>active</v>
      </c>
      <c r="K60" s="221">
        <f t="shared" si="7"/>
        <v>1123.296</v>
      </c>
      <c r="L60" s="221">
        <f t="shared" si="8"/>
        <v>661.66750684931515</v>
      </c>
      <c r="M60" s="221"/>
      <c r="N60" s="221"/>
      <c r="O60" s="221"/>
      <c r="P60" s="221"/>
      <c r="Q60" s="221"/>
      <c r="R60" s="221">
        <f>K60</f>
        <v>1123.296</v>
      </c>
      <c r="S60" s="221"/>
      <c r="T60" s="227"/>
      <c r="U60" s="214"/>
      <c r="V60" s="214"/>
      <c r="W60" s="214"/>
      <c r="X60" s="221">
        <f>L60</f>
        <v>661.66750684931515</v>
      </c>
      <c r="Y60" s="214"/>
      <c r="Z60" s="214"/>
    </row>
    <row r="61" spans="1:26" s="220" customFormat="1" ht="24" customHeight="1">
      <c r="A61" s="213" t="s">
        <v>582</v>
      </c>
      <c r="B61" s="213" t="s">
        <v>595</v>
      </c>
      <c r="C61" s="231" t="s">
        <v>676</v>
      </c>
      <c r="D61" s="229" t="s">
        <v>670</v>
      </c>
      <c r="E61" s="230" t="s">
        <v>688</v>
      </c>
      <c r="F61" s="213">
        <v>62.5</v>
      </c>
      <c r="G61" s="221">
        <v>142400</v>
      </c>
      <c r="H61" s="226">
        <f t="shared" si="2"/>
        <v>45258</v>
      </c>
      <c r="I61" s="226">
        <f t="shared" si="3"/>
        <v>22812.5</v>
      </c>
      <c r="J61" s="225" t="str">
        <f t="shared" si="4"/>
        <v>active</v>
      </c>
      <c r="K61" s="221">
        <f t="shared" si="7"/>
        <v>2278.4</v>
      </c>
      <c r="L61" s="221">
        <f t="shared" si="8"/>
        <v>1342.0712328767124</v>
      </c>
      <c r="M61" s="221"/>
      <c r="N61" s="221"/>
      <c r="O61" s="221"/>
      <c r="P61" s="221"/>
      <c r="Q61" s="221"/>
      <c r="R61" s="221">
        <f>K61</f>
        <v>2278.4</v>
      </c>
      <c r="S61" s="221"/>
      <c r="T61" s="227"/>
      <c r="U61" s="214"/>
      <c r="V61" s="214"/>
      <c r="W61" s="214"/>
      <c r="X61" s="221">
        <f>L61</f>
        <v>1342.0712328767124</v>
      </c>
      <c r="Y61" s="214"/>
      <c r="Z61" s="214"/>
    </row>
    <row r="62" spans="1:26" s="220" customFormat="1" ht="24" customHeight="1">
      <c r="A62" s="213" t="s">
        <v>582</v>
      </c>
      <c r="B62" s="213" t="s">
        <v>595</v>
      </c>
      <c r="C62" s="231" t="s">
        <v>683</v>
      </c>
      <c r="D62" s="229" t="s">
        <v>680</v>
      </c>
      <c r="E62" s="230" t="s">
        <v>688</v>
      </c>
      <c r="F62" s="213">
        <v>62.5</v>
      </c>
      <c r="G62" s="221">
        <v>73600</v>
      </c>
      <c r="H62" s="226">
        <f t="shared" si="2"/>
        <v>45258</v>
      </c>
      <c r="I62" s="226">
        <f t="shared" si="3"/>
        <v>22812.5</v>
      </c>
      <c r="J62" s="225" t="str">
        <f t="shared" si="4"/>
        <v>active</v>
      </c>
      <c r="K62" s="221">
        <f t="shared" si="7"/>
        <v>1177.5999999999999</v>
      </c>
      <c r="L62" s="221">
        <f t="shared" si="8"/>
        <v>693.65479452054797</v>
      </c>
      <c r="M62" s="221"/>
      <c r="N62" s="221"/>
      <c r="O62" s="221"/>
      <c r="P62" s="221"/>
      <c r="Q62" s="221"/>
      <c r="R62" s="221">
        <f>K62</f>
        <v>1177.5999999999999</v>
      </c>
      <c r="S62" s="221"/>
      <c r="T62" s="227"/>
      <c r="U62" s="214"/>
      <c r="V62" s="214"/>
      <c r="W62" s="214"/>
      <c r="X62" s="221">
        <f>L62</f>
        <v>693.65479452054797</v>
      </c>
      <c r="Y62" s="214"/>
      <c r="Z62" s="214"/>
    </row>
    <row r="63" spans="1:26" s="220" customFormat="1" ht="24" customHeight="1">
      <c r="A63" s="213" t="s">
        <v>582</v>
      </c>
      <c r="B63" s="213" t="s">
        <v>595</v>
      </c>
      <c r="C63" s="231" t="s">
        <v>684</v>
      </c>
      <c r="D63" s="229" t="s">
        <v>681</v>
      </c>
      <c r="E63" s="230" t="s">
        <v>689</v>
      </c>
      <c r="F63" s="213">
        <v>62.5</v>
      </c>
      <c r="G63" s="221">
        <v>344800</v>
      </c>
      <c r="H63" s="226">
        <f t="shared" si="2"/>
        <v>45108</v>
      </c>
      <c r="I63" s="226">
        <f t="shared" si="3"/>
        <v>22812.5</v>
      </c>
      <c r="J63" s="225" t="str">
        <f t="shared" si="4"/>
        <v>active</v>
      </c>
      <c r="K63" s="221">
        <f t="shared" si="7"/>
        <v>5516.8</v>
      </c>
      <c r="L63" s="221">
        <f t="shared" si="8"/>
        <v>5516.8</v>
      </c>
      <c r="M63" s="221"/>
      <c r="N63" s="221"/>
      <c r="O63" s="221"/>
      <c r="P63" s="221"/>
      <c r="Q63" s="221"/>
      <c r="R63" s="221">
        <f>K63</f>
        <v>5516.8</v>
      </c>
      <c r="S63" s="221"/>
      <c r="T63" s="227"/>
      <c r="U63" s="214"/>
      <c r="V63" s="214"/>
      <c r="W63" s="214"/>
      <c r="X63" s="221">
        <f>L63</f>
        <v>5516.8</v>
      </c>
      <c r="Y63" s="214"/>
      <c r="Z63" s="214"/>
    </row>
    <row r="64" spans="1:26" s="220" customFormat="1" ht="24" customHeight="1" thickBot="1">
      <c r="A64" s="213" t="s">
        <v>582</v>
      </c>
      <c r="B64" s="213" t="s">
        <v>595</v>
      </c>
      <c r="C64" s="231" t="s">
        <v>685</v>
      </c>
      <c r="D64" s="229" t="s">
        <v>682</v>
      </c>
      <c r="E64" s="230" t="s">
        <v>688</v>
      </c>
      <c r="F64" s="213">
        <v>62.5</v>
      </c>
      <c r="G64" s="221">
        <v>211000</v>
      </c>
      <c r="H64" s="226">
        <f t="shared" si="2"/>
        <v>45258</v>
      </c>
      <c r="I64" s="226">
        <f t="shared" si="3"/>
        <v>22812.5</v>
      </c>
      <c r="J64" s="225" t="str">
        <f t="shared" si="4"/>
        <v>active</v>
      </c>
      <c r="K64" s="221">
        <f t="shared" si="7"/>
        <v>3376</v>
      </c>
      <c r="L64" s="221">
        <f t="shared" si="8"/>
        <v>1988.6027397260275</v>
      </c>
      <c r="M64" s="221"/>
      <c r="N64" s="221"/>
      <c r="O64" s="235"/>
      <c r="P64" s="235"/>
      <c r="Q64" s="235">
        <f>K64</f>
        <v>3376</v>
      </c>
      <c r="R64" s="235"/>
      <c r="S64" s="235"/>
      <c r="T64" s="239" t="s">
        <v>595</v>
      </c>
      <c r="U64" s="214"/>
      <c r="V64" s="214"/>
      <c r="W64" s="221">
        <f>L64</f>
        <v>1988.6027397260275</v>
      </c>
      <c r="X64" s="214"/>
      <c r="Y64" s="214"/>
      <c r="Z64" s="214"/>
    </row>
    <row r="65" spans="1:26" s="220" customFormat="1" ht="24" customHeight="1" thickTop="1">
      <c r="A65" s="213" t="s">
        <v>582</v>
      </c>
      <c r="B65" s="213" t="s">
        <v>593</v>
      </c>
      <c r="C65" s="213">
        <v>1665</v>
      </c>
      <c r="D65" s="214" t="s">
        <v>391</v>
      </c>
      <c r="E65" s="213" t="s">
        <v>376</v>
      </c>
      <c r="F65" s="213">
        <v>25</v>
      </c>
      <c r="G65" s="253">
        <v>105700</v>
      </c>
      <c r="H65" s="214">
        <v>39263</v>
      </c>
      <c r="I65" s="214">
        <v>9125</v>
      </c>
      <c r="J65" s="213" t="s">
        <v>600</v>
      </c>
      <c r="K65" s="221">
        <f t="shared" si="7"/>
        <v>4228</v>
      </c>
      <c r="L65" s="221">
        <f t="shared" si="8"/>
        <v>71933.917808219179</v>
      </c>
      <c r="M65" s="221">
        <v>4228</v>
      </c>
      <c r="N65" s="222" t="s">
        <v>613</v>
      </c>
      <c r="O65" s="214"/>
      <c r="P65" s="214"/>
      <c r="Q65" s="221">
        <f>K65</f>
        <v>4228</v>
      </c>
      <c r="R65" s="214"/>
      <c r="S65" s="214"/>
      <c r="T65" s="223"/>
      <c r="U65" s="214"/>
      <c r="V65" s="214"/>
      <c r="W65" s="221">
        <f>L65</f>
        <v>71933.917808219179</v>
      </c>
      <c r="X65" s="214"/>
      <c r="Y65" s="214"/>
      <c r="Z65" s="214"/>
    </row>
    <row r="66" spans="1:26" s="220" customFormat="1" ht="24" customHeight="1" thickBot="1">
      <c r="A66" s="213" t="s">
        <v>582</v>
      </c>
      <c r="B66" s="213" t="s">
        <v>593</v>
      </c>
      <c r="C66" s="213">
        <v>1789</v>
      </c>
      <c r="D66" s="252" t="s">
        <v>407</v>
      </c>
      <c r="E66" s="213" t="s">
        <v>408</v>
      </c>
      <c r="F66" s="213">
        <v>25</v>
      </c>
      <c r="G66" s="253">
        <v>565493.72</v>
      </c>
      <c r="H66" s="213">
        <f>DATEVALUE(E66)</f>
        <v>40178</v>
      </c>
      <c r="I66" s="213">
        <f>F66*365</f>
        <v>9125</v>
      </c>
      <c r="J66" s="213" t="str">
        <f>IF((H66+I66)&lt;$H$1,"dep out","active")</f>
        <v>active</v>
      </c>
      <c r="K66" s="221">
        <f t="shared" ref="K66:K77" si="9">IF(J66="dep out",0,(G66/F66))</f>
        <v>22619.748799999998</v>
      </c>
      <c r="L66" s="221">
        <f t="shared" ref="L66:L77" si="10">IF(J66="dep out",G66,(($H$1-H66)/365)*K66)</f>
        <v>328141.28738630132</v>
      </c>
      <c r="M66" s="221">
        <f>IF(F66=0,(-1*G66),0)</f>
        <v>0</v>
      </c>
      <c r="N66" s="213" t="s">
        <v>629</v>
      </c>
      <c r="O66" s="236">
        <f>46%*$K$24*50%</f>
        <v>13.910399999999999</v>
      </c>
      <c r="P66" s="236">
        <f>46%*$K$24*50%</f>
        <v>13.910399999999999</v>
      </c>
      <c r="Q66" s="236">
        <f>28%*K66</f>
        <v>6333.5296639999997</v>
      </c>
      <c r="R66" s="237"/>
      <c r="S66" s="236">
        <f>26%*K66</f>
        <v>5881.1346879999992</v>
      </c>
      <c r="T66" s="240" t="s">
        <v>593</v>
      </c>
      <c r="U66" s="221">
        <f>46%*L66*50%</f>
        <v>75472.496098849311</v>
      </c>
      <c r="V66" s="221">
        <f>46%*L66*50%</f>
        <v>75472.496098849311</v>
      </c>
      <c r="W66" s="221">
        <f>28%*L66</f>
        <v>91879.560468164374</v>
      </c>
      <c r="X66" s="213"/>
      <c r="Y66" s="221">
        <f>26%*L66</f>
        <v>85316.73472043834</v>
      </c>
      <c r="Z66" s="213"/>
    </row>
    <row r="67" spans="1:26" s="220" customFormat="1" ht="24" customHeight="1" thickTop="1">
      <c r="A67" s="213" t="s">
        <v>582</v>
      </c>
      <c r="B67" s="213" t="s">
        <v>580</v>
      </c>
      <c r="C67" s="213">
        <v>1635</v>
      </c>
      <c r="D67" s="214" t="s">
        <v>375</v>
      </c>
      <c r="E67" s="213" t="s">
        <v>376</v>
      </c>
      <c r="F67" s="213">
        <v>50</v>
      </c>
      <c r="G67" s="253">
        <v>1094403.5</v>
      </c>
      <c r="H67" s="214">
        <v>39263</v>
      </c>
      <c r="I67" s="214">
        <v>18250</v>
      </c>
      <c r="J67" s="213" t="s">
        <v>600</v>
      </c>
      <c r="K67" s="221">
        <f t="shared" si="9"/>
        <v>21888.07</v>
      </c>
      <c r="L67" s="221">
        <f t="shared" si="10"/>
        <v>372397.02657534246</v>
      </c>
      <c r="M67" s="221">
        <v>21888.07</v>
      </c>
      <c r="N67" s="222" t="s">
        <v>613</v>
      </c>
      <c r="O67" s="214"/>
      <c r="P67" s="214"/>
      <c r="Q67" s="221">
        <f>K67</f>
        <v>21888.07</v>
      </c>
      <c r="R67" s="214"/>
      <c r="S67" s="214"/>
      <c r="T67" s="223"/>
      <c r="U67" s="214"/>
      <c r="V67" s="214"/>
      <c r="W67" s="221">
        <f>L67</f>
        <v>372397.02657534246</v>
      </c>
      <c r="X67" s="214"/>
      <c r="Y67" s="214"/>
      <c r="Z67" s="214"/>
    </row>
    <row r="68" spans="1:26" s="220" customFormat="1" ht="24" customHeight="1">
      <c r="A68" s="213" t="s">
        <v>582</v>
      </c>
      <c r="B68" s="213" t="s">
        <v>580</v>
      </c>
      <c r="C68" s="213">
        <v>2237</v>
      </c>
      <c r="D68" s="214" t="s">
        <v>511</v>
      </c>
      <c r="E68" s="213" t="s">
        <v>512</v>
      </c>
      <c r="F68" s="213">
        <v>20</v>
      </c>
      <c r="G68" s="253">
        <v>419950</v>
      </c>
      <c r="H68" s="214">
        <v>43809</v>
      </c>
      <c r="I68" s="214">
        <v>7300</v>
      </c>
      <c r="J68" s="213" t="s">
        <v>600</v>
      </c>
      <c r="K68" s="221">
        <f t="shared" si="9"/>
        <v>20997.5</v>
      </c>
      <c r="L68" s="221">
        <f t="shared" si="10"/>
        <v>95725.589041095882</v>
      </c>
      <c r="M68" s="221">
        <v>20997.5</v>
      </c>
      <c r="N68" s="222" t="s">
        <v>613</v>
      </c>
      <c r="O68" s="214"/>
      <c r="P68" s="214"/>
      <c r="Q68" s="221">
        <f>K68</f>
        <v>20997.5</v>
      </c>
      <c r="R68" s="214"/>
      <c r="S68" s="214"/>
      <c r="T68" s="223"/>
      <c r="U68" s="214"/>
      <c r="V68" s="214"/>
      <c r="W68" s="221">
        <f>L68</f>
        <v>95725.589041095882</v>
      </c>
      <c r="X68" s="214"/>
      <c r="Y68" s="214"/>
      <c r="Z68" s="214"/>
    </row>
    <row r="69" spans="1:26" s="220" customFormat="1" ht="24" customHeight="1">
      <c r="A69" s="213" t="s">
        <v>582</v>
      </c>
      <c r="B69" s="213" t="s">
        <v>580</v>
      </c>
      <c r="C69" s="213">
        <v>1359</v>
      </c>
      <c r="D69" s="214" t="s">
        <v>319</v>
      </c>
      <c r="E69" s="213" t="s">
        <v>320</v>
      </c>
      <c r="F69" s="213">
        <v>10</v>
      </c>
      <c r="G69" s="253">
        <v>17500</v>
      </c>
      <c r="H69" s="214">
        <v>38162</v>
      </c>
      <c r="I69" s="214">
        <v>3650</v>
      </c>
      <c r="J69" s="213" t="s">
        <v>601</v>
      </c>
      <c r="K69" s="221">
        <f t="shared" si="9"/>
        <v>0</v>
      </c>
      <c r="L69" s="221">
        <f t="shared" si="10"/>
        <v>17500</v>
      </c>
      <c r="M69" s="221">
        <v>0</v>
      </c>
      <c r="N69" s="222" t="s">
        <v>614</v>
      </c>
      <c r="O69" s="214"/>
      <c r="P69" s="214"/>
      <c r="Q69" s="214"/>
      <c r="R69" s="221">
        <f>K69</f>
        <v>0</v>
      </c>
      <c r="S69" s="214"/>
      <c r="T69" s="223"/>
      <c r="U69" s="214"/>
      <c r="V69" s="214"/>
      <c r="W69" s="214"/>
      <c r="X69" s="221">
        <f>L69</f>
        <v>17500</v>
      </c>
      <c r="Y69" s="214"/>
      <c r="Z69" s="214"/>
    </row>
    <row r="70" spans="1:26" s="220" customFormat="1" ht="24" customHeight="1">
      <c r="A70" s="213" t="s">
        <v>582</v>
      </c>
      <c r="B70" s="213" t="s">
        <v>580</v>
      </c>
      <c r="C70" s="213">
        <v>1418</v>
      </c>
      <c r="D70" s="214" t="s">
        <v>118</v>
      </c>
      <c r="E70" s="213" t="s">
        <v>119</v>
      </c>
      <c r="F70" s="213">
        <v>5</v>
      </c>
      <c r="G70" s="253">
        <v>18500</v>
      </c>
      <c r="H70" s="214">
        <v>38182</v>
      </c>
      <c r="I70" s="214">
        <v>1825</v>
      </c>
      <c r="J70" s="213" t="s">
        <v>601</v>
      </c>
      <c r="K70" s="221">
        <f t="shared" si="9"/>
        <v>0</v>
      </c>
      <c r="L70" s="221">
        <f t="shared" si="10"/>
        <v>18500</v>
      </c>
      <c r="M70" s="221">
        <v>0</v>
      </c>
      <c r="N70" s="222" t="s">
        <v>614</v>
      </c>
      <c r="O70" s="214"/>
      <c r="P70" s="214"/>
      <c r="Q70" s="214"/>
      <c r="R70" s="221">
        <f>K70</f>
        <v>0</v>
      </c>
      <c r="S70" s="214"/>
      <c r="T70" s="223"/>
      <c r="U70" s="214"/>
      <c r="V70" s="214"/>
      <c r="W70" s="214"/>
      <c r="X70" s="221">
        <f>L70</f>
        <v>18500</v>
      </c>
      <c r="Y70" s="214"/>
      <c r="Z70" s="214"/>
    </row>
    <row r="71" spans="1:26" s="220" customFormat="1" ht="24" customHeight="1">
      <c r="A71" s="213" t="s">
        <v>582</v>
      </c>
      <c r="B71" s="213" t="s">
        <v>580</v>
      </c>
      <c r="C71" s="213">
        <v>2034</v>
      </c>
      <c r="D71" s="214" t="s">
        <v>447</v>
      </c>
      <c r="E71" s="213" t="s">
        <v>448</v>
      </c>
      <c r="F71" s="213">
        <v>10</v>
      </c>
      <c r="G71" s="253">
        <v>115252.58</v>
      </c>
      <c r="H71" s="214">
        <v>41881</v>
      </c>
      <c r="I71" s="214">
        <v>3650</v>
      </c>
      <c r="J71" s="213" t="s">
        <v>600</v>
      </c>
      <c r="K71" s="221">
        <f t="shared" si="9"/>
        <v>11525.258</v>
      </c>
      <c r="L71" s="221">
        <f t="shared" si="10"/>
        <v>113421.16913972601</v>
      </c>
      <c r="M71" s="221">
        <v>11525.258</v>
      </c>
      <c r="N71" s="222" t="s">
        <v>614</v>
      </c>
      <c r="O71" s="214"/>
      <c r="P71" s="214"/>
      <c r="Q71" s="214"/>
      <c r="R71" s="221">
        <f>K71</f>
        <v>11525.258</v>
      </c>
      <c r="S71" s="214"/>
      <c r="T71" s="223"/>
      <c r="U71" s="214"/>
      <c r="V71" s="214"/>
      <c r="W71" s="214"/>
      <c r="X71" s="221">
        <f>L71</f>
        <v>113421.16913972601</v>
      </c>
      <c r="Y71" s="214"/>
      <c r="Z71" s="214"/>
    </row>
    <row r="72" spans="1:26" s="220" customFormat="1" ht="24" customHeight="1">
      <c r="A72" s="213" t="s">
        <v>582</v>
      </c>
      <c r="B72" s="213" t="s">
        <v>580</v>
      </c>
      <c r="C72" s="213">
        <v>2035</v>
      </c>
      <c r="D72" s="229" t="s">
        <v>449</v>
      </c>
      <c r="E72" s="228" t="s">
        <v>448</v>
      </c>
      <c r="F72" s="213">
        <v>10</v>
      </c>
      <c r="G72" s="221">
        <v>129485.58</v>
      </c>
      <c r="H72" s="226">
        <f>DATEVALUE(E72)</f>
        <v>41881</v>
      </c>
      <c r="I72" s="226">
        <f>F72*365</f>
        <v>3650</v>
      </c>
      <c r="J72" s="225" t="str">
        <f>IF((H72+I72)&lt;$H$1,"dep out","active")</f>
        <v>active</v>
      </c>
      <c r="K72" s="221">
        <f t="shared" si="9"/>
        <v>12948.558000000001</v>
      </c>
      <c r="L72" s="221">
        <f t="shared" si="10"/>
        <v>127428.00092054794</v>
      </c>
      <c r="M72" s="221"/>
      <c r="N72" s="221"/>
      <c r="O72" s="221"/>
      <c r="P72" s="221"/>
      <c r="Q72" s="221"/>
      <c r="R72" s="221">
        <f>K72</f>
        <v>12948.558000000001</v>
      </c>
      <c r="S72" s="221"/>
      <c r="T72" s="227"/>
      <c r="U72" s="214"/>
      <c r="V72" s="214"/>
      <c r="W72" s="214"/>
      <c r="X72" s="221">
        <f>L72</f>
        <v>127428.00092054794</v>
      </c>
      <c r="Y72" s="214"/>
      <c r="Z72" s="214"/>
    </row>
    <row r="73" spans="1:26" s="220" customFormat="1" ht="24" customHeight="1" thickBot="1">
      <c r="A73" s="213" t="s">
        <v>582</v>
      </c>
      <c r="B73" s="213" t="s">
        <v>580</v>
      </c>
      <c r="C73" s="231" t="s">
        <v>660</v>
      </c>
      <c r="D73" s="229" t="s">
        <v>515</v>
      </c>
      <c r="E73" s="230" t="s">
        <v>516</v>
      </c>
      <c r="F73" s="213">
        <v>20</v>
      </c>
      <c r="G73" s="221">
        <v>616400</v>
      </c>
      <c r="H73" s="226">
        <f>DATEVALUE(E73)</f>
        <v>44005</v>
      </c>
      <c r="I73" s="226">
        <f>F73*365</f>
        <v>7300</v>
      </c>
      <c r="J73" s="225" t="str">
        <f>IF((H73+I73)&lt;$H$1,"dep out","active")</f>
        <v>active</v>
      </c>
      <c r="K73" s="221">
        <f t="shared" si="9"/>
        <v>30820</v>
      </c>
      <c r="L73" s="221">
        <f t="shared" si="10"/>
        <v>123955.50684931506</v>
      </c>
      <c r="M73" s="221"/>
      <c r="N73" s="221"/>
      <c r="O73" s="238">
        <f>20%*K73</f>
        <v>6164</v>
      </c>
      <c r="P73" s="238">
        <f>30%*K73</f>
        <v>9246</v>
      </c>
      <c r="Q73" s="238">
        <f>50%*K73</f>
        <v>15410</v>
      </c>
      <c r="R73" s="238"/>
      <c r="S73" s="238"/>
      <c r="T73" s="241" t="s">
        <v>580</v>
      </c>
      <c r="U73" s="224">
        <f>20%*L73</f>
        <v>24791.101369863012</v>
      </c>
      <c r="V73" s="224">
        <f>30%*L73</f>
        <v>37186.652054794518</v>
      </c>
      <c r="W73" s="224">
        <f>50%*L73</f>
        <v>61977.753424657531</v>
      </c>
      <c r="X73" s="214"/>
      <c r="Y73" s="214"/>
      <c r="Z73" s="214"/>
    </row>
    <row r="74" spans="1:26" s="220" customFormat="1" ht="24" customHeight="1" thickTop="1">
      <c r="A74" s="213" t="s">
        <v>582</v>
      </c>
      <c r="B74" s="213" t="s">
        <v>597</v>
      </c>
      <c r="C74" s="213">
        <v>1954</v>
      </c>
      <c r="D74" s="214" t="s">
        <v>436</v>
      </c>
      <c r="E74" s="213" t="s">
        <v>437</v>
      </c>
      <c r="F74" s="213">
        <v>62.5</v>
      </c>
      <c r="G74" s="253">
        <v>868400</v>
      </c>
      <c r="H74" s="214">
        <v>41123</v>
      </c>
      <c r="I74" s="214">
        <v>9125</v>
      </c>
      <c r="J74" s="213" t="s">
        <v>600</v>
      </c>
      <c r="K74" s="221">
        <f t="shared" si="9"/>
        <v>13894.4</v>
      </c>
      <c r="L74" s="221">
        <f t="shared" si="10"/>
        <v>165590.79452054796</v>
      </c>
      <c r="M74" s="221">
        <v>34736</v>
      </c>
      <c r="N74" s="222" t="s">
        <v>613</v>
      </c>
      <c r="O74" s="214"/>
      <c r="P74" s="214"/>
      <c r="Q74" s="221">
        <f>K74</f>
        <v>13894.4</v>
      </c>
      <c r="R74" s="214"/>
      <c r="S74" s="214"/>
      <c r="T74" s="223"/>
      <c r="U74" s="214"/>
      <c r="V74" s="214"/>
      <c r="W74" s="221">
        <f>L74</f>
        <v>165590.79452054796</v>
      </c>
      <c r="X74" s="214"/>
      <c r="Y74" s="214"/>
      <c r="Z74" s="214"/>
    </row>
    <row r="75" spans="1:26" s="251" customFormat="1" ht="24" customHeight="1">
      <c r="A75" s="243" t="s">
        <v>582</v>
      </c>
      <c r="B75" s="243" t="s">
        <v>597</v>
      </c>
      <c r="C75" s="243">
        <v>354</v>
      </c>
      <c r="D75" s="244" t="s">
        <v>640</v>
      </c>
      <c r="E75" s="245" t="s">
        <v>289</v>
      </c>
      <c r="F75" s="243">
        <v>62.5</v>
      </c>
      <c r="G75" s="246">
        <v>1006803</v>
      </c>
      <c r="H75" s="247">
        <f>DATEVALUE(E75)</f>
        <v>33239</v>
      </c>
      <c r="I75" s="247">
        <f>F75*365</f>
        <v>22812.5</v>
      </c>
      <c r="J75" s="248" t="str">
        <f>IF((H75+I75)&lt;$H$1,"dep out","active")</f>
        <v>active</v>
      </c>
      <c r="K75" s="246">
        <f t="shared" si="9"/>
        <v>16108.848</v>
      </c>
      <c r="L75" s="246">
        <f t="shared" si="10"/>
        <v>539933.27789589041</v>
      </c>
      <c r="M75" s="246"/>
      <c r="N75" s="246"/>
      <c r="O75" s="246">
        <f>25%*$K$75</f>
        <v>4027.212</v>
      </c>
      <c r="P75" s="246">
        <f t="shared" ref="P75:S75" si="11">25%*$K$75</f>
        <v>4027.212</v>
      </c>
      <c r="Q75" s="246">
        <f t="shared" si="11"/>
        <v>4027.212</v>
      </c>
      <c r="R75" s="246"/>
      <c r="S75" s="246">
        <f t="shared" si="11"/>
        <v>4027.212</v>
      </c>
      <c r="T75" s="249"/>
      <c r="U75" s="250">
        <f>25%*L75</f>
        <v>134983.3194739726</v>
      </c>
      <c r="V75" s="250">
        <f>25%*L75</f>
        <v>134983.3194739726</v>
      </c>
      <c r="W75" s="250">
        <f>25%*L75</f>
        <v>134983.3194739726</v>
      </c>
      <c r="X75" s="244"/>
      <c r="Y75" s="250">
        <f>L75*25%</f>
        <v>134983.3194739726</v>
      </c>
      <c r="Z75" s="244"/>
    </row>
    <row r="76" spans="1:26" s="220" customFormat="1" ht="24" customHeight="1">
      <c r="A76" s="213" t="s">
        <v>582</v>
      </c>
      <c r="B76" s="213" t="s">
        <v>597</v>
      </c>
      <c r="C76" s="231" t="s">
        <v>662</v>
      </c>
      <c r="D76" s="229" t="s">
        <v>519</v>
      </c>
      <c r="E76" s="230" t="s">
        <v>520</v>
      </c>
      <c r="F76" s="213">
        <v>62.5</v>
      </c>
      <c r="G76" s="221">
        <v>111705</v>
      </c>
      <c r="H76" s="226">
        <f>DATEVALUE(E76)</f>
        <v>43647</v>
      </c>
      <c r="I76" s="226">
        <f>F76*365</f>
        <v>22812.5</v>
      </c>
      <c r="J76" s="225" t="str">
        <f>IF((H76+I76)&lt;$H$1,"dep out","active")</f>
        <v>active</v>
      </c>
      <c r="K76" s="221">
        <f t="shared" si="9"/>
        <v>1787.28</v>
      </c>
      <c r="L76" s="221">
        <f t="shared" si="10"/>
        <v>8941.2966575342471</v>
      </c>
      <c r="M76" s="221"/>
      <c r="N76" s="221"/>
      <c r="O76" s="221"/>
      <c r="P76" s="221">
        <f>K76</f>
        <v>1787.28</v>
      </c>
      <c r="Q76" s="221"/>
      <c r="R76" s="221"/>
      <c r="S76" s="221"/>
      <c r="T76" s="227"/>
      <c r="U76" s="214"/>
      <c r="V76" s="221">
        <f>L76</f>
        <v>8941.2966575342471</v>
      </c>
      <c r="W76" s="214"/>
      <c r="X76" s="214"/>
      <c r="Y76" s="214"/>
      <c r="Z76" s="214"/>
    </row>
    <row r="77" spans="1:26" s="220" customFormat="1" ht="24" customHeight="1">
      <c r="A77" s="213" t="s">
        <v>582</v>
      </c>
      <c r="B77" s="213" t="s">
        <v>597</v>
      </c>
      <c r="C77" s="231" t="s">
        <v>679</v>
      </c>
      <c r="D77" s="229" t="s">
        <v>667</v>
      </c>
      <c r="E77" s="230" t="s">
        <v>686</v>
      </c>
      <c r="F77" s="213">
        <v>62.5</v>
      </c>
      <c r="G77" s="221">
        <v>2068796.18</v>
      </c>
      <c r="H77" s="226">
        <f>DATEVALUE(E77)</f>
        <v>45473</v>
      </c>
      <c r="I77" s="226">
        <f>F77*365</f>
        <v>22812.5</v>
      </c>
      <c r="J77" s="225" t="str">
        <f>IF((H77+I77)&lt;$H$1,"dep out","active")</f>
        <v>active</v>
      </c>
      <c r="K77" s="221">
        <f t="shared" si="9"/>
        <v>33100.738879999997</v>
      </c>
      <c r="L77" s="221">
        <f t="shared" si="10"/>
        <v>0</v>
      </c>
      <c r="M77" s="221"/>
      <c r="N77" s="221"/>
      <c r="O77" s="221"/>
      <c r="P77" s="221"/>
      <c r="Q77" s="221">
        <f>K77</f>
        <v>33100.738879999997</v>
      </c>
      <c r="R77" s="221"/>
      <c r="S77" s="221"/>
      <c r="T77" s="242" t="s">
        <v>597</v>
      </c>
      <c r="U77" s="214"/>
      <c r="V77" s="214"/>
      <c r="W77" s="221">
        <f>L77</f>
        <v>0</v>
      </c>
      <c r="X77" s="214"/>
      <c r="Y77" s="214"/>
      <c r="Z77" s="214"/>
    </row>
    <row r="78" spans="1:26" s="212" customFormat="1" ht="24" customHeight="1">
      <c r="A78" s="206"/>
      <c r="B78" s="206"/>
      <c r="C78" s="206"/>
      <c r="D78" s="207"/>
      <c r="E78" s="206"/>
      <c r="F78" s="206"/>
      <c r="G78" s="208">
        <f>SUM(G3:G77)</f>
        <v>18035568.810000002</v>
      </c>
      <c r="H78" s="207"/>
      <c r="I78" s="207"/>
      <c r="J78" s="206"/>
      <c r="K78" s="208">
        <f>SUM(K3:K77)</f>
        <v>364273.26968000003</v>
      </c>
      <c r="L78" s="208">
        <f>SUM(L3:L77)</f>
        <v>4528451.3058485501</v>
      </c>
      <c r="M78" s="207"/>
      <c r="N78" s="207"/>
      <c r="O78" s="209">
        <f t="shared" ref="O78:Z78" si="12">SUM(O3:O77)</f>
        <v>10297.5224</v>
      </c>
      <c r="P78" s="209">
        <f t="shared" si="12"/>
        <v>43917.710879999999</v>
      </c>
      <c r="Q78" s="209">
        <f t="shared" si="12"/>
        <v>181135.53374399999</v>
      </c>
      <c r="R78" s="209">
        <f t="shared" si="12"/>
        <v>90402.021919999999</v>
      </c>
      <c r="S78" s="209">
        <f t="shared" si="12"/>
        <v>9908.3466879999996</v>
      </c>
      <c r="T78" s="210">
        <f t="shared" si="12"/>
        <v>18234.870399999996</v>
      </c>
      <c r="U78" s="211">
        <f t="shared" si="12"/>
        <v>236127.12187419177</v>
      </c>
      <c r="V78" s="211">
        <f t="shared" si="12"/>
        <v>445460.17452646577</v>
      </c>
      <c r="W78" s="211">
        <f t="shared" si="12"/>
        <v>2108566.6259967117</v>
      </c>
      <c r="X78" s="211">
        <f t="shared" si="12"/>
        <v>1090965.6339406027</v>
      </c>
      <c r="Y78" s="211">
        <f t="shared" si="12"/>
        <v>220300.05419441094</v>
      </c>
      <c r="Z78" s="211">
        <f t="shared" si="12"/>
        <v>427031.69531616435</v>
      </c>
    </row>
    <row r="79" spans="1:26" s="220" customFormat="1" ht="24" customHeight="1">
      <c r="A79" s="213"/>
      <c r="B79" s="213"/>
      <c r="C79" s="213"/>
      <c r="D79" s="214"/>
      <c r="E79" s="213"/>
      <c r="F79" s="213"/>
      <c r="G79" s="221"/>
      <c r="H79" s="214"/>
      <c r="I79" s="214"/>
      <c r="J79" s="213"/>
      <c r="K79" s="214"/>
      <c r="L79" s="214"/>
      <c r="M79" s="214"/>
      <c r="N79" s="214"/>
      <c r="O79" s="214"/>
      <c r="P79" s="214"/>
      <c r="Q79" s="214"/>
      <c r="R79" s="214"/>
      <c r="S79" s="214"/>
      <c r="T79" s="223"/>
      <c r="U79" s="214"/>
      <c r="V79" s="214"/>
      <c r="W79" s="214"/>
      <c r="X79" s="214"/>
      <c r="Y79" s="214"/>
      <c r="Z79" s="214"/>
    </row>
    <row r="80" spans="1:26" s="220" customFormat="1" ht="24" customHeight="1">
      <c r="A80" s="213"/>
      <c r="B80" s="213"/>
      <c r="C80" s="213"/>
      <c r="F80" s="213"/>
      <c r="G80"/>
      <c r="H80"/>
      <c r="I80"/>
      <c r="J80"/>
      <c r="K80"/>
      <c r="L80"/>
      <c r="M80" s="214"/>
      <c r="N80" s="214"/>
      <c r="O80" s="214"/>
      <c r="P80" s="214"/>
      <c r="Q80" s="214"/>
      <c r="R80" s="224"/>
      <c r="S80" s="214"/>
      <c r="T80" s="214"/>
      <c r="U80" s="214"/>
      <c r="V80" s="214"/>
      <c r="W80" s="214"/>
      <c r="X80" s="214"/>
      <c r="Y80" s="214"/>
      <c r="Z80" s="214"/>
    </row>
    <row r="81" spans="1:26" s="220" customFormat="1" ht="24" customHeight="1">
      <c r="A81" s="213"/>
      <c r="B81" s="213"/>
      <c r="C81" s="213"/>
      <c r="F81" s="213"/>
      <c r="G81"/>
      <c r="H81"/>
      <c r="I81"/>
      <c r="J81"/>
      <c r="K81"/>
      <c r="L81"/>
      <c r="M81" s="214"/>
      <c r="N81" s="214"/>
      <c r="O81" s="214"/>
      <c r="P81" s="214"/>
      <c r="Q81" s="214"/>
      <c r="R81" s="224"/>
      <c r="S81" s="214"/>
      <c r="T81" s="214"/>
      <c r="U81" s="214"/>
      <c r="V81" s="214"/>
      <c r="W81" s="214"/>
      <c r="X81" s="214"/>
      <c r="Y81" s="214"/>
      <c r="Z81" s="214"/>
    </row>
    <row r="82" spans="1:26" s="220" customFormat="1" ht="24" customHeight="1">
      <c r="A82" s="213"/>
      <c r="B82" s="213"/>
      <c r="C82" s="213"/>
      <c r="F82" s="213"/>
      <c r="G82"/>
      <c r="H82"/>
      <c r="I82"/>
      <c r="J82"/>
      <c r="K82"/>
      <c r="L82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</row>
    <row r="83" spans="1:26" s="220" customFormat="1" ht="24" customHeight="1">
      <c r="A83" s="213"/>
      <c r="B83" s="213"/>
      <c r="C83" s="213"/>
      <c r="D83" s="214"/>
      <c r="E83" s="213"/>
      <c r="F83" s="213"/>
      <c r="G83" s="221"/>
      <c r="H83" s="214"/>
      <c r="I83" s="214"/>
      <c r="J83" s="213"/>
      <c r="K83" s="214"/>
      <c r="L83" s="214"/>
      <c r="M83" s="214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14"/>
      <c r="Y83" s="214"/>
      <c r="Z83" s="214"/>
    </row>
    <row r="84" spans="1:26" s="220" customFormat="1" ht="24" customHeight="1">
      <c r="A84" s="213"/>
      <c r="B84" s="213"/>
      <c r="C84" s="213"/>
      <c r="D84" s="214"/>
      <c r="E84" s="213"/>
      <c r="F84" s="213"/>
      <c r="G84" s="221"/>
      <c r="H84" s="214"/>
      <c r="I84" s="214"/>
      <c r="J84" s="213"/>
      <c r="K84" s="214"/>
      <c r="L84" s="214"/>
      <c r="M84" s="214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14"/>
      <c r="Y84" s="214"/>
      <c r="Z84" s="214"/>
    </row>
    <row r="85" spans="1:26" s="220" customFormat="1" ht="24" customHeight="1">
      <c r="A85" s="213"/>
      <c r="B85" s="213"/>
      <c r="C85" s="213"/>
      <c r="D85" s="214"/>
      <c r="E85" s="213"/>
      <c r="F85" s="213"/>
      <c r="G85" s="221"/>
      <c r="H85" s="214"/>
      <c r="I85" s="214"/>
      <c r="J85" s="213"/>
      <c r="K85" s="214"/>
      <c r="L85" s="214"/>
      <c r="M85" s="214"/>
      <c r="N85" s="214"/>
      <c r="O85" s="214"/>
      <c r="P85" s="214"/>
      <c r="Q85" s="214"/>
      <c r="R85" s="214"/>
      <c r="S85" s="214"/>
      <c r="T85" s="214"/>
      <c r="U85" s="214"/>
      <c r="V85" s="214"/>
      <c r="W85" s="214"/>
      <c r="X85" s="214"/>
      <c r="Y85" s="214"/>
      <c r="Z85" s="214"/>
    </row>
    <row r="86" spans="1:26" s="220" customFormat="1" ht="24" customHeight="1">
      <c r="A86" s="213"/>
      <c r="B86" s="213"/>
      <c r="C86" s="213"/>
      <c r="D86" s="214"/>
      <c r="E86" s="213"/>
      <c r="F86" s="213"/>
      <c r="G86" s="221"/>
      <c r="H86" s="214"/>
      <c r="I86" s="214"/>
      <c r="J86" s="213"/>
      <c r="K86" s="214"/>
      <c r="L86" s="214"/>
      <c r="M86" s="214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214"/>
      <c r="Y86" s="214"/>
      <c r="Z86" s="214"/>
    </row>
    <row r="87" spans="1:26" s="220" customFormat="1" ht="24" customHeight="1">
      <c r="A87" s="213"/>
      <c r="B87" s="213"/>
      <c r="C87" s="213"/>
      <c r="D87" s="214"/>
      <c r="E87" s="213"/>
      <c r="F87" s="213"/>
      <c r="G87" s="221"/>
      <c r="H87" s="214"/>
      <c r="I87" s="214"/>
      <c r="J87" s="213"/>
      <c r="K87" s="214"/>
      <c r="L87" s="214"/>
      <c r="M87" s="214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214"/>
      <c r="Y87" s="214"/>
      <c r="Z87" s="214"/>
    </row>
    <row r="88" spans="1:26" s="220" customFormat="1" ht="24" customHeight="1">
      <c r="A88" s="213"/>
      <c r="B88" s="213"/>
      <c r="C88" s="213"/>
      <c r="D88" s="214"/>
      <c r="E88" s="213"/>
      <c r="F88" s="213"/>
      <c r="G88" s="221"/>
      <c r="H88" s="214"/>
      <c r="I88" s="214"/>
      <c r="J88" s="213"/>
      <c r="K88" s="214"/>
      <c r="L88" s="214"/>
      <c r="M88" s="214"/>
      <c r="N88" s="214"/>
      <c r="O88" s="214"/>
      <c r="P88" s="214"/>
      <c r="Q88" s="214"/>
      <c r="R88" s="214"/>
      <c r="S88" s="214"/>
      <c r="T88" s="214"/>
      <c r="U88" s="214"/>
      <c r="V88" s="214"/>
      <c r="W88" s="214"/>
      <c r="X88" s="214"/>
      <c r="Y88" s="214"/>
      <c r="Z88" s="214"/>
    </row>
    <row r="89" spans="1:26" s="220" customFormat="1" ht="24" customHeight="1">
      <c r="A89" s="213"/>
      <c r="B89" s="213"/>
      <c r="C89" s="213"/>
      <c r="D89" s="214"/>
      <c r="E89" s="213"/>
      <c r="F89" s="213"/>
      <c r="G89" s="221"/>
      <c r="H89" s="214"/>
      <c r="I89" s="214"/>
      <c r="J89" s="213"/>
      <c r="K89" s="214"/>
      <c r="L89" s="214"/>
      <c r="M89" s="214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214"/>
      <c r="Y89" s="214"/>
      <c r="Z89" s="214"/>
    </row>
    <row r="90" spans="1:26" s="220" customFormat="1" ht="24" customHeight="1">
      <c r="A90" s="213"/>
      <c r="B90" s="213"/>
      <c r="C90" s="213"/>
      <c r="D90" s="214"/>
      <c r="E90" s="213"/>
      <c r="F90" s="213"/>
      <c r="G90" s="221"/>
      <c r="H90" s="214"/>
      <c r="I90" s="214"/>
      <c r="J90" s="213"/>
      <c r="K90" s="214"/>
      <c r="L90" s="214"/>
      <c r="M90" s="214"/>
      <c r="N90" s="214"/>
      <c r="O90" s="214"/>
      <c r="P90" s="214"/>
      <c r="Q90" s="214"/>
      <c r="R90" s="214"/>
      <c r="S90" s="214"/>
      <c r="T90" s="214"/>
      <c r="U90" s="214"/>
      <c r="V90" s="214"/>
      <c r="W90" s="214"/>
      <c r="X90" s="214"/>
      <c r="Y90" s="214"/>
      <c r="Z90" s="214"/>
    </row>
    <row r="91" spans="1:26" s="220" customFormat="1" ht="24" customHeight="1">
      <c r="A91" s="213"/>
      <c r="B91" s="213"/>
      <c r="C91" s="213"/>
      <c r="D91" s="214"/>
      <c r="E91" s="213"/>
      <c r="F91" s="213"/>
      <c r="G91" s="221"/>
      <c r="H91" s="214"/>
      <c r="I91" s="214"/>
      <c r="J91" s="213"/>
      <c r="K91" s="214"/>
      <c r="L91" s="214"/>
      <c r="M91" s="214"/>
      <c r="N91" s="214"/>
      <c r="O91" s="214"/>
      <c r="P91" s="214"/>
      <c r="Q91" s="214"/>
      <c r="R91" s="214"/>
      <c r="S91" s="214"/>
      <c r="T91" s="214"/>
      <c r="U91" s="214"/>
      <c r="V91" s="214"/>
      <c r="W91" s="214"/>
      <c r="X91" s="214"/>
      <c r="Y91" s="214"/>
      <c r="Z91" s="214"/>
    </row>
    <row r="92" spans="1:26" s="220" customFormat="1" ht="24" customHeight="1">
      <c r="A92" s="213"/>
      <c r="B92" s="213"/>
      <c r="C92" s="213"/>
      <c r="D92" s="214"/>
      <c r="E92" s="213"/>
      <c r="F92" s="213"/>
      <c r="G92" s="221"/>
      <c r="H92" s="214"/>
      <c r="I92" s="214"/>
      <c r="J92" s="213"/>
      <c r="K92" s="214"/>
      <c r="L92" s="214"/>
      <c r="M92" s="214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14"/>
      <c r="Y92" s="214"/>
      <c r="Z92" s="214"/>
    </row>
    <row r="93" spans="1:26" s="220" customFormat="1" ht="24" customHeight="1">
      <c r="A93" s="213"/>
      <c r="B93" s="213"/>
      <c r="C93" s="213"/>
      <c r="D93" s="214"/>
      <c r="E93" s="213"/>
      <c r="F93" s="213"/>
      <c r="G93" s="214"/>
      <c r="H93" s="214"/>
      <c r="I93" s="214"/>
      <c r="J93" s="213"/>
      <c r="K93" s="214"/>
      <c r="L93" s="214"/>
      <c r="M93" s="214"/>
      <c r="N93" s="214"/>
      <c r="O93" s="214"/>
      <c r="P93" s="214"/>
      <c r="Q93" s="214"/>
      <c r="R93" s="214"/>
      <c r="S93" s="214"/>
      <c r="T93" s="214"/>
      <c r="U93" s="214"/>
      <c r="V93" s="214"/>
      <c r="W93" s="214"/>
      <c r="X93" s="214"/>
      <c r="Y93" s="214"/>
      <c r="Z93" s="214"/>
    </row>
    <row r="94" spans="1:26" s="220" customFormat="1" ht="24" customHeight="1">
      <c r="A94" s="213"/>
      <c r="B94" s="213"/>
      <c r="C94" s="213"/>
      <c r="D94" s="214"/>
      <c r="E94" s="213"/>
      <c r="F94" s="213"/>
      <c r="G94" s="214"/>
      <c r="H94" s="214"/>
      <c r="I94" s="214"/>
      <c r="J94" s="213"/>
      <c r="K94" s="214"/>
      <c r="L94" s="214"/>
      <c r="M94" s="214"/>
      <c r="N94" s="214"/>
      <c r="O94" s="214"/>
      <c r="P94" s="214"/>
      <c r="Q94" s="214"/>
      <c r="R94" s="214"/>
      <c r="S94" s="214"/>
      <c r="T94" s="214"/>
      <c r="U94" s="214"/>
      <c r="V94" s="214"/>
      <c r="W94" s="214"/>
      <c r="X94" s="214"/>
      <c r="Y94" s="214"/>
      <c r="Z94" s="214"/>
    </row>
    <row r="95" spans="1:26" s="220" customFormat="1" ht="24" customHeight="1">
      <c r="A95" s="213"/>
      <c r="B95" s="213"/>
      <c r="C95" s="213"/>
      <c r="D95" s="214"/>
      <c r="E95" s="213"/>
      <c r="F95" s="213"/>
      <c r="G95" s="214"/>
      <c r="H95" s="214"/>
      <c r="I95" s="214"/>
      <c r="J95" s="213"/>
      <c r="K95" s="214"/>
      <c r="L95" s="214"/>
      <c r="M95" s="214"/>
      <c r="N95" s="214"/>
      <c r="O95" s="214"/>
      <c r="P95" s="214"/>
      <c r="Q95" s="214"/>
      <c r="R95" s="214"/>
      <c r="S95" s="214"/>
      <c r="T95" s="214"/>
      <c r="U95" s="214"/>
      <c r="V95" s="214"/>
      <c r="W95" s="214"/>
      <c r="X95" s="214"/>
      <c r="Y95" s="214"/>
      <c r="Z95" s="214"/>
    </row>
    <row r="96" spans="1:26" s="220" customFormat="1" ht="24" customHeight="1">
      <c r="A96" s="213"/>
      <c r="B96" s="213"/>
      <c r="C96" s="213"/>
      <c r="D96" s="214"/>
      <c r="E96" s="213"/>
      <c r="F96" s="213"/>
      <c r="G96" s="214"/>
      <c r="H96" s="214"/>
      <c r="I96" s="214"/>
      <c r="J96" s="213"/>
      <c r="K96" s="214"/>
      <c r="L96" s="214"/>
      <c r="M96" s="214"/>
      <c r="N96" s="214"/>
      <c r="O96" s="214"/>
      <c r="P96" s="214"/>
      <c r="Q96" s="214"/>
      <c r="R96" s="214"/>
      <c r="S96" s="214"/>
      <c r="T96" s="214"/>
      <c r="U96" s="214"/>
      <c r="V96" s="214"/>
      <c r="W96" s="214"/>
      <c r="X96" s="214"/>
      <c r="Y96" s="214"/>
      <c r="Z96" s="214"/>
    </row>
    <row r="97" spans="1:26" s="220" customFormat="1" ht="24" customHeight="1">
      <c r="A97" s="213"/>
      <c r="B97" s="213"/>
      <c r="C97" s="213"/>
      <c r="D97" s="214"/>
      <c r="E97" s="213"/>
      <c r="F97" s="213"/>
      <c r="G97" s="214"/>
      <c r="H97" s="214"/>
      <c r="I97" s="214"/>
      <c r="J97" s="213"/>
      <c r="K97" s="214"/>
      <c r="L97" s="214"/>
      <c r="M97" s="214"/>
      <c r="N97" s="214"/>
      <c r="O97" s="214"/>
      <c r="P97" s="214"/>
      <c r="Q97" s="214"/>
      <c r="R97" s="214"/>
      <c r="S97" s="214"/>
      <c r="T97" s="214"/>
      <c r="U97" s="214"/>
      <c r="V97" s="214"/>
      <c r="W97" s="214"/>
      <c r="X97" s="214"/>
      <c r="Y97" s="214"/>
      <c r="Z97" s="214"/>
    </row>
    <row r="98" spans="1:26" s="220" customFormat="1" ht="24" customHeight="1">
      <c r="A98" s="213"/>
      <c r="B98" s="213"/>
      <c r="C98" s="213"/>
      <c r="D98" s="214"/>
      <c r="E98" s="213"/>
      <c r="F98" s="213"/>
      <c r="G98" s="214"/>
      <c r="H98" s="214"/>
      <c r="I98" s="214"/>
      <c r="J98" s="213"/>
      <c r="K98" s="214"/>
      <c r="L98" s="214"/>
      <c r="M98" s="214"/>
      <c r="N98" s="214"/>
      <c r="O98" s="214"/>
      <c r="P98" s="214"/>
      <c r="Q98" s="214"/>
      <c r="R98" s="214"/>
      <c r="S98" s="214"/>
      <c r="T98" s="214"/>
      <c r="U98" s="214"/>
      <c r="V98" s="214"/>
      <c r="W98" s="214"/>
      <c r="X98" s="214"/>
      <c r="Y98" s="214"/>
      <c r="Z98" s="214"/>
    </row>
  </sheetData>
  <sortState xmlns:xlrd2="http://schemas.microsoft.com/office/spreadsheetml/2017/richdata2" ref="A3:Z78">
    <sortCondition ref="B3:B78"/>
  </sortState>
  <mergeCells count="6">
    <mergeCell ref="A2:B2"/>
    <mergeCell ref="O1:R1"/>
    <mergeCell ref="S1:T1"/>
    <mergeCell ref="U1:X1"/>
    <mergeCell ref="Y1:Z1"/>
    <mergeCell ref="I1:N1"/>
  </mergeCells>
  <pageMargins left="0.7" right="0.7" top="0.75" bottom="0.75" header="0.3" footer="0.3"/>
  <pageSetup orientation="portrait" horizontalDpi="0" verticalDpi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PSC</vt:lpstr>
      <vt:lpstr>orig SL</vt:lpstr>
      <vt:lpstr>sorted TY</vt:lpstr>
      <vt:lpstr>PF</vt:lpstr>
      <vt:lpstr>DAs</vt:lpstr>
      <vt:lpstr>as of 6 2024</vt:lpstr>
      <vt:lpstr>DAs!Print_Area</vt:lpstr>
      <vt:lpstr>'orig SL'!Print_Area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Rogness, Benjamin (PSC)</dc:creator>
  <cp:lastModifiedBy>Rogness, Benjamin (PSC)</cp:lastModifiedBy>
  <cp:lastPrinted>2025-06-19T13:08:23Z</cp:lastPrinted>
  <dcterms:created xsi:type="dcterms:W3CDTF">2025-08-11T13:24:37Z</dcterms:created>
  <dcterms:modified xsi:type="dcterms:W3CDTF">2025-12-03T17:32:00Z</dcterms:modified>
</cp:coreProperties>
</file>