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KY\2017 QIP\"/>
    </mc:Choice>
  </mc:AlternateContent>
  <bookViews>
    <workbookView xWindow="0" yWindow="0" windowWidth="23040" windowHeight="9216" tabRatio="888" activeTab="2"/>
  </bookViews>
  <sheets>
    <sheet name="Workbook Info" sheetId="13" r:id="rId1"/>
    <sheet name="Link Out" sheetId="9" r:id="rId2"/>
    <sheet name="2018 Additions" sheetId="2" r:id="rId3"/>
    <sheet name="2017 Additions" sheetId="7" r:id="rId4"/>
    <sheet name="RC Additions" sheetId="4" r:id="rId5"/>
    <sheet name="RC Retirements" sheetId="10" r:id="rId6"/>
    <sheet name="RC Cost of Removal" sheetId="11" r:id="rId7"/>
    <sheet name="RC Contributions" sheetId="12" r:id="rId8"/>
  </sheets>
  <definedNames>
    <definedName name="_xlnm.Print_Area" localSheetId="3">'2017 Additions'!$A$1:$R$48</definedName>
    <definedName name="_xlnm.Print_Area" localSheetId="2">'2018 Additions'!$A$1:$R$49</definedName>
    <definedName name="_xlnm.Print_Area" localSheetId="4">'RC Additions'!$A$1:$AO$169</definedName>
    <definedName name="_xlnm.Print_Area" localSheetId="7">'RC Contributions'!$B$1:$Z$47</definedName>
    <definedName name="_xlnm.Print_Area" localSheetId="6">'RC Cost of Removal'!$A$1:$J$88</definedName>
    <definedName name="_xlnm.Print_Area" localSheetId="5">'RC Retirements'!$A$1:$AN$128</definedName>
    <definedName name="_xlnm.Print_Titles" localSheetId="4">'RC Additions'!$1:$10</definedName>
    <definedName name="_xlnm.Print_Titles" localSheetId="6">'RC Cost of Removal'!$1:$7</definedName>
    <definedName name="_xlnm.Print_Titles" localSheetId="5">'RC Retirements'!$1:$10</definedName>
  </definedNames>
  <calcPr calcId="162913" calcMode="manual" iterate="1" iterateCount="99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3" l="1"/>
  <c r="F13" i="13"/>
  <c r="F12" i="13"/>
  <c r="F11" i="13"/>
  <c r="F10" i="13"/>
  <c r="F9" i="13"/>
  <c r="F8" i="13"/>
  <c r="E5" i="13"/>
  <c r="Y38" i="12" l="1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8" i="12"/>
  <c r="D37" i="12"/>
  <c r="D36" i="12"/>
  <c r="D35" i="12"/>
  <c r="M38" i="2" l="1"/>
  <c r="L38" i="2"/>
  <c r="K38" i="2"/>
  <c r="J38" i="2"/>
  <c r="I38" i="2"/>
  <c r="H38" i="2"/>
  <c r="G38" i="2"/>
  <c r="F38" i="2"/>
  <c r="Q38" i="2"/>
  <c r="P38" i="2"/>
  <c r="O38" i="2"/>
  <c r="N38" i="2"/>
  <c r="M36" i="2"/>
  <c r="L36" i="2"/>
  <c r="K36" i="2"/>
  <c r="J36" i="2"/>
  <c r="I36" i="2"/>
  <c r="H36" i="2"/>
  <c r="G36" i="2"/>
  <c r="F36" i="2"/>
  <c r="Q36" i="2"/>
  <c r="P36" i="2"/>
  <c r="O36" i="2"/>
  <c r="N36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Q34" i="2"/>
  <c r="P34" i="2"/>
  <c r="O34" i="2"/>
  <c r="Q33" i="2"/>
  <c r="P33" i="2"/>
  <c r="O33" i="2"/>
  <c r="N34" i="2"/>
  <c r="N33" i="2"/>
  <c r="F31" i="2" l="1"/>
  <c r="F30" i="2"/>
  <c r="G31" i="2"/>
  <c r="G30" i="2"/>
  <c r="M31" i="2"/>
  <c r="L31" i="2"/>
  <c r="K31" i="2"/>
  <c r="J31" i="2"/>
  <c r="I31" i="2"/>
  <c r="H31" i="2"/>
  <c r="M30" i="2"/>
  <c r="L30" i="2"/>
  <c r="K30" i="2"/>
  <c r="J30" i="2"/>
  <c r="I30" i="2"/>
  <c r="H30" i="2"/>
  <c r="Q31" i="2"/>
  <c r="P31" i="2"/>
  <c r="O31" i="2"/>
  <c r="Q30" i="2"/>
  <c r="P30" i="2"/>
  <c r="O30" i="2"/>
  <c r="N31" i="2"/>
  <c r="N30" i="2"/>
  <c r="Q26" i="2"/>
  <c r="P26" i="2"/>
  <c r="O26" i="2"/>
  <c r="N26" i="2"/>
  <c r="M26" i="2"/>
  <c r="L26" i="2"/>
  <c r="K26" i="2"/>
  <c r="J26" i="2"/>
  <c r="I26" i="2"/>
  <c r="H26" i="2"/>
  <c r="Q27" i="2" l="1"/>
  <c r="O27" i="2"/>
  <c r="M27" i="2"/>
  <c r="K27" i="2"/>
  <c r="I27" i="2"/>
  <c r="G27" i="2"/>
  <c r="P27" i="2"/>
  <c r="N27" i="2"/>
  <c r="L27" i="2"/>
  <c r="J27" i="2"/>
  <c r="H27" i="2"/>
  <c r="F27" i="2"/>
  <c r="M28" i="2"/>
  <c r="L28" i="2"/>
  <c r="L29" i="2" s="1"/>
  <c r="K28" i="2"/>
  <c r="K29" i="2" s="1"/>
  <c r="J28" i="2"/>
  <c r="J29" i="2" s="1"/>
  <c r="I28" i="2"/>
  <c r="H28" i="2"/>
  <c r="H29" i="2" s="1"/>
  <c r="G28" i="2"/>
  <c r="G29" i="2" s="1"/>
  <c r="F28" i="2"/>
  <c r="F29" i="2" s="1"/>
  <c r="Q28" i="2"/>
  <c r="Q29" i="2" s="1"/>
  <c r="P28" i="2"/>
  <c r="O28" i="2"/>
  <c r="O29" i="2" s="1"/>
  <c r="N28" i="2"/>
  <c r="N29" i="2" s="1"/>
  <c r="G24" i="2"/>
  <c r="F24" i="2"/>
  <c r="F46" i="2" s="1"/>
  <c r="C24" i="9" s="1"/>
  <c r="G23" i="2"/>
  <c r="F23" i="2"/>
  <c r="G22" i="2"/>
  <c r="F22" i="2"/>
  <c r="F47" i="2" s="1"/>
  <c r="C25" i="9" s="1"/>
  <c r="G21" i="2"/>
  <c r="G45" i="2" s="1"/>
  <c r="D23" i="9" s="1"/>
  <c r="F21" i="2"/>
  <c r="F45" i="2" s="1"/>
  <c r="C23" i="9" s="1"/>
  <c r="M24" i="2"/>
  <c r="L24" i="2"/>
  <c r="K24" i="2"/>
  <c r="J24" i="2"/>
  <c r="J46" i="2" s="1"/>
  <c r="G24" i="9" s="1"/>
  <c r="I24" i="2"/>
  <c r="H24" i="2"/>
  <c r="M23" i="2"/>
  <c r="L23" i="2"/>
  <c r="K23" i="2"/>
  <c r="J23" i="2"/>
  <c r="I23" i="2"/>
  <c r="I48" i="2" s="1"/>
  <c r="F26" i="9" s="1"/>
  <c r="H23" i="2"/>
  <c r="M22" i="2"/>
  <c r="L22" i="2"/>
  <c r="K22" i="2"/>
  <c r="J22" i="2"/>
  <c r="J47" i="2" s="1"/>
  <c r="G25" i="9" s="1"/>
  <c r="I22" i="2"/>
  <c r="H22" i="2"/>
  <c r="M21" i="2"/>
  <c r="M45" i="2" s="1"/>
  <c r="J23" i="9" s="1"/>
  <c r="L21" i="2"/>
  <c r="L45" i="2" s="1"/>
  <c r="I23" i="9" s="1"/>
  <c r="K21" i="2"/>
  <c r="J21" i="2"/>
  <c r="I21" i="2"/>
  <c r="I45" i="2" s="1"/>
  <c r="F23" i="9" s="1"/>
  <c r="H21" i="2"/>
  <c r="H45" i="2" s="1"/>
  <c r="E23" i="9" s="1"/>
  <c r="Q24" i="2"/>
  <c r="P24" i="2"/>
  <c r="O24" i="2"/>
  <c r="Q23" i="2"/>
  <c r="P23" i="2"/>
  <c r="O23" i="2"/>
  <c r="Q22" i="2"/>
  <c r="Q47" i="2" s="1"/>
  <c r="N25" i="9" s="1"/>
  <c r="P22" i="2"/>
  <c r="O22" i="2"/>
  <c r="Q21" i="2"/>
  <c r="Q45" i="2" s="1"/>
  <c r="N23" i="9" s="1"/>
  <c r="P21" i="2"/>
  <c r="O21" i="2"/>
  <c r="O45" i="2" s="1"/>
  <c r="L23" i="9" s="1"/>
  <c r="N24" i="2"/>
  <c r="N23" i="2"/>
  <c r="N22" i="2"/>
  <c r="N21" i="2"/>
  <c r="N45" i="2" s="1"/>
  <c r="K23" i="9" s="1"/>
  <c r="Q14" i="7"/>
  <c r="P14" i="7"/>
  <c r="O14" i="7"/>
  <c r="N14" i="7"/>
  <c r="M14" i="7"/>
  <c r="L14" i="7"/>
  <c r="K14" i="7"/>
  <c r="J14" i="7"/>
  <c r="I14" i="7"/>
  <c r="H14" i="7"/>
  <c r="G14" i="7"/>
  <c r="F14" i="7"/>
  <c r="Q15" i="2"/>
  <c r="P15" i="2"/>
  <c r="O15" i="2"/>
  <c r="N15" i="2"/>
  <c r="M15" i="2"/>
  <c r="L15" i="2"/>
  <c r="K15" i="2"/>
  <c r="J15" i="2"/>
  <c r="I15" i="2"/>
  <c r="H15" i="2"/>
  <c r="G15" i="2"/>
  <c r="F15" i="2"/>
  <c r="R9" i="2"/>
  <c r="I39" i="2"/>
  <c r="Q39" i="2"/>
  <c r="P39" i="2"/>
  <c r="O39" i="2"/>
  <c r="M39" i="2"/>
  <c r="L39" i="2"/>
  <c r="K39" i="2"/>
  <c r="H39" i="2"/>
  <c r="G39" i="2"/>
  <c r="H37" i="2"/>
  <c r="Q37" i="2"/>
  <c r="P37" i="2"/>
  <c r="O37" i="2"/>
  <c r="N37" i="2"/>
  <c r="M37" i="2"/>
  <c r="L37" i="2"/>
  <c r="K37" i="2"/>
  <c r="J37" i="2"/>
  <c r="I37" i="2"/>
  <c r="G37" i="2"/>
  <c r="F37" i="2"/>
  <c r="Q35" i="2"/>
  <c r="P35" i="2"/>
  <c r="N35" i="2"/>
  <c r="M35" i="2"/>
  <c r="L35" i="2"/>
  <c r="K35" i="2"/>
  <c r="J35" i="2"/>
  <c r="I35" i="2"/>
  <c r="H35" i="2"/>
  <c r="G35" i="2"/>
  <c r="F35" i="2"/>
  <c r="Q32" i="2"/>
  <c r="Q46" i="2"/>
  <c r="N24" i="9" s="1"/>
  <c r="P32" i="2"/>
  <c r="O32" i="2"/>
  <c r="M32" i="2"/>
  <c r="K32" i="2"/>
  <c r="I32" i="2"/>
  <c r="H32" i="2"/>
  <c r="G32" i="2"/>
  <c r="P29" i="2"/>
  <c r="M29" i="2"/>
  <c r="I29" i="2"/>
  <c r="M46" i="2"/>
  <c r="J24" i="9" s="1"/>
  <c r="P48" i="2"/>
  <c r="M26" i="9" s="1"/>
  <c r="M48" i="2"/>
  <c r="J26" i="9" s="1"/>
  <c r="R14" i="2"/>
  <c r="R13" i="2"/>
  <c r="R12" i="2"/>
  <c r="R11" i="2"/>
  <c r="R10" i="2"/>
  <c r="R8" i="2"/>
  <c r="R15" i="2" l="1"/>
  <c r="O25" i="2"/>
  <c r="J45" i="2"/>
  <c r="G23" i="9" s="1"/>
  <c r="R14" i="7"/>
  <c r="P45" i="2"/>
  <c r="M23" i="9" s="1"/>
  <c r="P25" i="2"/>
  <c r="P40" i="2" s="1"/>
  <c r="K25" i="2"/>
  <c r="K40" i="2" s="1"/>
  <c r="K45" i="2"/>
  <c r="H23" i="9" s="1"/>
  <c r="R26" i="2"/>
  <c r="R27" i="2" s="1"/>
  <c r="M47" i="2"/>
  <c r="J25" i="9" s="1"/>
  <c r="L25" i="2"/>
  <c r="H25" i="2"/>
  <c r="H40" i="2" s="1"/>
  <c r="G25" i="2"/>
  <c r="G40" i="2" s="1"/>
  <c r="H48" i="2"/>
  <c r="E26" i="9" s="1"/>
  <c r="K47" i="2"/>
  <c r="H25" i="9" s="1"/>
  <c r="I47" i="2"/>
  <c r="F25" i="9" s="1"/>
  <c r="I46" i="2"/>
  <c r="F24" i="9" s="1"/>
  <c r="F48" i="2"/>
  <c r="C26" i="9" s="1"/>
  <c r="J48" i="2"/>
  <c r="G26" i="9" s="1"/>
  <c r="N48" i="2"/>
  <c r="K26" i="9" s="1"/>
  <c r="Q48" i="2"/>
  <c r="N26" i="9" s="1"/>
  <c r="N47" i="2"/>
  <c r="K25" i="9" s="1"/>
  <c r="O47" i="2"/>
  <c r="L25" i="9" s="1"/>
  <c r="O48" i="2"/>
  <c r="L26" i="9" s="1"/>
  <c r="O46" i="2"/>
  <c r="L24" i="9" s="1"/>
  <c r="O35" i="2"/>
  <c r="O40" i="2" s="1"/>
  <c r="N46" i="2"/>
  <c r="K24" i="9" s="1"/>
  <c r="G47" i="2"/>
  <c r="D25" i="9" s="1"/>
  <c r="R23" i="2"/>
  <c r="L32" i="2"/>
  <c r="R34" i="2"/>
  <c r="J39" i="2"/>
  <c r="G48" i="2"/>
  <c r="D26" i="9" s="1"/>
  <c r="K48" i="2"/>
  <c r="H26" i="9" s="1"/>
  <c r="G46" i="2"/>
  <c r="D24" i="9" s="1"/>
  <c r="L48" i="2"/>
  <c r="I26" i="9" s="1"/>
  <c r="R31" i="2"/>
  <c r="R21" i="2"/>
  <c r="J25" i="2"/>
  <c r="K46" i="2"/>
  <c r="H24" i="9" s="1"/>
  <c r="R22" i="2"/>
  <c r="R24" i="2"/>
  <c r="M25" i="2"/>
  <c r="M40" i="2" s="1"/>
  <c r="R38" i="2"/>
  <c r="R39" i="2" s="1"/>
  <c r="F25" i="2"/>
  <c r="N25" i="2"/>
  <c r="F39" i="2"/>
  <c r="N39" i="2"/>
  <c r="H47" i="2"/>
  <c r="E25" i="9" s="1"/>
  <c r="L47" i="2"/>
  <c r="I25" i="9" s="1"/>
  <c r="P47" i="2"/>
  <c r="M25" i="9" s="1"/>
  <c r="H46" i="2"/>
  <c r="E24" i="9" s="1"/>
  <c r="L46" i="2"/>
  <c r="I24" i="9" s="1"/>
  <c r="P46" i="2"/>
  <c r="M24" i="9" s="1"/>
  <c r="I25" i="2"/>
  <c r="I40" i="2" s="1"/>
  <c r="Q25" i="2"/>
  <c r="Q40" i="2" s="1"/>
  <c r="F32" i="2"/>
  <c r="J32" i="2"/>
  <c r="N32" i="2"/>
  <c r="R30" i="2"/>
  <c r="R33" i="2"/>
  <c r="R28" i="2"/>
  <c r="R29" i="2" s="1"/>
  <c r="R36" i="2"/>
  <c r="R37" i="2" s="1"/>
  <c r="Q37" i="7"/>
  <c r="Q38" i="7" s="1"/>
  <c r="P37" i="7"/>
  <c r="P38" i="7" s="1"/>
  <c r="O37" i="7"/>
  <c r="O38" i="7" s="1"/>
  <c r="N37" i="7"/>
  <c r="N38" i="7"/>
  <c r="Q35" i="7"/>
  <c r="Q36" i="7" s="1"/>
  <c r="P35" i="7"/>
  <c r="P36" i="7" s="1"/>
  <c r="O35" i="7"/>
  <c r="N35" i="7"/>
  <c r="N36" i="7" s="1"/>
  <c r="Q33" i="7"/>
  <c r="P33" i="7"/>
  <c r="O33" i="7"/>
  <c r="Q32" i="7"/>
  <c r="P32" i="7"/>
  <c r="O32" i="7"/>
  <c r="N33" i="7"/>
  <c r="N32" i="7"/>
  <c r="Q30" i="7"/>
  <c r="P30" i="7"/>
  <c r="O30" i="7"/>
  <c r="Q29" i="7"/>
  <c r="P29" i="7"/>
  <c r="O29" i="7"/>
  <c r="N30" i="7"/>
  <c r="N29" i="7"/>
  <c r="Q27" i="7"/>
  <c r="Q28" i="7" s="1"/>
  <c r="P27" i="7"/>
  <c r="P28" i="7" s="1"/>
  <c r="O27" i="7"/>
  <c r="N27" i="7"/>
  <c r="N28" i="7" s="1"/>
  <c r="Q25" i="7"/>
  <c r="Q45" i="7" s="1"/>
  <c r="F16" i="9" s="1"/>
  <c r="P25" i="7"/>
  <c r="O25" i="7"/>
  <c r="Q24" i="7"/>
  <c r="P24" i="7"/>
  <c r="O24" i="7"/>
  <c r="Q23" i="7"/>
  <c r="Q46" i="7" s="1"/>
  <c r="F17" i="9" s="1"/>
  <c r="P23" i="7"/>
  <c r="O23" i="7"/>
  <c r="O46" i="7" s="1"/>
  <c r="D17" i="9" s="1"/>
  <c r="Q22" i="7"/>
  <c r="P22" i="7"/>
  <c r="O22" i="7"/>
  <c r="N25" i="7"/>
  <c r="N45" i="7" s="1"/>
  <c r="C16" i="9" s="1"/>
  <c r="N24" i="7"/>
  <c r="N47" i="7" s="1"/>
  <c r="C18" i="9" s="1"/>
  <c r="N23" i="7"/>
  <c r="N46" i="7" s="1"/>
  <c r="C17" i="9" s="1"/>
  <c r="N22" i="7"/>
  <c r="M37" i="7"/>
  <c r="M38" i="7" s="1"/>
  <c r="L37" i="7"/>
  <c r="L38" i="7" s="1"/>
  <c r="K37" i="7"/>
  <c r="K38" i="7" s="1"/>
  <c r="J37" i="7"/>
  <c r="I37" i="7"/>
  <c r="I38" i="7" s="1"/>
  <c r="H37" i="7"/>
  <c r="H38" i="7" s="1"/>
  <c r="G37" i="7"/>
  <c r="F37" i="7"/>
  <c r="F38" i="7" s="1"/>
  <c r="M35" i="7"/>
  <c r="M36" i="7" s="1"/>
  <c r="L35" i="7"/>
  <c r="L36" i="7" s="1"/>
  <c r="K35" i="7"/>
  <c r="K36" i="7" s="1"/>
  <c r="J35" i="7"/>
  <c r="J36" i="7" s="1"/>
  <c r="I35" i="7"/>
  <c r="I36" i="7" s="1"/>
  <c r="H35" i="7"/>
  <c r="H36" i="7" s="1"/>
  <c r="G35" i="7"/>
  <c r="F35" i="7"/>
  <c r="F36" i="7" s="1"/>
  <c r="M33" i="7"/>
  <c r="L33" i="7"/>
  <c r="K33" i="7"/>
  <c r="J33" i="7"/>
  <c r="I33" i="7"/>
  <c r="H33" i="7"/>
  <c r="G33" i="7"/>
  <c r="M32" i="7"/>
  <c r="L32" i="7"/>
  <c r="L34" i="7" s="1"/>
  <c r="K32" i="7"/>
  <c r="J32" i="7"/>
  <c r="I32" i="7"/>
  <c r="H32" i="7"/>
  <c r="G32" i="7"/>
  <c r="F33" i="7"/>
  <c r="F32" i="7"/>
  <c r="M30" i="7"/>
  <c r="L30" i="7"/>
  <c r="K30" i="7"/>
  <c r="J30" i="7"/>
  <c r="I30" i="7"/>
  <c r="H30" i="7"/>
  <c r="G30" i="7"/>
  <c r="M29" i="7"/>
  <c r="L29" i="7"/>
  <c r="K29" i="7"/>
  <c r="J29" i="7"/>
  <c r="I29" i="7"/>
  <c r="H29" i="7"/>
  <c r="G29" i="7"/>
  <c r="F30" i="7"/>
  <c r="F29" i="7"/>
  <c r="M27" i="7"/>
  <c r="M28" i="7" s="1"/>
  <c r="L27" i="7"/>
  <c r="L28" i="7" s="1"/>
  <c r="K27" i="7"/>
  <c r="K28" i="7" s="1"/>
  <c r="J27" i="7"/>
  <c r="J28" i="7" s="1"/>
  <c r="I27" i="7"/>
  <c r="I28" i="7" s="1"/>
  <c r="H27" i="7"/>
  <c r="G27" i="7"/>
  <c r="F27" i="7"/>
  <c r="F28" i="7" s="1"/>
  <c r="M25" i="7"/>
  <c r="M24" i="7"/>
  <c r="M23" i="7"/>
  <c r="M22" i="7"/>
  <c r="L25" i="7"/>
  <c r="K25" i="7"/>
  <c r="J25" i="7"/>
  <c r="I25" i="7"/>
  <c r="H25" i="7"/>
  <c r="G25" i="7"/>
  <c r="L24" i="7"/>
  <c r="K24" i="7"/>
  <c r="K47" i="7" s="1"/>
  <c r="J24" i="7"/>
  <c r="I24" i="7"/>
  <c r="H24" i="7"/>
  <c r="H47" i="7" s="1"/>
  <c r="G24" i="7"/>
  <c r="G47" i="7" s="1"/>
  <c r="L23" i="7"/>
  <c r="K23" i="7"/>
  <c r="J23" i="7"/>
  <c r="I23" i="7"/>
  <c r="H23" i="7"/>
  <c r="G23" i="7"/>
  <c r="G46" i="7" s="1"/>
  <c r="L22" i="7"/>
  <c r="K22" i="7"/>
  <c r="K26" i="7" s="1"/>
  <c r="J22" i="7"/>
  <c r="I22" i="7"/>
  <c r="H22" i="7"/>
  <c r="G22" i="7"/>
  <c r="G44" i="7" s="1"/>
  <c r="F25" i="7"/>
  <c r="F24" i="7"/>
  <c r="F23" i="7"/>
  <c r="F22" i="7"/>
  <c r="G38" i="7"/>
  <c r="O36" i="7"/>
  <c r="G36" i="7"/>
  <c r="N31" i="7"/>
  <c r="O28" i="7"/>
  <c r="H28" i="7"/>
  <c r="G28" i="7"/>
  <c r="M49" i="2" l="1"/>
  <c r="F40" i="2"/>
  <c r="P45" i="7"/>
  <c r="E16" i="9" s="1"/>
  <c r="F31" i="7"/>
  <c r="J31" i="7"/>
  <c r="F34" i="7"/>
  <c r="N44" i="7"/>
  <c r="C15" i="9" s="1"/>
  <c r="O44" i="7"/>
  <c r="D15" i="9" s="1"/>
  <c r="P46" i="7"/>
  <c r="E17" i="9" s="1"/>
  <c r="Q47" i="7"/>
  <c r="F18" i="9" s="1"/>
  <c r="P44" i="7"/>
  <c r="E15" i="9" s="1"/>
  <c r="O45" i="7"/>
  <c r="D16" i="9" s="1"/>
  <c r="N40" i="2"/>
  <c r="L40" i="2"/>
  <c r="F49" i="2"/>
  <c r="J40" i="2"/>
  <c r="J49" i="2"/>
  <c r="I49" i="2"/>
  <c r="Q49" i="2"/>
  <c r="K49" i="2"/>
  <c r="R48" i="2"/>
  <c r="N49" i="2"/>
  <c r="O49" i="2"/>
  <c r="R35" i="2"/>
  <c r="P49" i="2"/>
  <c r="G49" i="2"/>
  <c r="L49" i="2"/>
  <c r="R47" i="2"/>
  <c r="R32" i="2"/>
  <c r="R46" i="2"/>
  <c r="H49" i="2"/>
  <c r="R45" i="2"/>
  <c r="R25" i="2"/>
  <c r="R40" i="2" s="1"/>
  <c r="F45" i="7"/>
  <c r="H46" i="7"/>
  <c r="L46" i="7"/>
  <c r="M45" i="7"/>
  <c r="L47" i="7"/>
  <c r="G45" i="7"/>
  <c r="K45" i="7"/>
  <c r="M47" i="7"/>
  <c r="F26" i="7"/>
  <c r="F39" i="7" s="1"/>
  <c r="I46" i="7"/>
  <c r="I45" i="7"/>
  <c r="M44" i="7"/>
  <c r="I44" i="7"/>
  <c r="M31" i="7"/>
  <c r="J47" i="7"/>
  <c r="H44" i="7"/>
  <c r="L44" i="7"/>
  <c r="J46" i="7"/>
  <c r="M46" i="7"/>
  <c r="J34" i="7"/>
  <c r="K46" i="7"/>
  <c r="I47" i="7"/>
  <c r="L45" i="7"/>
  <c r="F46" i="7"/>
  <c r="Q44" i="7"/>
  <c r="F15" i="9" s="1"/>
  <c r="J45" i="7"/>
  <c r="P47" i="7"/>
  <c r="E18" i="9" s="1"/>
  <c r="J38" i="7"/>
  <c r="Q34" i="7"/>
  <c r="F47" i="7"/>
  <c r="J44" i="7"/>
  <c r="M26" i="7"/>
  <c r="G31" i="7"/>
  <c r="K31" i="7"/>
  <c r="R30" i="7"/>
  <c r="G34" i="7"/>
  <c r="K34" i="7"/>
  <c r="Q26" i="7"/>
  <c r="Q39" i="7" s="1"/>
  <c r="O26" i="7"/>
  <c r="F44" i="7"/>
  <c r="K44" i="7"/>
  <c r="H45" i="7"/>
  <c r="L26" i="7"/>
  <c r="I31" i="7"/>
  <c r="I34" i="7"/>
  <c r="M34" i="7"/>
  <c r="O31" i="7"/>
  <c r="P31" i="7"/>
  <c r="O34" i="7"/>
  <c r="O47" i="7"/>
  <c r="D18" i="9" s="1"/>
  <c r="R33" i="7"/>
  <c r="H31" i="7"/>
  <c r="L31" i="7"/>
  <c r="H34" i="7"/>
  <c r="P26" i="7"/>
  <c r="P34" i="7"/>
  <c r="G26" i="7"/>
  <c r="I26" i="7"/>
  <c r="I39" i="7" s="1"/>
  <c r="Q31" i="7"/>
  <c r="H26" i="7"/>
  <c r="J26" i="7"/>
  <c r="R27" i="7"/>
  <c r="R28" i="7" s="1"/>
  <c r="N34" i="7"/>
  <c r="N26" i="7"/>
  <c r="R35" i="7"/>
  <c r="R36" i="7" s="1"/>
  <c r="R24" i="7"/>
  <c r="R25" i="7"/>
  <c r="R23" i="7"/>
  <c r="R32" i="7"/>
  <c r="R29" i="7"/>
  <c r="R37" i="7"/>
  <c r="R38" i="7" s="1"/>
  <c r="R22" i="7"/>
  <c r="R13" i="7"/>
  <c r="R12" i="7"/>
  <c r="R11" i="7"/>
  <c r="R10" i="7"/>
  <c r="R9" i="7"/>
  <c r="R8" i="7"/>
  <c r="P39" i="7" l="1"/>
  <c r="O39" i="7"/>
  <c r="R49" i="2"/>
  <c r="J39" i="7"/>
  <c r="G39" i="7"/>
  <c r="K39" i="7"/>
  <c r="M39" i="7"/>
  <c r="R31" i="7"/>
  <c r="L39" i="7"/>
  <c r="R34" i="7"/>
  <c r="N39" i="7"/>
  <c r="H39" i="7"/>
  <c r="R26" i="7"/>
  <c r="N10" i="9"/>
  <c r="M10" i="9"/>
  <c r="L10" i="9"/>
  <c r="K10" i="9"/>
  <c r="J10" i="9"/>
  <c r="I10" i="9"/>
  <c r="H10" i="9"/>
  <c r="G10" i="9"/>
  <c r="F10" i="9"/>
  <c r="E10" i="9"/>
  <c r="D10" i="9"/>
  <c r="N9" i="9"/>
  <c r="M9" i="9"/>
  <c r="L9" i="9"/>
  <c r="K9" i="9"/>
  <c r="J9" i="9"/>
  <c r="I9" i="9"/>
  <c r="H9" i="9"/>
  <c r="G9" i="9"/>
  <c r="F9" i="9"/>
  <c r="E9" i="9"/>
  <c r="D9" i="9"/>
  <c r="N8" i="9"/>
  <c r="M8" i="9"/>
  <c r="L8" i="9"/>
  <c r="K8" i="9"/>
  <c r="J8" i="9"/>
  <c r="I8" i="9"/>
  <c r="H8" i="9"/>
  <c r="G8" i="9"/>
  <c r="F8" i="9"/>
  <c r="E8" i="9"/>
  <c r="D8" i="9"/>
  <c r="N7" i="9"/>
  <c r="M7" i="9"/>
  <c r="L7" i="9"/>
  <c r="K7" i="9"/>
  <c r="J7" i="9"/>
  <c r="I7" i="9"/>
  <c r="H7" i="9"/>
  <c r="G7" i="9"/>
  <c r="F7" i="9"/>
  <c r="E7" i="9"/>
  <c r="D7" i="9"/>
  <c r="C10" i="9"/>
  <c r="C9" i="9"/>
  <c r="C8" i="9"/>
  <c r="C7" i="9"/>
  <c r="R39" i="7" l="1"/>
  <c r="O9" i="9"/>
  <c r="O8" i="9"/>
  <c r="O7" i="9"/>
  <c r="O10" i="9"/>
  <c r="O11" i="9" l="1"/>
  <c r="AO139" i="4"/>
  <c r="AO138" i="4"/>
  <c r="AO137" i="4"/>
  <c r="AO136" i="4"/>
  <c r="AO140" i="4" s="1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AN136" i="4"/>
  <c r="AN140" i="4" s="1"/>
  <c r="AM136" i="4"/>
  <c r="AM140" i="4" s="1"/>
  <c r="AL136" i="4"/>
  <c r="AL140" i="4" s="1"/>
  <c r="AK136" i="4"/>
  <c r="AK140" i="4" s="1"/>
  <c r="AJ136" i="4"/>
  <c r="AJ140" i="4" s="1"/>
  <c r="AI136" i="4"/>
  <c r="AI140" i="4" s="1"/>
  <c r="AH136" i="4"/>
  <c r="AH140" i="4" s="1"/>
  <c r="AG136" i="4"/>
  <c r="AG140" i="4" s="1"/>
  <c r="AF136" i="4"/>
  <c r="AF140" i="4" s="1"/>
  <c r="AE136" i="4"/>
  <c r="AE140" i="4" s="1"/>
  <c r="AD136" i="4"/>
  <c r="AD140" i="4" s="1"/>
  <c r="AC136" i="4"/>
  <c r="AC140" i="4" s="1"/>
  <c r="AB136" i="4"/>
  <c r="AB140" i="4" s="1"/>
  <c r="AA136" i="4"/>
  <c r="AA140" i="4" s="1"/>
  <c r="Z136" i="4"/>
  <c r="Z140" i="4" s="1"/>
  <c r="Y136" i="4"/>
  <c r="Y140" i="4" s="1"/>
  <c r="X136" i="4"/>
  <c r="X140" i="4" s="1"/>
  <c r="W136" i="4"/>
  <c r="W140" i="4" s="1"/>
  <c r="V136" i="4"/>
  <c r="V140" i="4" s="1"/>
  <c r="U136" i="4"/>
  <c r="U140" i="4" s="1"/>
  <c r="T136" i="4"/>
  <c r="T140" i="4" s="1"/>
  <c r="S139" i="4"/>
  <c r="S138" i="4"/>
  <c r="S137" i="4"/>
  <c r="S140" i="4" s="1"/>
  <c r="S136" i="4"/>
  <c r="P48" i="9" l="1"/>
  <c r="X169" i="4"/>
  <c r="H48" i="9" s="1"/>
  <c r="AJ167" i="4"/>
  <c r="T46" i="9" s="1"/>
  <c r="AN163" i="4"/>
  <c r="AN169" i="4" s="1"/>
  <c r="X48" i="9" s="1"/>
  <c r="AJ163" i="4"/>
  <c r="AJ169" i="4" s="1"/>
  <c r="T48" i="9" s="1"/>
  <c r="AF163" i="4"/>
  <c r="AF169" i="4" s="1"/>
  <c r="AB163" i="4"/>
  <c r="AB169" i="4" s="1"/>
  <c r="L48" i="9" s="1"/>
  <c r="X163" i="4"/>
  <c r="AN161" i="4"/>
  <c r="AN167" i="4" s="1"/>
  <c r="X46" i="9" s="1"/>
  <c r="AJ161" i="4"/>
  <c r="AF161" i="4"/>
  <c r="AF167" i="4" s="1"/>
  <c r="P46" i="9" s="1"/>
  <c r="AC161" i="4"/>
  <c r="AC167" i="4" s="1"/>
  <c r="M46" i="9" s="1"/>
  <c r="Z161" i="4"/>
  <c r="X161" i="4"/>
  <c r="X167" i="4" s="1"/>
  <c r="H46" i="9" s="1"/>
  <c r="U161" i="4"/>
  <c r="U167" i="4" s="1"/>
  <c r="E46" i="9" s="1"/>
  <c r="AG160" i="4"/>
  <c r="AG166" i="4" s="1"/>
  <c r="Q45" i="9" s="1"/>
  <c r="Y160" i="4"/>
  <c r="Y166" i="4" s="1"/>
  <c r="I45" i="9" s="1"/>
  <c r="T160" i="4"/>
  <c r="S163" i="4"/>
  <c r="S162" i="4"/>
  <c r="S161" i="4"/>
  <c r="S160" i="4"/>
  <c r="AN151" i="4"/>
  <c r="AM151" i="4"/>
  <c r="AL151" i="4"/>
  <c r="AK151" i="4"/>
  <c r="AJ151" i="4"/>
  <c r="AI151" i="4"/>
  <c r="AH151" i="4"/>
  <c r="AG151" i="4"/>
  <c r="AF151" i="4"/>
  <c r="AE151" i="4"/>
  <c r="AD151" i="4"/>
  <c r="AO151" i="4" s="1"/>
  <c r="AC151" i="4"/>
  <c r="AB151" i="4"/>
  <c r="AA151" i="4"/>
  <c r="Z151" i="4"/>
  <c r="Y151" i="4"/>
  <c r="X151" i="4"/>
  <c r="W151" i="4"/>
  <c r="V151" i="4"/>
  <c r="U151" i="4"/>
  <c r="T151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O150" i="4" s="1"/>
  <c r="AB150" i="4"/>
  <c r="AA150" i="4"/>
  <c r="Z150" i="4"/>
  <c r="Y150" i="4"/>
  <c r="X150" i="4"/>
  <c r="W150" i="4"/>
  <c r="V150" i="4"/>
  <c r="U150" i="4"/>
  <c r="T150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AN148" i="4"/>
  <c r="AM148" i="4"/>
  <c r="AM152" i="4" s="1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51" i="4"/>
  <c r="S150" i="4"/>
  <c r="S149" i="4"/>
  <c r="S148" i="4"/>
  <c r="S154" i="4" s="1"/>
  <c r="C35" i="9" s="1"/>
  <c r="U155" i="4" l="1"/>
  <c r="E36" i="9" s="1"/>
  <c r="AK155" i="4"/>
  <c r="U36" i="9" s="1"/>
  <c r="AA157" i="4"/>
  <c r="K38" i="9" s="1"/>
  <c r="AM162" i="4"/>
  <c r="AM168" i="4" s="1"/>
  <c r="W47" i="9" s="1"/>
  <c r="AI162" i="4"/>
  <c r="AI168" i="4" s="1"/>
  <c r="S47" i="9" s="1"/>
  <c r="AE162" i="4"/>
  <c r="AE168" i="4" s="1"/>
  <c r="O47" i="9" s="1"/>
  <c r="AA162" i="4"/>
  <c r="AA168" i="4" s="1"/>
  <c r="K47" i="9" s="1"/>
  <c r="W162" i="4"/>
  <c r="W168" i="4" s="1"/>
  <c r="G47" i="9" s="1"/>
  <c r="AL162" i="4"/>
  <c r="AL168" i="4" s="1"/>
  <c r="V47" i="9" s="1"/>
  <c r="AH162" i="4"/>
  <c r="AH168" i="4" s="1"/>
  <c r="R47" i="9" s="1"/>
  <c r="AD162" i="4"/>
  <c r="AD168" i="4" s="1"/>
  <c r="N47" i="9" s="1"/>
  <c r="Z162" i="4"/>
  <c r="Z168" i="4" s="1"/>
  <c r="J47" i="9" s="1"/>
  <c r="V162" i="4"/>
  <c r="V168" i="4" s="1"/>
  <c r="F47" i="9" s="1"/>
  <c r="AG162" i="4"/>
  <c r="AG168" i="4" s="1"/>
  <c r="Q47" i="9" s="1"/>
  <c r="Y162" i="4"/>
  <c r="Y168" i="4" s="1"/>
  <c r="I47" i="9" s="1"/>
  <c r="AK162" i="4"/>
  <c r="AK168" i="4" s="1"/>
  <c r="U47" i="9" s="1"/>
  <c r="AC162" i="4"/>
  <c r="AC168" i="4" s="1"/>
  <c r="M47" i="9" s="1"/>
  <c r="U162" i="4"/>
  <c r="U168" i="4" s="1"/>
  <c r="E47" i="9" s="1"/>
  <c r="AF162" i="4"/>
  <c r="AF168" i="4" s="1"/>
  <c r="P47" i="9" s="1"/>
  <c r="T162" i="4"/>
  <c r="T168" i="4" s="1"/>
  <c r="D47" i="9" s="1"/>
  <c r="AN162" i="4"/>
  <c r="AN168" i="4" s="1"/>
  <c r="X47" i="9" s="1"/>
  <c r="X162" i="4"/>
  <c r="X168" i="4" s="1"/>
  <c r="H47" i="9" s="1"/>
  <c r="S168" i="4"/>
  <c r="C47" i="9" s="1"/>
  <c r="AJ162" i="4"/>
  <c r="AJ168" i="4" s="1"/>
  <c r="T47" i="9" s="1"/>
  <c r="T164" i="4"/>
  <c r="T166" i="4"/>
  <c r="D45" i="9" s="1"/>
  <c r="S152" i="4"/>
  <c r="W152" i="4"/>
  <c r="AA152" i="4"/>
  <c r="AE152" i="4"/>
  <c r="AI152" i="4"/>
  <c r="Y156" i="4"/>
  <c r="I37" i="9" s="1"/>
  <c r="AI155" i="4"/>
  <c r="S36" i="9" s="1"/>
  <c r="AB162" i="4"/>
  <c r="AB168" i="4" s="1"/>
  <c r="L47" i="9" s="1"/>
  <c r="AC157" i="4"/>
  <c r="M38" i="9" s="1"/>
  <c r="AO149" i="4"/>
  <c r="S166" i="4"/>
  <c r="C45" i="9" s="1"/>
  <c r="AN160" i="4"/>
  <c r="AJ160" i="4"/>
  <c r="AF160" i="4"/>
  <c r="AB160" i="4"/>
  <c r="X160" i="4"/>
  <c r="S164" i="4"/>
  <c r="AL160" i="4"/>
  <c r="AH160" i="4"/>
  <c r="AD160" i="4"/>
  <c r="Z160" i="4"/>
  <c r="V160" i="4"/>
  <c r="U160" i="4"/>
  <c r="AC160" i="4"/>
  <c r="AK160" i="4"/>
  <c r="Z167" i="4"/>
  <c r="J46" i="9" s="1"/>
  <c r="U152" i="4"/>
  <c r="Y152" i="4"/>
  <c r="AC152" i="4"/>
  <c r="AO148" i="4"/>
  <c r="AG152" i="4"/>
  <c r="AK152" i="4"/>
  <c r="AC156" i="4"/>
  <c r="M37" i="9" s="1"/>
  <c r="W160" i="4"/>
  <c r="AE160" i="4"/>
  <c r="AM160" i="4"/>
  <c r="S169" i="4"/>
  <c r="C48" i="9" s="1"/>
  <c r="AA160" i="4"/>
  <c r="AI160" i="4"/>
  <c r="V152" i="4"/>
  <c r="Z152" i="4"/>
  <c r="AD152" i="4"/>
  <c r="AH152" i="4"/>
  <c r="AL152" i="4"/>
  <c r="S167" i="4"/>
  <c r="C46" i="9" s="1"/>
  <c r="AM161" i="4"/>
  <c r="AM167" i="4" s="1"/>
  <c r="W46" i="9" s="1"/>
  <c r="AI161" i="4"/>
  <c r="AI167" i="4" s="1"/>
  <c r="S46" i="9" s="1"/>
  <c r="AE161" i="4"/>
  <c r="AE167" i="4" s="1"/>
  <c r="O46" i="9" s="1"/>
  <c r="AA161" i="4"/>
  <c r="AA167" i="4" s="1"/>
  <c r="K46" i="9" s="1"/>
  <c r="W161" i="4"/>
  <c r="W167" i="4" s="1"/>
  <c r="G46" i="9" s="1"/>
  <c r="AL161" i="4"/>
  <c r="AL167" i="4" s="1"/>
  <c r="V46" i="9" s="1"/>
  <c r="AH161" i="4"/>
  <c r="AH167" i="4" s="1"/>
  <c r="R46" i="9" s="1"/>
  <c r="T161" i="4"/>
  <c r="T167" i="4" s="1"/>
  <c r="D46" i="9" s="1"/>
  <c r="V161" i="4"/>
  <c r="V167" i="4" s="1"/>
  <c r="F46" i="9" s="1"/>
  <c r="AB161" i="4"/>
  <c r="AB167" i="4" s="1"/>
  <c r="L46" i="9" s="1"/>
  <c r="AG161" i="4"/>
  <c r="AG167" i="4" s="1"/>
  <c r="Q46" i="9" s="1"/>
  <c r="Y163" i="4"/>
  <c r="Y169" i="4" s="1"/>
  <c r="I48" i="9" s="1"/>
  <c r="AG163" i="4"/>
  <c r="AG169" i="4" s="1"/>
  <c r="Q48" i="9" s="1"/>
  <c r="T152" i="4"/>
  <c r="X152" i="4"/>
  <c r="AB152" i="4"/>
  <c r="AF152" i="4"/>
  <c r="AJ152" i="4"/>
  <c r="AN152" i="4"/>
  <c r="T154" i="4"/>
  <c r="D35" i="9" s="1"/>
  <c r="AM163" i="4"/>
  <c r="AM169" i="4" s="1"/>
  <c r="W48" i="9" s="1"/>
  <c r="AI163" i="4"/>
  <c r="AI169" i="4" s="1"/>
  <c r="S48" i="9" s="1"/>
  <c r="AE163" i="4"/>
  <c r="AE169" i="4" s="1"/>
  <c r="O48" i="9" s="1"/>
  <c r="AA163" i="4"/>
  <c r="AA169" i="4" s="1"/>
  <c r="K48" i="9" s="1"/>
  <c r="W163" i="4"/>
  <c r="W169" i="4" s="1"/>
  <c r="G48" i="9" s="1"/>
  <c r="AL163" i="4"/>
  <c r="AL169" i="4" s="1"/>
  <c r="V48" i="9" s="1"/>
  <c r="AH163" i="4"/>
  <c r="AH169" i="4" s="1"/>
  <c r="R48" i="9" s="1"/>
  <c r="AD163" i="4"/>
  <c r="AD169" i="4" s="1"/>
  <c r="N48" i="9" s="1"/>
  <c r="Z163" i="4"/>
  <c r="Z169" i="4" s="1"/>
  <c r="J48" i="9" s="1"/>
  <c r="V163" i="4"/>
  <c r="V169" i="4" s="1"/>
  <c r="F48" i="9" s="1"/>
  <c r="T163" i="4"/>
  <c r="Y161" i="4"/>
  <c r="AD161" i="4"/>
  <c r="AD167" i="4" s="1"/>
  <c r="N46" i="9" s="1"/>
  <c r="AK161" i="4"/>
  <c r="AK167" i="4" s="1"/>
  <c r="U46" i="9" s="1"/>
  <c r="U163" i="4"/>
  <c r="U169" i="4" s="1"/>
  <c r="E48" i="9" s="1"/>
  <c r="AC163" i="4"/>
  <c r="AC169" i="4" s="1"/>
  <c r="M48" i="9" s="1"/>
  <c r="AK163" i="4"/>
  <c r="AK169" i="4" s="1"/>
  <c r="U48" i="9" s="1"/>
  <c r="R47" i="12"/>
  <c r="Q59" i="9" s="1"/>
  <c r="N47" i="12"/>
  <c r="M59" i="9" s="1"/>
  <c r="J47" i="12"/>
  <c r="I59" i="9" s="1"/>
  <c r="Y45" i="12"/>
  <c r="X57" i="9" s="1"/>
  <c r="X45" i="12"/>
  <c r="W57" i="9" s="1"/>
  <c r="V45" i="12"/>
  <c r="U57" i="9" s="1"/>
  <c r="U45" i="12"/>
  <c r="T57" i="9" s="1"/>
  <c r="T45" i="12"/>
  <c r="S57" i="9" s="1"/>
  <c r="R45" i="12"/>
  <c r="Q57" i="9" s="1"/>
  <c r="Q45" i="12"/>
  <c r="P57" i="9" s="1"/>
  <c r="N45" i="12"/>
  <c r="M57" i="9" s="1"/>
  <c r="M45" i="12"/>
  <c r="L57" i="9" s="1"/>
  <c r="L45" i="12"/>
  <c r="K57" i="9" s="1"/>
  <c r="J45" i="12"/>
  <c r="I57" i="9" s="1"/>
  <c r="I45" i="12"/>
  <c r="H57" i="9" s="1"/>
  <c r="H45" i="12"/>
  <c r="G57" i="9" s="1"/>
  <c r="F45" i="12"/>
  <c r="E57" i="9" s="1"/>
  <c r="E45" i="12"/>
  <c r="D57" i="9" s="1"/>
  <c r="D45" i="12"/>
  <c r="C57" i="9" s="1"/>
  <c r="V44" i="12"/>
  <c r="U56" i="9" s="1"/>
  <c r="R44" i="12"/>
  <c r="Q56" i="9" s="1"/>
  <c r="F44" i="12"/>
  <c r="E56" i="9" s="1"/>
  <c r="X43" i="12"/>
  <c r="W55" i="9" s="1"/>
  <c r="H43" i="12"/>
  <c r="G55" i="9" s="1"/>
  <c r="X42" i="12"/>
  <c r="W54" i="9" s="1"/>
  <c r="W42" i="12"/>
  <c r="V54" i="9" s="1"/>
  <c r="V42" i="12"/>
  <c r="U54" i="9" s="1"/>
  <c r="T42" i="12"/>
  <c r="S54" i="9" s="1"/>
  <c r="S42" i="12"/>
  <c r="R54" i="9" s="1"/>
  <c r="R42" i="12"/>
  <c r="Q54" i="9" s="1"/>
  <c r="P42" i="12"/>
  <c r="O54" i="9" s="1"/>
  <c r="O42" i="12"/>
  <c r="N54" i="9" s="1"/>
  <c r="N42" i="12"/>
  <c r="M54" i="9" s="1"/>
  <c r="L42" i="12"/>
  <c r="K54" i="9" s="1"/>
  <c r="K42" i="12"/>
  <c r="J54" i="9" s="1"/>
  <c r="H42" i="12"/>
  <c r="G54" i="9" s="1"/>
  <c r="G42" i="12"/>
  <c r="F54" i="9" s="1"/>
  <c r="F42" i="12"/>
  <c r="E54" i="9" s="1"/>
  <c r="D42" i="12"/>
  <c r="C54" i="9" s="1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Z38" i="12"/>
  <c r="Z37" i="12"/>
  <c r="Z36" i="12"/>
  <c r="Z35" i="12"/>
  <c r="W31" i="12"/>
  <c r="K31" i="12"/>
  <c r="G31" i="12"/>
  <c r="Y30" i="12"/>
  <c r="Y47" i="12" s="1"/>
  <c r="X59" i="9" s="1"/>
  <c r="X30" i="12"/>
  <c r="X47" i="12" s="1"/>
  <c r="W59" i="9" s="1"/>
  <c r="W30" i="12"/>
  <c r="W47" i="12" s="1"/>
  <c r="V59" i="9" s="1"/>
  <c r="V30" i="12"/>
  <c r="V47" i="12" s="1"/>
  <c r="U59" i="9" s="1"/>
  <c r="U30" i="12"/>
  <c r="U47" i="12" s="1"/>
  <c r="T59" i="9" s="1"/>
  <c r="T30" i="12"/>
  <c r="T47" i="12" s="1"/>
  <c r="S59" i="9" s="1"/>
  <c r="S30" i="12"/>
  <c r="S47" i="12" s="1"/>
  <c r="R59" i="9" s="1"/>
  <c r="R30" i="12"/>
  <c r="Q30" i="12"/>
  <c r="Q47" i="12" s="1"/>
  <c r="P59" i="9" s="1"/>
  <c r="P30" i="12"/>
  <c r="P47" i="12" s="1"/>
  <c r="O59" i="9" s="1"/>
  <c r="O30" i="12"/>
  <c r="O47" i="12" s="1"/>
  <c r="N59" i="9" s="1"/>
  <c r="N30" i="12"/>
  <c r="Z30" i="12" s="1"/>
  <c r="M30" i="12"/>
  <c r="M47" i="12" s="1"/>
  <c r="L59" i="9" s="1"/>
  <c r="L30" i="12"/>
  <c r="L47" i="12" s="1"/>
  <c r="K59" i="9" s="1"/>
  <c r="K30" i="12"/>
  <c r="K47" i="12" s="1"/>
  <c r="J59" i="9" s="1"/>
  <c r="J30" i="12"/>
  <c r="I30" i="12"/>
  <c r="I47" i="12" s="1"/>
  <c r="H59" i="9" s="1"/>
  <c r="H30" i="12"/>
  <c r="H47" i="12" s="1"/>
  <c r="G59" i="9" s="1"/>
  <c r="G30" i="12"/>
  <c r="G47" i="12" s="1"/>
  <c r="F59" i="9" s="1"/>
  <c r="F30" i="12"/>
  <c r="F47" i="12" s="1"/>
  <c r="E59" i="9" s="1"/>
  <c r="E30" i="12"/>
  <c r="E47" i="12" s="1"/>
  <c r="D59" i="9" s="1"/>
  <c r="D30" i="12"/>
  <c r="D47" i="12" s="1"/>
  <c r="C59" i="9" s="1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Y28" i="12"/>
  <c r="Y43" i="12" s="1"/>
  <c r="X55" i="9" s="1"/>
  <c r="X28" i="12"/>
  <c r="W28" i="12"/>
  <c r="W43" i="12" s="1"/>
  <c r="V55" i="9" s="1"/>
  <c r="V28" i="12"/>
  <c r="V43" i="12" s="1"/>
  <c r="U55" i="9" s="1"/>
  <c r="U28" i="12"/>
  <c r="U43" i="12" s="1"/>
  <c r="T55" i="9" s="1"/>
  <c r="T28" i="12"/>
  <c r="T43" i="12" s="1"/>
  <c r="S55" i="9" s="1"/>
  <c r="S28" i="12"/>
  <c r="S43" i="12" s="1"/>
  <c r="R55" i="9" s="1"/>
  <c r="R28" i="12"/>
  <c r="R43" i="12" s="1"/>
  <c r="Q55" i="9" s="1"/>
  <c r="Q28" i="12"/>
  <c r="Q43" i="12" s="1"/>
  <c r="P55" i="9" s="1"/>
  <c r="P28" i="12"/>
  <c r="P43" i="12" s="1"/>
  <c r="O55" i="9" s="1"/>
  <c r="O28" i="12"/>
  <c r="O43" i="12" s="1"/>
  <c r="N55" i="9" s="1"/>
  <c r="N28" i="12"/>
  <c r="N43" i="12" s="1"/>
  <c r="M55" i="9" s="1"/>
  <c r="M28" i="12"/>
  <c r="M43" i="12" s="1"/>
  <c r="L55" i="9" s="1"/>
  <c r="L28" i="12"/>
  <c r="L43" i="12" s="1"/>
  <c r="K55" i="9" s="1"/>
  <c r="K28" i="12"/>
  <c r="K43" i="12" s="1"/>
  <c r="J55" i="9" s="1"/>
  <c r="J28" i="12"/>
  <c r="J43" i="12" s="1"/>
  <c r="I55" i="9" s="1"/>
  <c r="I28" i="12"/>
  <c r="I43" i="12" s="1"/>
  <c r="H55" i="9" s="1"/>
  <c r="H28" i="12"/>
  <c r="G28" i="12"/>
  <c r="G43" i="12" s="1"/>
  <c r="F55" i="9" s="1"/>
  <c r="F28" i="12"/>
  <c r="F43" i="12" s="1"/>
  <c r="E55" i="9" s="1"/>
  <c r="E28" i="12"/>
  <c r="E43" i="12" s="1"/>
  <c r="D55" i="9" s="1"/>
  <c r="D28" i="12"/>
  <c r="D43" i="12" s="1"/>
  <c r="C55" i="9" s="1"/>
  <c r="Y27" i="12"/>
  <c r="X27" i="12"/>
  <c r="W27" i="12"/>
  <c r="W45" i="12" s="1"/>
  <c r="V57" i="9" s="1"/>
  <c r="V27" i="12"/>
  <c r="U27" i="12"/>
  <c r="T27" i="12"/>
  <c r="S27" i="12"/>
  <c r="S45" i="12" s="1"/>
  <c r="R57" i="9" s="1"/>
  <c r="R27" i="12"/>
  <c r="Q27" i="12"/>
  <c r="P27" i="12"/>
  <c r="O27" i="12"/>
  <c r="O45" i="12" s="1"/>
  <c r="N57" i="9" s="1"/>
  <c r="N27" i="12"/>
  <c r="Z27" i="12" s="1"/>
  <c r="M27" i="12"/>
  <c r="L27" i="12"/>
  <c r="K27" i="12"/>
  <c r="K45" i="12" s="1"/>
  <c r="J57" i="9" s="1"/>
  <c r="J27" i="12"/>
  <c r="I27" i="12"/>
  <c r="H27" i="12"/>
  <c r="G27" i="12"/>
  <c r="G45" i="12" s="1"/>
  <c r="F57" i="9" s="1"/>
  <c r="F27" i="12"/>
  <c r="E27" i="12"/>
  <c r="D27" i="12"/>
  <c r="Y26" i="12"/>
  <c r="Y44" i="12" s="1"/>
  <c r="X56" i="9" s="1"/>
  <c r="X26" i="12"/>
  <c r="X44" i="12" s="1"/>
  <c r="W56" i="9" s="1"/>
  <c r="W26" i="12"/>
  <c r="W44" i="12" s="1"/>
  <c r="V56" i="9" s="1"/>
  <c r="V26" i="12"/>
  <c r="U26" i="12"/>
  <c r="U44" i="12" s="1"/>
  <c r="T56" i="9" s="1"/>
  <c r="T26" i="12"/>
  <c r="T44" i="12" s="1"/>
  <c r="S56" i="9" s="1"/>
  <c r="S26" i="12"/>
  <c r="S44" i="12" s="1"/>
  <c r="R56" i="9" s="1"/>
  <c r="R26" i="12"/>
  <c r="Q26" i="12"/>
  <c r="Q44" i="12" s="1"/>
  <c r="P56" i="9" s="1"/>
  <c r="P26" i="12"/>
  <c r="P44" i="12" s="1"/>
  <c r="O56" i="9" s="1"/>
  <c r="O26" i="12"/>
  <c r="O44" i="12" s="1"/>
  <c r="N56" i="9" s="1"/>
  <c r="N26" i="12"/>
  <c r="N44" i="12" s="1"/>
  <c r="M56" i="9" s="1"/>
  <c r="M26" i="12"/>
  <c r="M44" i="12" s="1"/>
  <c r="L56" i="9" s="1"/>
  <c r="L26" i="12"/>
  <c r="L44" i="12" s="1"/>
  <c r="K56" i="9" s="1"/>
  <c r="K26" i="12"/>
  <c r="K44" i="12" s="1"/>
  <c r="J56" i="9" s="1"/>
  <c r="J26" i="12"/>
  <c r="J44" i="12" s="1"/>
  <c r="I56" i="9" s="1"/>
  <c r="I26" i="12"/>
  <c r="I44" i="12" s="1"/>
  <c r="H56" i="9" s="1"/>
  <c r="H26" i="12"/>
  <c r="H44" i="12" s="1"/>
  <c r="G56" i="9" s="1"/>
  <c r="G26" i="12"/>
  <c r="G44" i="12" s="1"/>
  <c r="F56" i="9" s="1"/>
  <c r="F26" i="12"/>
  <c r="E26" i="12"/>
  <c r="E44" i="12" s="1"/>
  <c r="D56" i="9" s="1"/>
  <c r="D26" i="12"/>
  <c r="D44" i="12" s="1"/>
  <c r="C56" i="9" s="1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A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A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22" i="12" s="1"/>
  <c r="Z7" i="12"/>
  <c r="AN127" i="10"/>
  <c r="AM127" i="10"/>
  <c r="AL127" i="10"/>
  <c r="AK127" i="10"/>
  <c r="AJ127" i="10"/>
  <c r="AI127" i="10"/>
  <c r="AH127" i="10"/>
  <c r="AG127" i="10"/>
  <c r="AF127" i="10"/>
  <c r="AE127" i="10"/>
  <c r="AD127" i="10"/>
  <c r="AC127" i="10"/>
  <c r="AB127" i="10"/>
  <c r="AA127" i="10"/>
  <c r="Z127" i="10"/>
  <c r="Y127" i="10"/>
  <c r="X127" i="10"/>
  <c r="W127" i="10"/>
  <c r="V127" i="10"/>
  <c r="U127" i="10"/>
  <c r="T127" i="10"/>
  <c r="S127" i="10"/>
  <c r="AN126" i="10"/>
  <c r="AM126" i="10"/>
  <c r="AL126" i="10"/>
  <c r="AK126" i="10"/>
  <c r="AJ126" i="10"/>
  <c r="AI126" i="10"/>
  <c r="AH126" i="10"/>
  <c r="AG126" i="10"/>
  <c r="AF126" i="10"/>
  <c r="AE126" i="10"/>
  <c r="AD126" i="10"/>
  <c r="AC126" i="10"/>
  <c r="AB126" i="10"/>
  <c r="AA126" i="10"/>
  <c r="Z126" i="10"/>
  <c r="Y126" i="10"/>
  <c r="X126" i="10"/>
  <c r="W126" i="10"/>
  <c r="V126" i="10"/>
  <c r="U126" i="10"/>
  <c r="T126" i="10"/>
  <c r="S126" i="10"/>
  <c r="AN125" i="10"/>
  <c r="AM125" i="10"/>
  <c r="AL125" i="10"/>
  <c r="AK125" i="10"/>
  <c r="AJ125" i="10"/>
  <c r="AI125" i="10"/>
  <c r="AH125" i="10"/>
  <c r="AG125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AN121" i="10"/>
  <c r="AM121" i="10"/>
  <c r="AL121" i="10"/>
  <c r="AK121" i="10"/>
  <c r="AJ121" i="10"/>
  <c r="AI121" i="10"/>
  <c r="AH121" i="10"/>
  <c r="AG121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AN119" i="10"/>
  <c r="AM119" i="10"/>
  <c r="AL119" i="10"/>
  <c r="AK119" i="10"/>
  <c r="AJ119" i="10"/>
  <c r="AI119" i="10"/>
  <c r="AH119" i="10"/>
  <c r="AG119" i="10"/>
  <c r="AF119" i="10"/>
  <c r="AE119" i="10"/>
  <c r="AD119" i="10"/>
  <c r="AC119" i="10"/>
  <c r="AB119" i="10"/>
  <c r="AA119" i="10"/>
  <c r="Z119" i="10"/>
  <c r="Y119" i="10"/>
  <c r="X119" i="10"/>
  <c r="W119" i="10"/>
  <c r="V119" i="10"/>
  <c r="U119" i="10"/>
  <c r="T119" i="10"/>
  <c r="S119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AN116" i="10"/>
  <c r="AN128" i="10" s="1"/>
  <c r="AM116" i="10"/>
  <c r="AM128" i="10" s="1"/>
  <c r="AL116" i="10"/>
  <c r="AL128" i="10" s="1"/>
  <c r="AK116" i="10"/>
  <c r="AK128" i="10" s="1"/>
  <c r="AJ116" i="10"/>
  <c r="AJ128" i="10" s="1"/>
  <c r="AI116" i="10"/>
  <c r="AI128" i="10" s="1"/>
  <c r="AH116" i="10"/>
  <c r="AH128" i="10" s="1"/>
  <c r="AG116" i="10"/>
  <c r="AG128" i="10" s="1"/>
  <c r="AF116" i="10"/>
  <c r="AF128" i="10" s="1"/>
  <c r="AE116" i="10"/>
  <c r="AE128" i="10" s="1"/>
  <c r="AD116" i="10"/>
  <c r="AD128" i="10" s="1"/>
  <c r="AC116" i="10"/>
  <c r="AC128" i="10" s="1"/>
  <c r="AB116" i="10"/>
  <c r="AB128" i="10" s="1"/>
  <c r="AA116" i="10"/>
  <c r="AA128" i="10" s="1"/>
  <c r="Z116" i="10"/>
  <c r="Z128" i="10" s="1"/>
  <c r="Y116" i="10"/>
  <c r="Y128" i="10" s="1"/>
  <c r="X116" i="10"/>
  <c r="X128" i="10" s="1"/>
  <c r="W116" i="10"/>
  <c r="W128" i="10" s="1"/>
  <c r="V116" i="10"/>
  <c r="V128" i="10" s="1"/>
  <c r="U116" i="10"/>
  <c r="U128" i="10" s="1"/>
  <c r="T116" i="10"/>
  <c r="T128" i="10" s="1"/>
  <c r="S116" i="10"/>
  <c r="S128" i="10" s="1"/>
  <c r="AN145" i="4"/>
  <c r="AN157" i="4" s="1"/>
  <c r="X38" i="9" s="1"/>
  <c r="AM145" i="4"/>
  <c r="AM157" i="4" s="1"/>
  <c r="W38" i="9" s="1"/>
  <c r="AL145" i="4"/>
  <c r="AL157" i="4" s="1"/>
  <c r="V38" i="9" s="1"/>
  <c r="AK145" i="4"/>
  <c r="AK157" i="4" s="1"/>
  <c r="U38" i="9" s="1"/>
  <c r="AJ145" i="4"/>
  <c r="AJ157" i="4" s="1"/>
  <c r="T38" i="9" s="1"/>
  <c r="AI145" i="4"/>
  <c r="AI157" i="4" s="1"/>
  <c r="S38" i="9" s="1"/>
  <c r="AH145" i="4"/>
  <c r="AH157" i="4" s="1"/>
  <c r="R38" i="9" s="1"/>
  <c r="AG145" i="4"/>
  <c r="AG157" i="4" s="1"/>
  <c r="Q38" i="9" s="1"/>
  <c r="AF145" i="4"/>
  <c r="AF157" i="4" s="1"/>
  <c r="P38" i="9" s="1"/>
  <c r="AE145" i="4"/>
  <c r="AE157" i="4" s="1"/>
  <c r="O38" i="9" s="1"/>
  <c r="AD145" i="4"/>
  <c r="AD157" i="4" s="1"/>
  <c r="N38" i="9" s="1"/>
  <c r="AC145" i="4"/>
  <c r="AB145" i="4"/>
  <c r="AB157" i="4" s="1"/>
  <c r="L38" i="9" s="1"/>
  <c r="AA145" i="4"/>
  <c r="Z145" i="4"/>
  <c r="Z157" i="4" s="1"/>
  <c r="J38" i="9" s="1"/>
  <c r="Y145" i="4"/>
  <c r="Y157" i="4" s="1"/>
  <c r="I38" i="9" s="1"/>
  <c r="X145" i="4"/>
  <c r="X157" i="4" s="1"/>
  <c r="H38" i="9" s="1"/>
  <c r="W145" i="4"/>
  <c r="W157" i="4" s="1"/>
  <c r="G38" i="9" s="1"/>
  <c r="V145" i="4"/>
  <c r="V157" i="4" s="1"/>
  <c r="F38" i="9" s="1"/>
  <c r="U145" i="4"/>
  <c r="U157" i="4" s="1"/>
  <c r="E38" i="9" s="1"/>
  <c r="T145" i="4"/>
  <c r="T157" i="4" s="1"/>
  <c r="D38" i="9" s="1"/>
  <c r="S145" i="4"/>
  <c r="S157" i="4" s="1"/>
  <c r="C38" i="9" s="1"/>
  <c r="AN144" i="4"/>
  <c r="AN156" i="4" s="1"/>
  <c r="X37" i="9" s="1"/>
  <c r="AM144" i="4"/>
  <c r="AM156" i="4" s="1"/>
  <c r="W37" i="9" s="1"/>
  <c r="AL144" i="4"/>
  <c r="AL156" i="4" s="1"/>
  <c r="V37" i="9" s="1"/>
  <c r="AK144" i="4"/>
  <c r="AK156" i="4" s="1"/>
  <c r="U37" i="9" s="1"/>
  <c r="AJ144" i="4"/>
  <c r="AJ156" i="4" s="1"/>
  <c r="T37" i="9" s="1"/>
  <c r="AI144" i="4"/>
  <c r="AI156" i="4" s="1"/>
  <c r="S37" i="9" s="1"/>
  <c r="AH144" i="4"/>
  <c r="AH156" i="4" s="1"/>
  <c r="R37" i="9" s="1"/>
  <c r="AG144" i="4"/>
  <c r="AG156" i="4" s="1"/>
  <c r="Q37" i="9" s="1"/>
  <c r="AF144" i="4"/>
  <c r="AF156" i="4" s="1"/>
  <c r="P37" i="9" s="1"/>
  <c r="AE144" i="4"/>
  <c r="AE156" i="4" s="1"/>
  <c r="O37" i="9" s="1"/>
  <c r="AD144" i="4"/>
  <c r="AD156" i="4" s="1"/>
  <c r="N37" i="9" s="1"/>
  <c r="AC144" i="4"/>
  <c r="AB144" i="4"/>
  <c r="AB156" i="4" s="1"/>
  <c r="L37" i="9" s="1"/>
  <c r="AA144" i="4"/>
  <c r="AA156" i="4" s="1"/>
  <c r="K37" i="9" s="1"/>
  <c r="Z144" i="4"/>
  <c r="Z156" i="4" s="1"/>
  <c r="J37" i="9" s="1"/>
  <c r="Y144" i="4"/>
  <c r="X144" i="4"/>
  <c r="X156" i="4" s="1"/>
  <c r="H37" i="9" s="1"/>
  <c r="W144" i="4"/>
  <c r="W156" i="4" s="1"/>
  <c r="G37" i="9" s="1"/>
  <c r="V144" i="4"/>
  <c r="V156" i="4" s="1"/>
  <c r="F37" i="9" s="1"/>
  <c r="U144" i="4"/>
  <c r="U156" i="4" s="1"/>
  <c r="E37" i="9" s="1"/>
  <c r="T144" i="4"/>
  <c r="T156" i="4" s="1"/>
  <c r="D37" i="9" s="1"/>
  <c r="S144" i="4"/>
  <c r="S156" i="4" s="1"/>
  <c r="C37" i="9" s="1"/>
  <c r="AN143" i="4"/>
  <c r="AN155" i="4" s="1"/>
  <c r="X36" i="9" s="1"/>
  <c r="AM143" i="4"/>
  <c r="AM155" i="4" s="1"/>
  <c r="W36" i="9" s="1"/>
  <c r="AL143" i="4"/>
  <c r="AL155" i="4" s="1"/>
  <c r="V36" i="9" s="1"/>
  <c r="AK143" i="4"/>
  <c r="AJ143" i="4"/>
  <c r="AJ155" i="4" s="1"/>
  <c r="T36" i="9" s="1"/>
  <c r="AI143" i="4"/>
  <c r="AH143" i="4"/>
  <c r="AH155" i="4" s="1"/>
  <c r="R36" i="9" s="1"/>
  <c r="AG143" i="4"/>
  <c r="AG155" i="4" s="1"/>
  <c r="Q36" i="9" s="1"/>
  <c r="AF143" i="4"/>
  <c r="AF155" i="4" s="1"/>
  <c r="P36" i="9" s="1"/>
  <c r="AE143" i="4"/>
  <c r="AE155" i="4" s="1"/>
  <c r="O36" i="9" s="1"/>
  <c r="AD143" i="4"/>
  <c r="AD155" i="4" s="1"/>
  <c r="N36" i="9" s="1"/>
  <c r="AC143" i="4"/>
  <c r="AC155" i="4" s="1"/>
  <c r="M36" i="9" s="1"/>
  <c r="AB143" i="4"/>
  <c r="AB155" i="4" s="1"/>
  <c r="L36" i="9" s="1"/>
  <c r="AA143" i="4"/>
  <c r="AA155" i="4" s="1"/>
  <c r="K36" i="9" s="1"/>
  <c r="Z143" i="4"/>
  <c r="Z155" i="4" s="1"/>
  <c r="J36" i="9" s="1"/>
  <c r="Y143" i="4"/>
  <c r="Y155" i="4" s="1"/>
  <c r="I36" i="9" s="1"/>
  <c r="X143" i="4"/>
  <c r="X155" i="4" s="1"/>
  <c r="H36" i="9" s="1"/>
  <c r="W143" i="4"/>
  <c r="W155" i="4" s="1"/>
  <c r="G36" i="9" s="1"/>
  <c r="V143" i="4"/>
  <c r="V155" i="4" s="1"/>
  <c r="F36" i="9" s="1"/>
  <c r="U143" i="4"/>
  <c r="T143" i="4"/>
  <c r="T155" i="4" s="1"/>
  <c r="D36" i="9" s="1"/>
  <c r="S143" i="4"/>
  <c r="S155" i="4" s="1"/>
  <c r="C36" i="9" s="1"/>
  <c r="AN142" i="4"/>
  <c r="AM142" i="4"/>
  <c r="AM146" i="4" s="1"/>
  <c r="AL142" i="4"/>
  <c r="AL154" i="4" s="1"/>
  <c r="V35" i="9" s="1"/>
  <c r="AK142" i="4"/>
  <c r="AK154" i="4" s="1"/>
  <c r="U35" i="9" s="1"/>
  <c r="AJ142" i="4"/>
  <c r="AJ146" i="4" s="1"/>
  <c r="AI142" i="4"/>
  <c r="AI146" i="4" s="1"/>
  <c r="AH142" i="4"/>
  <c r="AH154" i="4" s="1"/>
  <c r="R35" i="9" s="1"/>
  <c r="AG142" i="4"/>
  <c r="AG154" i="4" s="1"/>
  <c r="Q35" i="9" s="1"/>
  <c r="AF142" i="4"/>
  <c r="AF146" i="4" s="1"/>
  <c r="AE142" i="4"/>
  <c r="AE146" i="4" s="1"/>
  <c r="AD142" i="4"/>
  <c r="AD154" i="4" s="1"/>
  <c r="N35" i="9" s="1"/>
  <c r="AC142" i="4"/>
  <c r="AC154" i="4" s="1"/>
  <c r="M35" i="9" s="1"/>
  <c r="AB142" i="4"/>
  <c r="AB146" i="4" s="1"/>
  <c r="AA142" i="4"/>
  <c r="AA146" i="4" s="1"/>
  <c r="Z142" i="4"/>
  <c r="Z154" i="4" s="1"/>
  <c r="J35" i="9" s="1"/>
  <c r="Y142" i="4"/>
  <c r="Y154" i="4" s="1"/>
  <c r="I35" i="9" s="1"/>
  <c r="X142" i="4"/>
  <c r="X146" i="4" s="1"/>
  <c r="W142" i="4"/>
  <c r="W146" i="4" s="1"/>
  <c r="V142" i="4"/>
  <c r="V154" i="4" s="1"/>
  <c r="F35" i="9" s="1"/>
  <c r="U142" i="4"/>
  <c r="U154" i="4" s="1"/>
  <c r="E35" i="9" s="1"/>
  <c r="T142" i="4"/>
  <c r="T146" i="4" s="1"/>
  <c r="S142" i="4"/>
  <c r="S146" i="4" s="1"/>
  <c r="Z29" i="12" l="1"/>
  <c r="E42" i="12"/>
  <c r="D54" i="9" s="1"/>
  <c r="E31" i="12"/>
  <c r="I42" i="12"/>
  <c r="H54" i="9" s="1"/>
  <c r="I31" i="12"/>
  <c r="M42" i="12"/>
  <c r="L54" i="9" s="1"/>
  <c r="M31" i="12"/>
  <c r="Q42" i="12"/>
  <c r="P54" i="9" s="1"/>
  <c r="Q31" i="12"/>
  <c r="U42" i="12"/>
  <c r="T54" i="9" s="1"/>
  <c r="U31" i="12"/>
  <c r="Y42" i="12"/>
  <c r="X54" i="9" s="1"/>
  <c r="Y31" i="12"/>
  <c r="Z26" i="12"/>
  <c r="O31" i="12"/>
  <c r="F31" i="12"/>
  <c r="J31" i="12"/>
  <c r="N31" i="12"/>
  <c r="R31" i="12"/>
  <c r="V31" i="12"/>
  <c r="Z25" i="12"/>
  <c r="D31" i="12"/>
  <c r="H31" i="12"/>
  <c r="L31" i="12"/>
  <c r="P31" i="12"/>
  <c r="T31" i="12"/>
  <c r="X31" i="12"/>
  <c r="S31" i="12"/>
  <c r="J42" i="12"/>
  <c r="I54" i="9" s="1"/>
  <c r="P45" i="12"/>
  <c r="O57" i="9" s="1"/>
  <c r="Z43" i="12"/>
  <c r="Y55" i="9" s="1"/>
  <c r="Z28" i="12"/>
  <c r="Z47" i="12"/>
  <c r="Y59" i="9" s="1"/>
  <c r="Z45" i="12"/>
  <c r="Y57" i="9" s="1"/>
  <c r="Z44" i="12"/>
  <c r="Y56" i="9" s="1"/>
  <c r="AF154" i="4"/>
  <c r="P35" i="9" s="1"/>
  <c r="AA166" i="4"/>
  <c r="K45" i="9" s="1"/>
  <c r="AA164" i="4"/>
  <c r="AE166" i="4"/>
  <c r="O45" i="9" s="1"/>
  <c r="AE164" i="4"/>
  <c r="AC166" i="4"/>
  <c r="M45" i="9" s="1"/>
  <c r="AC164" i="4"/>
  <c r="AD164" i="4"/>
  <c r="AD166" i="4"/>
  <c r="N45" i="9" s="1"/>
  <c r="AJ166" i="4"/>
  <c r="T45" i="9" s="1"/>
  <c r="AJ164" i="4"/>
  <c r="AO143" i="4"/>
  <c r="AO145" i="4"/>
  <c r="AO157" i="4" s="1"/>
  <c r="Y38" i="9" s="1"/>
  <c r="AB154" i="4"/>
  <c r="L35" i="9" s="1"/>
  <c r="W166" i="4"/>
  <c r="G45" i="9" s="1"/>
  <c r="W164" i="4"/>
  <c r="U166" i="4"/>
  <c r="E45" i="9" s="1"/>
  <c r="U164" i="4"/>
  <c r="AH164" i="4"/>
  <c r="AH166" i="4"/>
  <c r="R45" i="9" s="1"/>
  <c r="X166" i="4"/>
  <c r="H45" i="9" s="1"/>
  <c r="X164" i="4"/>
  <c r="AN166" i="4"/>
  <c r="X45" i="9" s="1"/>
  <c r="AN164" i="4"/>
  <c r="AG164" i="4"/>
  <c r="AI154" i="4"/>
  <c r="S35" i="9" s="1"/>
  <c r="AA154" i="4"/>
  <c r="K35" i="9" s="1"/>
  <c r="AN146" i="4"/>
  <c r="Y167" i="4"/>
  <c r="I46" i="9" s="1"/>
  <c r="Y164" i="4"/>
  <c r="AN154" i="4"/>
  <c r="X35" i="9" s="1"/>
  <c r="X154" i="4"/>
  <c r="H35" i="9" s="1"/>
  <c r="AO161" i="4"/>
  <c r="AO167" i="4" s="1"/>
  <c r="Y46" i="9" s="1"/>
  <c r="AO152" i="4"/>
  <c r="V164" i="4"/>
  <c r="V166" i="4"/>
  <c r="F45" i="9" s="1"/>
  <c r="AL164" i="4"/>
  <c r="AL166" i="4"/>
  <c r="V45" i="9" s="1"/>
  <c r="AB166" i="4"/>
  <c r="L45" i="9" s="1"/>
  <c r="AB164" i="4"/>
  <c r="AO162" i="4"/>
  <c r="AO168" i="4" s="1"/>
  <c r="Y47" i="9" s="1"/>
  <c r="AO163" i="4"/>
  <c r="AO169" i="4" s="1"/>
  <c r="Y48" i="9" s="1"/>
  <c r="T169" i="4"/>
  <c r="D48" i="9" s="1"/>
  <c r="AJ154" i="4"/>
  <c r="T35" i="9" s="1"/>
  <c r="AI166" i="4"/>
  <c r="S45" i="9" s="1"/>
  <c r="AI164" i="4"/>
  <c r="AM166" i="4"/>
  <c r="W45" i="9" s="1"/>
  <c r="AM164" i="4"/>
  <c r="AM154" i="4"/>
  <c r="W35" i="9" s="1"/>
  <c r="AK166" i="4"/>
  <c r="U45" i="9" s="1"/>
  <c r="AK164" i="4"/>
  <c r="Z164" i="4"/>
  <c r="Z166" i="4"/>
  <c r="J45" i="9" s="1"/>
  <c r="AO160" i="4"/>
  <c r="AF166" i="4"/>
  <c r="P45" i="9" s="1"/>
  <c r="AF164" i="4"/>
  <c r="AO155" i="4"/>
  <c r="Y36" i="9" s="1"/>
  <c r="AE154" i="4"/>
  <c r="O35" i="9" s="1"/>
  <c r="W154" i="4"/>
  <c r="G35" i="9" s="1"/>
  <c r="Z39" i="12"/>
  <c r="U146" i="4"/>
  <c r="Y146" i="4"/>
  <c r="AC146" i="4"/>
  <c r="AG146" i="4"/>
  <c r="AK146" i="4"/>
  <c r="AO144" i="4"/>
  <c r="AO156" i="4" s="1"/>
  <c r="Y37" i="9" s="1"/>
  <c r="V146" i="4"/>
  <c r="Z146" i="4"/>
  <c r="AD146" i="4"/>
  <c r="AH146" i="4"/>
  <c r="AL146" i="4"/>
  <c r="AO142" i="4"/>
  <c r="AO154" i="4" s="1"/>
  <c r="Y35" i="9" s="1"/>
  <c r="Z31" i="12" l="1"/>
  <c r="Z42" i="12"/>
  <c r="Y54" i="9" s="1"/>
  <c r="AO166" i="4"/>
  <c r="Y45" i="9" s="1"/>
  <c r="AO164" i="4"/>
  <c r="AO146" i="4"/>
  <c r="L11" i="9" l="1"/>
  <c r="G11" i="9" l="1"/>
  <c r="H11" i="9"/>
  <c r="I11" i="9"/>
  <c r="M11" i="9"/>
  <c r="J11" i="9"/>
  <c r="N11" i="9"/>
  <c r="K11" i="9"/>
  <c r="F11" i="9" l="1"/>
  <c r="C11" i="9" l="1"/>
  <c r="D11" i="9"/>
  <c r="E11" i="9"/>
  <c r="G16" i="9" l="1"/>
  <c r="P48" i="7"/>
  <c r="G18" i="9" l="1"/>
  <c r="G17" i="9"/>
  <c r="G15" i="9"/>
  <c r="D19" i="9"/>
  <c r="E19" i="9"/>
  <c r="N48" i="7"/>
  <c r="O48" i="7"/>
  <c r="F19" i="9"/>
  <c r="C19" i="9"/>
  <c r="H48" i="7"/>
  <c r="R45" i="7"/>
  <c r="L48" i="7"/>
  <c r="R47" i="7"/>
  <c r="Q48" i="7"/>
  <c r="I48" i="7"/>
  <c r="M48" i="7"/>
  <c r="F48" i="7"/>
  <c r="R44" i="7"/>
  <c r="G48" i="7"/>
  <c r="K48" i="7"/>
  <c r="R46" i="7"/>
  <c r="J48" i="7"/>
  <c r="C27" i="9"/>
  <c r="G19" i="9" l="1"/>
  <c r="R48" i="7"/>
  <c r="I27" i="9"/>
  <c r="O24" i="9"/>
  <c r="N27" i="9" l="1"/>
  <c r="H27" i="9"/>
  <c r="F27" i="9"/>
  <c r="L27" i="9"/>
  <c r="M27" i="9"/>
  <c r="O25" i="9"/>
  <c r="G27" i="9"/>
  <c r="K27" i="9"/>
  <c r="J27" i="9"/>
  <c r="O26" i="9"/>
  <c r="E27" i="9"/>
  <c r="D27" i="9"/>
  <c r="O23" i="9"/>
  <c r="O27" i="9" l="1"/>
  <c r="Q27" i="9" s="1"/>
</calcChain>
</file>

<file path=xl/sharedStrings.xml><?xml version="1.0" encoding="utf-8"?>
<sst xmlns="http://schemas.openxmlformats.org/spreadsheetml/2006/main" count="1581" uniqueCount="518">
  <si>
    <t>Project Title</t>
  </si>
  <si>
    <t>2018      Period 1</t>
  </si>
  <si>
    <t>Total 2018</t>
  </si>
  <si>
    <t>RECURRING PROJECTS</t>
  </si>
  <si>
    <t>Projects Funded by Others</t>
  </si>
  <si>
    <t>B</t>
  </si>
  <si>
    <t xml:space="preserve">Mains - Replaced / Restored </t>
  </si>
  <si>
    <t>B2</t>
  </si>
  <si>
    <r>
      <t>Mains - Replaced QIP Program</t>
    </r>
    <r>
      <rPr>
        <sz val="10"/>
        <color rgb="FFFF0000"/>
        <rFont val="Arial"/>
        <family val="2"/>
      </rPr>
      <t/>
    </r>
  </si>
  <si>
    <t>C</t>
  </si>
  <si>
    <t>Mains - Unscheduled</t>
  </si>
  <si>
    <t>D</t>
  </si>
  <si>
    <t>Mains - Relocated</t>
  </si>
  <si>
    <t>Hydrants, Valves, and Manholes - New</t>
  </si>
  <si>
    <t>F</t>
  </si>
  <si>
    <t>Hydrants, Valves, and Manholes - Replaced</t>
  </si>
  <si>
    <t>Services and Laterals - New</t>
  </si>
  <si>
    <t>H</t>
  </si>
  <si>
    <t>Services and Laterals - Replaced</t>
  </si>
  <si>
    <t>Meters - New</t>
  </si>
  <si>
    <t>J</t>
  </si>
  <si>
    <t>Meters - Replaced</t>
  </si>
  <si>
    <t>ITS Equipment and Systems</t>
  </si>
  <si>
    <t>SCADA Equipment and Systems</t>
  </si>
  <si>
    <t>Security Equipment and Systems</t>
  </si>
  <si>
    <t>N</t>
  </si>
  <si>
    <t>Vehicles</t>
  </si>
  <si>
    <t>Tools and Equipment</t>
  </si>
  <si>
    <t>Process Plant Facilities and Equipment</t>
  </si>
  <si>
    <t>ITS Equipment and Systems - Centrally Sponsored</t>
  </si>
  <si>
    <t>I12-000001</t>
  </si>
  <si>
    <t>Post Acquisition BD Capex</t>
  </si>
  <si>
    <t>I12-020032</t>
  </si>
  <si>
    <t>RRS Filter Building Replacement</t>
  </si>
  <si>
    <t>I12-020037</t>
  </si>
  <si>
    <t>I12-020039</t>
  </si>
  <si>
    <t>I12-020055</t>
  </si>
  <si>
    <t>Mains - Replaced / Restored</t>
  </si>
  <si>
    <t>RP</t>
  </si>
  <si>
    <t>Mains</t>
  </si>
  <si>
    <t>Hydrants</t>
  </si>
  <si>
    <t>Services</t>
  </si>
  <si>
    <t>Meters</t>
  </si>
  <si>
    <t>Total QIP Additions</t>
  </si>
  <si>
    <t>QIP Additions</t>
  </si>
  <si>
    <t>2017      Period 1</t>
  </si>
  <si>
    <t>Mains - New</t>
  </si>
  <si>
    <t>Offices and Operations Centers</t>
  </si>
  <si>
    <t>Engineering Studies</t>
  </si>
  <si>
    <t>I12-020011</t>
  </si>
  <si>
    <t>I12-020021</t>
  </si>
  <si>
    <t>Power Reliability at Remote Sites</t>
  </si>
  <si>
    <t xml:space="preserve">KRS1 Chemical Storage and Feed Improvements </t>
  </si>
  <si>
    <t xml:space="preserve">Georgetown Bypass and US 25 Area </t>
  </si>
  <si>
    <t>I12-020040</t>
  </si>
  <si>
    <t>KRS Valve House Rehabilitation (Phase 2)</t>
  </si>
  <si>
    <t>I12-020043</t>
  </si>
  <si>
    <t>Athens Boonesboro Main Extension</t>
  </si>
  <si>
    <t>I12-020050</t>
  </si>
  <si>
    <t>Paving Field Ops and Front Entrance</t>
  </si>
  <si>
    <t>I12-020051</t>
  </si>
  <si>
    <t>KRS High Service Pumps Replacement</t>
  </si>
  <si>
    <t>I12-020052</t>
  </si>
  <si>
    <t>Millersburg Tank Replacement</t>
  </si>
  <si>
    <t>New Circle Rd Main Relocation Phase 2</t>
  </si>
  <si>
    <t>I12-020056</t>
  </si>
  <si>
    <t>KRS Valve House Rehabilitation (Phase 1.B)</t>
  </si>
  <si>
    <t>Sep-Dec 2015</t>
  </si>
  <si>
    <t>Jan-Jun 2017</t>
  </si>
  <si>
    <t>Per In-Service Date or Assumed Months in Construction Phase</t>
  </si>
  <si>
    <t>Total Placed in Service:</t>
  </si>
  <si>
    <t>Slippage for RPs</t>
  </si>
  <si>
    <t>In-Service</t>
  </si>
  <si>
    <t>Slippage for IPs</t>
  </si>
  <si>
    <t xml:space="preserve">Date or </t>
  </si>
  <si>
    <t>Water CWIP</t>
  </si>
  <si>
    <t>Utility</t>
  </si>
  <si>
    <t>SAP GL</t>
  </si>
  <si>
    <t>NARUC</t>
  </si>
  <si>
    <t>AFUDC</t>
  </si>
  <si>
    <t># Months</t>
  </si>
  <si>
    <t>Bal Fwd</t>
  </si>
  <si>
    <t>Account Key</t>
  </si>
  <si>
    <t>Line #</t>
  </si>
  <si>
    <t>FP#</t>
  </si>
  <si>
    <t>Project Description</t>
  </si>
  <si>
    <t>Plant Account</t>
  </si>
  <si>
    <t>Account</t>
  </si>
  <si>
    <t>Y/N</t>
  </si>
  <si>
    <t>Construction</t>
  </si>
  <si>
    <t>331001</t>
  </si>
  <si>
    <t>335000</t>
  </si>
  <si>
    <t>333000</t>
  </si>
  <si>
    <t>334200</t>
  </si>
  <si>
    <t>334200-Meter Installations</t>
  </si>
  <si>
    <t/>
  </si>
  <si>
    <t>301000</t>
  </si>
  <si>
    <t>301000-Organization</t>
  </si>
  <si>
    <t>334100</t>
  </si>
  <si>
    <t>333000-Services</t>
  </si>
  <si>
    <t>10133300</t>
  </si>
  <si>
    <t>333.4</t>
  </si>
  <si>
    <t>339100</t>
  </si>
  <si>
    <t>339200-Other P/E-Supply</t>
  </si>
  <si>
    <t>340100</t>
  </si>
  <si>
    <t>340100-Office Furniture &amp; Equip</t>
  </si>
  <si>
    <t>334300</t>
  </si>
  <si>
    <t>340300-Computer Software</t>
  </si>
  <si>
    <t>10134010</t>
  </si>
  <si>
    <t>340.5</t>
  </si>
  <si>
    <t>347000</t>
  </si>
  <si>
    <t>347000-Misc Equipment</t>
  </si>
  <si>
    <t>10134700</t>
  </si>
  <si>
    <t>347.5</t>
  </si>
  <si>
    <t>346190</t>
  </si>
  <si>
    <t>340200</t>
  </si>
  <si>
    <t>340200-Comp &amp; Periph Equip</t>
  </si>
  <si>
    <t>340300</t>
  </si>
  <si>
    <t>304500</t>
  </si>
  <si>
    <t>0</t>
  </si>
  <si>
    <t>341100</t>
  </si>
  <si>
    <t>341200</t>
  </si>
  <si>
    <t>341300</t>
  </si>
  <si>
    <t>343000</t>
  </si>
  <si>
    <t>304100</t>
  </si>
  <si>
    <t>304100-Struct &amp; Imp-Supply</t>
  </si>
  <si>
    <t>10130410</t>
  </si>
  <si>
    <t>304.2</t>
  </si>
  <si>
    <t>Y</t>
  </si>
  <si>
    <t>306000</t>
  </si>
  <si>
    <t>306000-Lake, River &amp; Other Intakes</t>
  </si>
  <si>
    <t>y</t>
  </si>
  <si>
    <t>311000</t>
  </si>
  <si>
    <t>311000-Pumping Equipment</t>
  </si>
  <si>
    <t>320100</t>
  </si>
  <si>
    <t>320100-Wt Equip Non-Media</t>
  </si>
  <si>
    <t>10132010</t>
  </si>
  <si>
    <t>320.3</t>
  </si>
  <si>
    <t>330200</t>
  </si>
  <si>
    <t>330200-Ground Level Tanks</t>
  </si>
  <si>
    <t>344000</t>
  </si>
  <si>
    <t>344000-Laboratory Equipment</t>
  </si>
  <si>
    <t>10134400</t>
  </si>
  <si>
    <t>344.5</t>
  </si>
  <si>
    <t>10130100</t>
  </si>
  <si>
    <t>301.1</t>
  </si>
  <si>
    <t>303200</t>
  </si>
  <si>
    <t>303200-Land &amp; Land Rights-Supply</t>
  </si>
  <si>
    <t>10130320</t>
  </si>
  <si>
    <t>303.2</t>
  </si>
  <si>
    <t>339600</t>
  </si>
  <si>
    <t>339100-Other P/E-Intangible</t>
  </si>
  <si>
    <t>10133910</t>
  </si>
  <si>
    <t>339.1</t>
  </si>
  <si>
    <t>348000</t>
  </si>
  <si>
    <t>339600-Other P/E-Cps</t>
  </si>
  <si>
    <t>R12-01K3/ T12-0102-P-0291</t>
  </si>
  <si>
    <t>340315-Comp Software Specia</t>
  </si>
  <si>
    <t>304300</t>
  </si>
  <si>
    <t>10130430</t>
  </si>
  <si>
    <t>304.3</t>
  </si>
  <si>
    <t>330100</t>
  </si>
  <si>
    <t>311200</t>
  </si>
  <si>
    <t>10131120</t>
  </si>
  <si>
    <t>311.2</t>
  </si>
  <si>
    <t>331001-T&amp;D Mains</t>
  </si>
  <si>
    <t>10133100</t>
  </si>
  <si>
    <t>331.4</t>
  </si>
  <si>
    <t>335000-Hydrants</t>
  </si>
  <si>
    <t>10133500</t>
  </si>
  <si>
    <t>335.4</t>
  </si>
  <si>
    <t>I12-020017-01</t>
  </si>
  <si>
    <t>KRS Valve House Rehabilitation Phas</t>
  </si>
  <si>
    <t>310000</t>
  </si>
  <si>
    <t>310000-Power Generation Equip</t>
  </si>
  <si>
    <t>304500-Struct &amp; Imp-General</t>
  </si>
  <si>
    <t>I12-020012-01</t>
  </si>
  <si>
    <t>KRS High Service Pumping</t>
  </si>
  <si>
    <t>I12-020046-01</t>
  </si>
  <si>
    <t>KRS Actuator Replacement Level 1</t>
  </si>
  <si>
    <t>I12-020057</t>
  </si>
  <si>
    <t>Sludge Thickner Upgrade</t>
  </si>
  <si>
    <t>I12-020058</t>
  </si>
  <si>
    <t>KRS Intake Pump Replacement</t>
  </si>
  <si>
    <t>Kentucky American Water Company</t>
  </si>
  <si>
    <t>Case No. 2015-00418</t>
  </si>
  <si>
    <t>D12-**01-P</t>
  </si>
  <si>
    <t>10133420</t>
  </si>
  <si>
    <t>334.4</t>
  </si>
  <si>
    <t>334100-Meters</t>
  </si>
  <si>
    <t>R12-**A1</t>
  </si>
  <si>
    <t>R12-**B1</t>
  </si>
  <si>
    <t>10133410</t>
  </si>
  <si>
    <t>R12-**C1</t>
  </si>
  <si>
    <t>R12-**D1</t>
  </si>
  <si>
    <t>R12-**E1</t>
  </si>
  <si>
    <t>R12-**F1</t>
  </si>
  <si>
    <t>R12-**G1</t>
  </si>
  <si>
    <t>R12-**H1</t>
  </si>
  <si>
    <t>R12-**I1</t>
  </si>
  <si>
    <t>R12-**J1</t>
  </si>
  <si>
    <t>R12-**K1</t>
  </si>
  <si>
    <t>R12-**L1</t>
  </si>
  <si>
    <t>346190-Remote Control &amp; Instrument</t>
  </si>
  <si>
    <t>10134600</t>
  </si>
  <si>
    <t>346.5</t>
  </si>
  <si>
    <t>R12-**M1</t>
  </si>
  <si>
    <t>10130450</t>
  </si>
  <si>
    <t>304.5</t>
  </si>
  <si>
    <t>R12-**N1</t>
  </si>
  <si>
    <t>R12-**O1</t>
  </si>
  <si>
    <t>341100-Trans Equip Lt Duty Trks</t>
  </si>
  <si>
    <t>10134100</t>
  </si>
  <si>
    <t>341.5</t>
  </si>
  <si>
    <t>341200-Trans Equip Hvy Duty Trks</t>
  </si>
  <si>
    <t>341300-Trans Equip Auto Car</t>
  </si>
  <si>
    <t>R12-**P1</t>
  </si>
  <si>
    <t>343000-Tools,Shop,Garage Equip</t>
  </si>
  <si>
    <t>10134300</t>
  </si>
  <si>
    <t>343.5</t>
  </si>
  <si>
    <t>R12-**Q1</t>
  </si>
  <si>
    <t>R12-**S1</t>
  </si>
  <si>
    <t>330100-Elevated Tanks &amp; Standpipes</t>
  </si>
  <si>
    <t>10133000</t>
  </si>
  <si>
    <t>330.4</t>
  </si>
  <si>
    <t>New Circle Rd Main Relocation</t>
  </si>
  <si>
    <t>10131000</t>
  </si>
  <si>
    <t>310.2</t>
  </si>
  <si>
    <t>Kentucky-American Water Company</t>
  </si>
  <si>
    <t>Historical Activity - Retirements, Salvage Proceeds and Removal Costs</t>
  </si>
  <si>
    <t>For the Period January 2012 through December 2014</t>
  </si>
  <si>
    <t>3-Yr Avg</t>
  </si>
  <si>
    <t>Retirement</t>
  </si>
  <si>
    <t>Salvage Credit</t>
  </si>
  <si>
    <t xml:space="preserve"> Removal Cost</t>
  </si>
  <si>
    <t>Retirements</t>
  </si>
  <si>
    <t>Monthly Average</t>
  </si>
  <si>
    <t>Salvage Credits</t>
  </si>
  <si>
    <t>Removal Cost Debit</t>
  </si>
  <si>
    <t>01/12-12/14</t>
  </si>
  <si>
    <t>(3-Yr Avg  / 12)</t>
  </si>
  <si>
    <t>Grand Total</t>
  </si>
  <si>
    <t>Annual Average
(Monthly x 12)</t>
  </si>
  <si>
    <t>CHECK:</t>
  </si>
  <si>
    <t>302000</t>
  </si>
  <si>
    <t>303300</t>
  </si>
  <si>
    <t>303400</t>
  </si>
  <si>
    <t>303500</t>
  </si>
  <si>
    <t>304200</t>
  </si>
  <si>
    <t>304400</t>
  </si>
  <si>
    <t>304600</t>
  </si>
  <si>
    <t>304610</t>
  </si>
  <si>
    <t>304700</t>
  </si>
  <si>
    <t>304800</t>
  </si>
  <si>
    <t>305000</t>
  </si>
  <si>
    <t>307000</t>
  </si>
  <si>
    <t>309000</t>
  </si>
  <si>
    <t>311300</t>
  </si>
  <si>
    <t>311400</t>
  </si>
  <si>
    <t>311500</t>
  </si>
  <si>
    <t>311520</t>
  </si>
  <si>
    <t>311530</t>
  </si>
  <si>
    <t>311540</t>
  </si>
  <si>
    <t>320200</t>
  </si>
  <si>
    <t>330000</t>
  </si>
  <si>
    <t>330400</t>
  </si>
  <si>
    <t>331100</t>
  </si>
  <si>
    <t>331200</t>
  </si>
  <si>
    <t>331300</t>
  </si>
  <si>
    <t>331400</t>
  </si>
  <si>
    <t>334110</t>
  </si>
  <si>
    <t>334120</t>
  </si>
  <si>
    <t>334130</t>
  </si>
  <si>
    <t>334131</t>
  </si>
  <si>
    <t>340210</t>
  </si>
  <si>
    <t>340220</t>
  </si>
  <si>
    <t>340230</t>
  </si>
  <si>
    <t>340240</t>
  </si>
  <si>
    <t>340315</t>
  </si>
  <si>
    <t>340320</t>
  </si>
  <si>
    <t>340325</t>
  </si>
  <si>
    <t>340330</t>
  </si>
  <si>
    <t>340500</t>
  </si>
  <si>
    <t>341400</t>
  </si>
  <si>
    <t>342000</t>
  </si>
  <si>
    <t>345000</t>
  </si>
  <si>
    <t>346100</t>
  </si>
  <si>
    <t>346200</t>
  </si>
  <si>
    <t>353500</t>
  </si>
  <si>
    <t>354200</t>
  </si>
  <si>
    <t>354300</t>
  </si>
  <si>
    <t>354400</t>
  </si>
  <si>
    <t>354500</t>
  </si>
  <si>
    <t>360000</t>
  </si>
  <si>
    <t>361100</t>
  </si>
  <si>
    <t>363000</t>
  </si>
  <si>
    <t>Total 2017</t>
  </si>
  <si>
    <t>%</t>
  </si>
  <si>
    <t>Total</t>
  </si>
  <si>
    <t>QIP Eligible</t>
  </si>
  <si>
    <t>Additions:</t>
  </si>
  <si>
    <t>Retirements:</t>
  </si>
  <si>
    <t>Retirement %</t>
  </si>
  <si>
    <t>Cost of Removal:</t>
  </si>
  <si>
    <t>Cost of Removal %</t>
  </si>
  <si>
    <t>12 Mo End Aug 2017</t>
  </si>
  <si>
    <t>Total Water Retirements</t>
  </si>
  <si>
    <t>Line</t>
  </si>
  <si>
    <t>Utility Plant</t>
  </si>
  <si>
    <t>UPIS Balance</t>
  </si>
  <si>
    <t>#</t>
  </si>
  <si>
    <t>Acct</t>
  </si>
  <si>
    <t>Water</t>
  </si>
  <si>
    <t>302000-Franchises</t>
  </si>
  <si>
    <t>10130200</t>
  </si>
  <si>
    <t>302.1</t>
  </si>
  <si>
    <t>303300-Land &amp; Land Rights-Pumping</t>
  </si>
  <si>
    <t>10130330</t>
  </si>
  <si>
    <t>303400-Land &amp; Land Rights-Treatment</t>
  </si>
  <si>
    <t>10130340</t>
  </si>
  <si>
    <t>303.3</t>
  </si>
  <si>
    <t>303500-Land &amp; Land Rights-T&amp;D</t>
  </si>
  <si>
    <t>10130350</t>
  </si>
  <si>
    <t>303.4</t>
  </si>
  <si>
    <t>304200-Struct &amp; Imp-Pumping</t>
  </si>
  <si>
    <t>10130420</t>
  </si>
  <si>
    <t>304300-Struct &amp; Imp-Treatment</t>
  </si>
  <si>
    <t>304400-Struct &amp; Imp-T&amp;D</t>
  </si>
  <si>
    <t>10130440</t>
  </si>
  <si>
    <t>304.4</t>
  </si>
  <si>
    <t>304600-Struct &amp; Imp-Offices</t>
  </si>
  <si>
    <t>304610-Struct &amp; Imp-HVAC</t>
  </si>
  <si>
    <t>304700-Struct &amp; Imp-Store,Shop,Gar</t>
  </si>
  <si>
    <t>304800-Struct &amp; Imp-Misc</t>
  </si>
  <si>
    <t>305000-Collect &amp; Impound Reservoirs</t>
  </si>
  <si>
    <t>10130500</t>
  </si>
  <si>
    <t>305.2</t>
  </si>
  <si>
    <t>10130600</t>
  </si>
  <si>
    <t>306.2</t>
  </si>
  <si>
    <t>309000-Supply Mains</t>
  </si>
  <si>
    <t>10130900</t>
  </si>
  <si>
    <t>309.2</t>
  </si>
  <si>
    <t>311200-Pump Eqp Electric</t>
  </si>
  <si>
    <t>311300-Pump Eqp Diesel</t>
  </si>
  <si>
    <t>10131130</t>
  </si>
  <si>
    <t>311400-Pump Eqp Hydraulic</t>
  </si>
  <si>
    <t>10131140</t>
  </si>
  <si>
    <t>311520-Pump Eqp-SOS &amp; Pumping</t>
  </si>
  <si>
    <t>10131152</t>
  </si>
  <si>
    <t>311530-Pump Eqp Wtr Treatment</t>
  </si>
  <si>
    <t>10131153</t>
  </si>
  <si>
    <t>311.3</t>
  </si>
  <si>
    <t>311540-Pumping Equipment TD</t>
  </si>
  <si>
    <t>10131154</t>
  </si>
  <si>
    <t>311.4</t>
  </si>
  <si>
    <t>320100-WT Equip Non-Media</t>
  </si>
  <si>
    <t>320200-WT Equip Filter Media</t>
  </si>
  <si>
    <t>330000-Dist Reservoirs &amp; Standpipes</t>
  </si>
  <si>
    <t>330400-Clearwell</t>
  </si>
  <si>
    <t>331100-TD Mains 4in &amp; Less</t>
  </si>
  <si>
    <t>331200-TD Mains 6in to 8in</t>
  </si>
  <si>
    <t>331300-TD Mains 10in to 16in</t>
  </si>
  <si>
    <t>331400-TD Mains 18in &amp; Grtr</t>
  </si>
  <si>
    <t>334110-Meters Bronze Case</t>
  </si>
  <si>
    <t>334120-Meters Plastic Case</t>
  </si>
  <si>
    <t>334130-Meters Other</t>
  </si>
  <si>
    <t>334131-Meter Reading Units</t>
  </si>
  <si>
    <t>334300-Meter Vaults</t>
  </si>
  <si>
    <t>339600-Other P/E-CPS</t>
  </si>
  <si>
    <t>340220-Comp &amp; Periph Personal</t>
  </si>
  <si>
    <t>340230-Comp &amp; Periph Other</t>
  </si>
  <si>
    <t>340240-Comp &amp; Periph Capital Lease</t>
  </si>
  <si>
    <t>340315-Computer Software - BT</t>
  </si>
  <si>
    <t>340320-Comp Software Personal</t>
  </si>
  <si>
    <t>340325-Comp Software Customized</t>
  </si>
  <si>
    <t>340330-Comp Software Other</t>
  </si>
  <si>
    <t>340500-Other Office Equipment</t>
  </si>
  <si>
    <t>341300-Trans Equip Autos</t>
  </si>
  <si>
    <t>341400-Trans Equip Other</t>
  </si>
  <si>
    <t>342000-Stores Equipment</t>
  </si>
  <si>
    <t>10134200</t>
  </si>
  <si>
    <t>342.5</t>
  </si>
  <si>
    <t>345000-Power Operated Equipment</t>
  </si>
  <si>
    <t>10134500</t>
  </si>
  <si>
    <t>345.5</t>
  </si>
  <si>
    <t>346100-Comm Equip Non-Telephone</t>
  </si>
  <si>
    <t>346200-Comm Equip Telephone</t>
  </si>
  <si>
    <t>348000-Other Tangible Property</t>
  </si>
  <si>
    <t>10134800</t>
  </si>
  <si>
    <t>348.5</t>
  </si>
  <si>
    <t>Sewer</t>
  </si>
  <si>
    <t>331001-TD Mains Not Classified</t>
  </si>
  <si>
    <t>353500-WW Land &amp; Ld Rights General</t>
  </si>
  <si>
    <t>10135350</t>
  </si>
  <si>
    <t>353.7</t>
  </si>
  <si>
    <t>354200-WW Struct &amp; Imp Collection</t>
  </si>
  <si>
    <t>10135420</t>
  </si>
  <si>
    <t>354.2</t>
  </si>
  <si>
    <t>354300-WW Struct &amp; Imp Pumping</t>
  </si>
  <si>
    <t>10135430</t>
  </si>
  <si>
    <t>354.3</t>
  </si>
  <si>
    <t>354400-WW Struct &amp; Imp Treatment</t>
  </si>
  <si>
    <t>10135440</t>
  </si>
  <si>
    <t>354.4</t>
  </si>
  <si>
    <t>354500-WW Struct &amp; Imp General</t>
  </si>
  <si>
    <t>10135450</t>
  </si>
  <si>
    <t>354.7</t>
  </si>
  <si>
    <t>360000-WW Collection Sewers Forced</t>
  </si>
  <si>
    <t>10136000</t>
  </si>
  <si>
    <t>360.2</t>
  </si>
  <si>
    <t>361100-WW Collecting Mains</t>
  </si>
  <si>
    <t>10136110</t>
  </si>
  <si>
    <t>361.2</t>
  </si>
  <si>
    <t>363000-WW Services Sewer</t>
  </si>
  <si>
    <t>10136300</t>
  </si>
  <si>
    <t>363.2</t>
  </si>
  <si>
    <t>364000-WW Flow Measuring Devices</t>
  </si>
  <si>
    <t>364000</t>
  </si>
  <si>
    <t>10136400</t>
  </si>
  <si>
    <t>364.2</t>
  </si>
  <si>
    <t>371100-WW Pump Equip Elect</t>
  </si>
  <si>
    <t>371100</t>
  </si>
  <si>
    <t>10137110</t>
  </si>
  <si>
    <t>371.3</t>
  </si>
  <si>
    <t>371200-WW Pump Equip Oth Pwr</t>
  </si>
  <si>
    <t>371200</t>
  </si>
  <si>
    <t>10137120</t>
  </si>
  <si>
    <t>380000-WW TD Equipment</t>
  </si>
  <si>
    <t>380000</t>
  </si>
  <si>
    <t>10138000</t>
  </si>
  <si>
    <t>380.4</t>
  </si>
  <si>
    <t>390000-WW Office Furniture &amp; Equip</t>
  </si>
  <si>
    <t>390000</t>
  </si>
  <si>
    <t>10139000</t>
  </si>
  <si>
    <t>390.7</t>
  </si>
  <si>
    <t>390200-WW Computers &amp; Peripheral</t>
  </si>
  <si>
    <t>390200</t>
  </si>
  <si>
    <t>390300-WW Computer Software</t>
  </si>
  <si>
    <t>390300</t>
  </si>
  <si>
    <t>391100-WW Trans Equip Lt Dty Trks</t>
  </si>
  <si>
    <t>391100</t>
  </si>
  <si>
    <t>10139100</t>
  </si>
  <si>
    <t>391.7</t>
  </si>
  <si>
    <t>392000-WW Stores Equipment</t>
  </si>
  <si>
    <t>392000</t>
  </si>
  <si>
    <t>10139200</t>
  </si>
  <si>
    <t>392.7</t>
  </si>
  <si>
    <t>393000-WW Tool Shop &amp; Garage Equip</t>
  </si>
  <si>
    <t>393000</t>
  </si>
  <si>
    <t>10139300</t>
  </si>
  <si>
    <t>393.7</t>
  </si>
  <si>
    <t>394000-WW Laboratory Equipment</t>
  </si>
  <si>
    <t>394000</t>
  </si>
  <si>
    <t>10139400</t>
  </si>
  <si>
    <t>394.7</t>
  </si>
  <si>
    <t>395000-WW Power Operated Equip</t>
  </si>
  <si>
    <t>395000</t>
  </si>
  <si>
    <t>10139500</t>
  </si>
  <si>
    <t>395.7</t>
  </si>
  <si>
    <t>396000-WW Communication Equip</t>
  </si>
  <si>
    <t>396000</t>
  </si>
  <si>
    <t>10139600</t>
  </si>
  <si>
    <t>396.7</t>
  </si>
  <si>
    <t>397000-WW Misc Equipment</t>
  </si>
  <si>
    <t>397000</t>
  </si>
  <si>
    <t>10139700</t>
  </si>
  <si>
    <t>397.7</t>
  </si>
  <si>
    <t>Alloc</t>
  </si>
  <si>
    <t>Account Description</t>
  </si>
  <si>
    <t>% Contributions</t>
  </si>
  <si>
    <t>333000-Services Taxable</t>
  </si>
  <si>
    <t>COR %</t>
  </si>
  <si>
    <t>QIP Eligible Additions:</t>
  </si>
  <si>
    <t>Contributions in Aid of Construction Balances by Month</t>
  </si>
  <si>
    <t>Asset Retirements by Month</t>
  </si>
  <si>
    <t>Capital In-Servicing Activity by Month</t>
  </si>
  <si>
    <t>12 Months</t>
  </si>
  <si>
    <t>Ending Aug 2017</t>
  </si>
  <si>
    <t>Placed in Service:</t>
  </si>
  <si>
    <t>Qualified Infrastructure Program (QIP)</t>
  </si>
  <si>
    <t>2017 QIP Additions</t>
  </si>
  <si>
    <t>Strategic Capital Expenditure Plan</t>
  </si>
  <si>
    <t>2018 QIP Additions</t>
  </si>
  <si>
    <t>Mains - Replaced QIP Program</t>
  </si>
  <si>
    <t>CIAC-NT Mains</t>
  </si>
  <si>
    <t>CIAC-NT Ext Dep</t>
  </si>
  <si>
    <t>CIAC-NT Svcs</t>
  </si>
  <si>
    <t>CIAC-NT Meters</t>
  </si>
  <si>
    <t>CIAC-NT Hydrants</t>
  </si>
  <si>
    <t>CIAC-NT Other</t>
  </si>
  <si>
    <t>CIAC-NT WIP</t>
  </si>
  <si>
    <t>CIAC-NT NUP Property</t>
  </si>
  <si>
    <t>CIAC-Tax Mains</t>
  </si>
  <si>
    <t>CIAC-Tax Ext Dep</t>
  </si>
  <si>
    <t>CIAC-Tax Svcs</t>
  </si>
  <si>
    <t>CIAC-Tax Meters</t>
  </si>
  <si>
    <t>CIAC-Tax Hydrants</t>
  </si>
  <si>
    <t>CIAC-Tax Other</t>
  </si>
  <si>
    <t>CIAC-Tax WIP</t>
  </si>
  <si>
    <t>Plant Acct</t>
  </si>
  <si>
    <t>QIP Plant Accounts:</t>
  </si>
  <si>
    <t>Worksheet Name</t>
  </si>
  <si>
    <t>Description / Purpose of Worksheet</t>
  </si>
  <si>
    <r>
      <t>Workbook Information:</t>
    </r>
    <r>
      <rPr>
        <sz val="11"/>
        <rFont val="Calibri"/>
        <family val="2"/>
        <scheme val="minor"/>
      </rPr>
      <t xml:space="preserve"> This workbook provides the workpapers to support the Qualified Infrastructure Program (QIP).</t>
    </r>
  </si>
  <si>
    <t>Link Out</t>
  </si>
  <si>
    <t>Link out additions, retirement, cost of removal and contributions from prior rate case.  Link out projected additions, retirements and contributions.</t>
  </si>
  <si>
    <t>2018 Additions</t>
  </si>
  <si>
    <t>2017 Additions</t>
  </si>
  <si>
    <t>RC Additions</t>
  </si>
  <si>
    <t>RC Retirements</t>
  </si>
  <si>
    <t>RC Cost of Removal</t>
  </si>
  <si>
    <t>RC Contributions</t>
  </si>
  <si>
    <t>2018 Strategic Capital Expenditure Plan (SCEP) and the corresponding QIP eligible additions by plant account.</t>
  </si>
  <si>
    <t>2017 Strategic Capital Expenditure Plan (SCEP) and the corresponding QIP eligible additions by plant account.</t>
  </si>
  <si>
    <t>QIP eligible additions from the 2015 rate case based on SCEP project and plant accountn.</t>
  </si>
  <si>
    <t>Historical retirements used in the 2015 rate case.</t>
  </si>
  <si>
    <t>Historical cost of removal used in the 2015 rate case.</t>
  </si>
  <si>
    <t>Historical cost of rentributions used in the 2015 rate case.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</si>
</sst>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,000"/>
    <numFmt numFmtId="166" formatCode="_(&quot;$&quot;* #,##0_);_(&quot;$&quot;* \(#,##0\);_(&quot;$&quot;* &quot;-&quot;??_);_(@_)"/>
    <numFmt numFmtId="167" formatCode="0.0%"/>
    <numFmt numFmtId="168" formatCode="0.0"/>
    <numFmt numFmtId="169" formatCode="0.000"/>
    <numFmt numFmtId="170" formatCode="0.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00000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medium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medium">
        <color indexed="64"/>
      </diagonal>
    </border>
    <border>
      <left style="medium">
        <color auto="1"/>
      </left>
      <right/>
      <top/>
      <bottom/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medium">
        <color indexed="8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 diagonalDown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medium">
        <color indexed="8"/>
      </diagonal>
    </border>
    <border>
      <left/>
      <right/>
      <top style="medium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3" borderId="6" applyNumberFormat="0" applyAlignment="0" applyProtection="0">
      <alignment horizontal="left" vertical="center" inden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0" fillId="0" borderId="10" applyNumberFormat="0" applyProtection="0">
      <alignment horizontal="right" vertical="center"/>
    </xf>
    <xf numFmtId="0" fontId="3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</cellStyleXfs>
  <cellXfs count="268">
    <xf numFmtId="0" fontId="0" fillId="0" borderId="0" xfId="0"/>
    <xf numFmtId="0" fontId="2" fillId="0" borderId="0" xfId="0" applyFont="1"/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0" xfId="8" applyFont="1" applyFill="1" applyAlignment="1">
      <alignment horizontal="left" indent="2"/>
    </xf>
    <xf numFmtId="0" fontId="7" fillId="0" borderId="0" xfId="8" applyFont="1" applyAlignment="1">
      <alignment horizontal="left"/>
    </xf>
    <xf numFmtId="0" fontId="7" fillId="0" borderId="0" xfId="8" applyFont="1"/>
    <xf numFmtId="0" fontId="6" fillId="0" borderId="0" xfId="8" applyFont="1"/>
    <xf numFmtId="0" fontId="12" fillId="0" borderId="0" xfId="8" applyFont="1" applyFill="1" applyAlignment="1"/>
    <xf numFmtId="0" fontId="13" fillId="0" borderId="0" xfId="8" applyFont="1" applyFill="1" applyAlignment="1"/>
    <xf numFmtId="0" fontId="11" fillId="0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8" applyFont="1" applyFill="1" applyAlignment="1">
      <alignment horizontal="left" indent="2"/>
    </xf>
    <xf numFmtId="0" fontId="13" fillId="0" borderId="0" xfId="8" applyFont="1" applyFill="1" applyAlignment="1">
      <alignment horizontal="left"/>
    </xf>
    <xf numFmtId="5" fontId="14" fillId="0" borderId="0" xfId="0" applyNumberFormat="1" applyFont="1"/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" fontId="9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15" fillId="0" borderId="0" xfId="8" applyFont="1" applyFill="1" applyAlignment="1">
      <alignment horizontal="left" indent="2"/>
    </xf>
    <xf numFmtId="0" fontId="9" fillId="0" borderId="0" xfId="0" applyFont="1" applyAlignment="1">
      <alignment horizontal="right"/>
    </xf>
    <xf numFmtId="5" fontId="16" fillId="0" borderId="0" xfId="0" applyNumberFormat="1" applyFont="1"/>
    <xf numFmtId="5" fontId="9" fillId="0" borderId="0" xfId="0" applyNumberFormat="1" applyFont="1"/>
    <xf numFmtId="5" fontId="9" fillId="0" borderId="0" xfId="0" applyNumberFormat="1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 indent="2"/>
    </xf>
    <xf numFmtId="44" fontId="11" fillId="0" borderId="0" xfId="0" applyNumberFormat="1" applyFont="1"/>
    <xf numFmtId="0" fontId="11" fillId="0" borderId="0" xfId="0" applyFont="1" applyFill="1" applyAlignment="1">
      <alignment horizontal="left"/>
    </xf>
    <xf numFmtId="0" fontId="13" fillId="0" borderId="0" xfId="8" applyFont="1" applyFill="1"/>
    <xf numFmtId="0" fontId="13" fillId="0" borderId="0" xfId="8" applyFont="1" applyFill="1" applyAlignment="1">
      <alignment horizontal="center"/>
    </xf>
    <xf numFmtId="0" fontId="7" fillId="0" borderId="0" xfId="8" applyFont="1" applyFill="1"/>
    <xf numFmtId="44" fontId="13" fillId="0" borderId="0" xfId="8" applyNumberFormat="1" applyFont="1" applyFill="1"/>
    <xf numFmtId="0" fontId="11" fillId="0" borderId="0" xfId="0" applyFont="1" applyAlignment="1">
      <alignment horizontal="left" indent="2"/>
    </xf>
    <xf numFmtId="0" fontId="9" fillId="0" borderId="0" xfId="0" applyFont="1"/>
    <xf numFmtId="1" fontId="13" fillId="0" borderId="0" xfId="8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/>
    <xf numFmtId="0" fontId="13" fillId="0" borderId="5" xfId="8" applyFont="1" applyFill="1" applyBorder="1" applyAlignment="1">
      <alignment horizontal="center"/>
    </xf>
    <xf numFmtId="1" fontId="13" fillId="0" borderId="0" xfId="8" applyNumberFormat="1" applyFont="1" applyFill="1" applyBorder="1" applyAlignment="1">
      <alignment horizontal="left"/>
    </xf>
    <xf numFmtId="1" fontId="13" fillId="0" borderId="5" xfId="8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67" fontId="7" fillId="0" borderId="0" xfId="3" applyNumberFormat="1" applyFont="1" applyFill="1"/>
    <xf numFmtId="3" fontId="7" fillId="0" borderId="0" xfId="0" quotePrefix="1" applyNumberFormat="1" applyFont="1" applyFill="1"/>
    <xf numFmtId="3" fontId="7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center"/>
    </xf>
    <xf numFmtId="5" fontId="7" fillId="0" borderId="0" xfId="2" applyNumberFormat="1" applyFont="1" applyFill="1"/>
    <xf numFmtId="41" fontId="7" fillId="0" borderId="0" xfId="2" applyNumberFormat="1" applyFont="1" applyFill="1"/>
    <xf numFmtId="37" fontId="7" fillId="0" borderId="0" xfId="0" applyNumberFormat="1" applyFont="1" applyFill="1"/>
    <xf numFmtId="3" fontId="7" fillId="0" borderId="0" xfId="0" applyNumberFormat="1" applyFont="1" applyFill="1"/>
    <xf numFmtId="37" fontId="7" fillId="0" borderId="0" xfId="2" applyNumberFormat="1" applyFont="1" applyFill="1"/>
    <xf numFmtId="168" fontId="7" fillId="0" borderId="0" xfId="0" applyNumberFormat="1" applyFont="1" applyFill="1" applyAlignment="1">
      <alignment horizontal="center"/>
    </xf>
    <xf numFmtId="0" fontId="7" fillId="0" borderId="0" xfId="0" quotePrefix="1" applyFont="1" applyFill="1"/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0" xfId="0" applyNumberFormat="1" applyFont="1" applyFill="1" applyAlignment="1">
      <alignment horizontal="center"/>
    </xf>
    <xf numFmtId="44" fontId="7" fillId="0" borderId="0" xfId="0" applyNumberFormat="1" applyFont="1" applyFill="1"/>
    <xf numFmtId="14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/>
    <xf numFmtId="0" fontId="7" fillId="0" borderId="0" xfId="0" applyNumberFormat="1" applyFont="1" applyFill="1"/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14" fontId="7" fillId="0" borderId="0" xfId="4" quotePrefix="1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1" fontId="7" fillId="0" borderId="0" xfId="0" applyNumberFormat="1" applyFont="1" applyFill="1"/>
    <xf numFmtId="0" fontId="0" fillId="0" borderId="0" xfId="0" applyFont="1" applyFill="1"/>
    <xf numFmtId="0" fontId="9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center"/>
    </xf>
    <xf numFmtId="5" fontId="0" fillId="0" borderId="0" xfId="0" applyNumberFormat="1" applyFont="1" applyFill="1"/>
    <xf numFmtId="5" fontId="0" fillId="0" borderId="0" xfId="0" applyNumberFormat="1" applyFont="1"/>
    <xf numFmtId="41" fontId="0" fillId="0" borderId="0" xfId="0" applyNumberFormat="1" applyFont="1" applyFill="1"/>
    <xf numFmtId="41" fontId="0" fillId="0" borderId="0" xfId="0" applyNumberFormat="1" applyFont="1"/>
    <xf numFmtId="37" fontId="0" fillId="0" borderId="0" xfId="0" applyNumberFormat="1" applyFont="1"/>
    <xf numFmtId="41" fontId="0" fillId="0" borderId="5" xfId="0" applyNumberFormat="1" applyFont="1" applyFill="1" applyBorder="1"/>
    <xf numFmtId="41" fontId="0" fillId="0" borderId="5" xfId="0" applyNumberFormat="1" applyFont="1" applyBorder="1"/>
    <xf numFmtId="5" fontId="0" fillId="0" borderId="11" xfId="0" applyNumberFormat="1" applyFont="1" applyFill="1" applyBorder="1"/>
    <xf numFmtId="5" fontId="0" fillId="0" borderId="11" xfId="0" applyNumberFormat="1" applyFont="1" applyBorder="1"/>
    <xf numFmtId="0" fontId="0" fillId="0" borderId="0" xfId="0" applyFont="1" applyFill="1" applyAlignment="1">
      <alignment wrapText="1"/>
    </xf>
    <xf numFmtId="0" fontId="9" fillId="0" borderId="5" xfId="0" applyFont="1" applyBorder="1" applyAlignment="1">
      <alignment horizontal="center" wrapText="1"/>
    </xf>
    <xf numFmtId="44" fontId="0" fillId="0" borderId="0" xfId="2" applyFont="1" applyFill="1"/>
    <xf numFmtId="5" fontId="0" fillId="0" borderId="0" xfId="2" applyNumberFormat="1" applyFont="1"/>
    <xf numFmtId="164" fontId="0" fillId="0" borderId="0" xfId="0" applyNumberFormat="1" applyFont="1"/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 wrapText="1"/>
    </xf>
    <xf numFmtId="164" fontId="8" fillId="2" borderId="1" xfId="1" applyNumberFormat="1" applyFont="1" applyFill="1" applyBorder="1" applyAlignment="1" applyProtection="1">
      <alignment vertical="center" wrapText="1"/>
    </xf>
    <xf numFmtId="49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Border="1"/>
    <xf numFmtId="9" fontId="7" fillId="0" borderId="0" xfId="3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 vertical="center"/>
    </xf>
    <xf numFmtId="38" fontId="7" fillId="0" borderId="0" xfId="0" applyNumberFormat="1" applyFont="1"/>
    <xf numFmtId="43" fontId="0" fillId="0" borderId="0" xfId="0" applyNumberFormat="1" applyFont="1"/>
    <xf numFmtId="0" fontId="0" fillId="0" borderId="0" xfId="0" applyFont="1" applyAlignment="1">
      <alignment horizontal="center"/>
    </xf>
    <xf numFmtId="17" fontId="0" fillId="0" borderId="5" xfId="0" quotePrefix="1" applyNumberFormat="1" applyFont="1" applyBorder="1" applyAlignment="1">
      <alignment horizontal="center"/>
    </xf>
    <xf numFmtId="41" fontId="0" fillId="0" borderId="0" xfId="0" applyNumberFormat="1"/>
    <xf numFmtId="41" fontId="0" fillId="0" borderId="2" xfId="0" applyNumberFormat="1" applyBorder="1"/>
    <xf numFmtId="10" fontId="7" fillId="0" borderId="0" xfId="3" applyNumberFormat="1" applyFont="1" applyFill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10" fontId="0" fillId="0" borderId="0" xfId="3" applyNumberFormat="1" applyFont="1"/>
    <xf numFmtId="169" fontId="0" fillId="0" borderId="0" xfId="0" applyNumberFormat="1"/>
    <xf numFmtId="43" fontId="7" fillId="0" borderId="0" xfId="1" applyFont="1" applyFill="1"/>
    <xf numFmtId="43" fontId="7" fillId="0" borderId="0" xfId="0" applyNumberFormat="1" applyFont="1" applyFill="1"/>
    <xf numFmtId="43" fontId="7" fillId="0" borderId="2" xfId="0" applyNumberFormat="1" applyFont="1" applyFill="1" applyBorder="1"/>
    <xf numFmtId="0" fontId="11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5" fontId="11" fillId="0" borderId="0" xfId="0" applyNumberFormat="1" applyFont="1"/>
    <xf numFmtId="5" fontId="6" fillId="0" borderId="0" xfId="0" applyNumberFormat="1" applyFont="1"/>
    <xf numFmtId="15" fontId="9" fillId="0" borderId="0" xfId="0" applyNumberFormat="1" applyFont="1" applyBorder="1" applyAlignment="1">
      <alignment horizontal="center"/>
    </xf>
    <xf numFmtId="0" fontId="13" fillId="0" borderId="0" xfId="8" applyFont="1" applyFill="1" applyBorder="1" applyAlignment="1">
      <alignment horizontal="center"/>
    </xf>
    <xf numFmtId="0" fontId="13" fillId="0" borderId="0" xfId="8" applyFont="1" applyFill="1" applyBorder="1"/>
    <xf numFmtId="0" fontId="13" fillId="0" borderId="0" xfId="8" applyFont="1" applyFill="1" applyBorder="1" applyAlignment="1">
      <alignment horizontal="right"/>
    </xf>
    <xf numFmtId="0" fontId="17" fillId="0" borderId="0" xfId="8" applyFont="1" applyFill="1" applyBorder="1" applyAlignment="1">
      <alignment horizontal="right"/>
    </xf>
    <xf numFmtId="164" fontId="6" fillId="0" borderId="0" xfId="0" applyNumberFormat="1" applyFont="1"/>
    <xf numFmtId="0" fontId="6" fillId="0" borderId="0" xfId="8" applyFont="1" applyBorder="1"/>
    <xf numFmtId="0" fontId="9" fillId="0" borderId="0" xfId="0" applyFont="1" applyBorder="1" applyAlignment="1">
      <alignment horizontal="right"/>
    </xf>
    <xf numFmtId="166" fontId="9" fillId="0" borderId="0" xfId="2" applyNumberFormat="1" applyFont="1" applyBorder="1" applyAlignment="1">
      <alignment horizontal="right"/>
    </xf>
    <xf numFmtId="0" fontId="13" fillId="0" borderId="0" xfId="8" applyFont="1" applyFill="1" applyAlignment="1">
      <alignment horizontal="right"/>
    </xf>
    <xf numFmtId="164" fontId="11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1" fontId="13" fillId="0" borderId="0" xfId="8" applyNumberFormat="1" applyFont="1" applyFill="1" applyBorder="1" applyAlignment="1">
      <alignment horizontal="center"/>
    </xf>
    <xf numFmtId="5" fontId="7" fillId="0" borderId="0" xfId="0" applyNumberFormat="1" applyFont="1"/>
    <xf numFmtId="43" fontId="11" fillId="0" borderId="0" xfId="0" applyNumberFormat="1" applyFont="1" applyBorder="1"/>
    <xf numFmtId="41" fontId="11" fillId="0" borderId="0" xfId="0" applyNumberFormat="1" applyFont="1"/>
    <xf numFmtId="41" fontId="7" fillId="0" borderId="0" xfId="0" applyNumberFormat="1" applyFont="1"/>
    <xf numFmtId="0" fontId="11" fillId="0" borderId="0" xfId="0" applyFont="1" applyBorder="1" applyAlignment="1">
      <alignment horizontal="left" indent="2"/>
    </xf>
    <xf numFmtId="41" fontId="11" fillId="0" borderId="0" xfId="0" applyNumberFormat="1" applyFont="1" applyBorder="1"/>
    <xf numFmtId="0" fontId="11" fillId="0" borderId="0" xfId="0" applyFont="1" applyFill="1" applyBorder="1"/>
    <xf numFmtId="39" fontId="11" fillId="0" borderId="5" xfId="0" applyNumberFormat="1" applyFont="1" applyBorder="1"/>
    <xf numFmtId="164" fontId="7" fillId="0" borderId="5" xfId="0" applyNumberFormat="1" applyFont="1" applyBorder="1"/>
    <xf numFmtId="164" fontId="7" fillId="0" borderId="0" xfId="0" applyNumberFormat="1" applyFont="1"/>
    <xf numFmtId="39" fontId="9" fillId="0" borderId="0" xfId="0" applyNumberFormat="1" applyFont="1"/>
    <xf numFmtId="164" fontId="7" fillId="0" borderId="7" xfId="0" applyNumberFormat="1" applyFont="1" applyBorder="1"/>
    <xf numFmtId="39" fontId="11" fillId="0" borderId="0" xfId="0" applyNumberFormat="1" applyFont="1"/>
    <xf numFmtId="43" fontId="7" fillId="0" borderId="0" xfId="0" applyNumberFormat="1" applyFont="1" applyBorder="1"/>
    <xf numFmtId="41" fontId="11" fillId="0" borderId="11" xfId="0" applyNumberFormat="1" applyFont="1" applyBorder="1"/>
    <xf numFmtId="39" fontId="11" fillId="0" borderId="0" xfId="0" applyNumberFormat="1" applyFont="1" applyBorder="1"/>
    <xf numFmtId="43" fontId="7" fillId="0" borderId="2" xfId="0" applyNumberFormat="1" applyFont="1" applyBorder="1"/>
    <xf numFmtId="43" fontId="6" fillId="0" borderId="0" xfId="0" applyNumberFormat="1" applyFont="1" applyBorder="1"/>
    <xf numFmtId="39" fontId="9" fillId="0" borderId="0" xfId="0" applyNumberFormat="1" applyFont="1" applyBorder="1"/>
    <xf numFmtId="39" fontId="11" fillId="0" borderId="0" xfId="0" applyNumberFormat="1" applyFont="1" applyFill="1" applyBorder="1"/>
    <xf numFmtId="39" fontId="9" fillId="0" borderId="0" xfId="0" applyNumberFormat="1" applyFont="1" applyFill="1" applyBorder="1"/>
    <xf numFmtId="43" fontId="0" fillId="0" borderId="0" xfId="1" applyFont="1"/>
    <xf numFmtId="17" fontId="9" fillId="0" borderId="5" xfId="0" applyNumberFormat="1" applyFont="1" applyFill="1" applyBorder="1" applyAlignment="1">
      <alignment horizontal="center"/>
    </xf>
    <xf numFmtId="0" fontId="11" fillId="0" borderId="0" xfId="0" applyNumberFormat="1" applyFont="1"/>
    <xf numFmtId="43" fontId="0" fillId="0" borderId="0" xfId="0" applyNumberFormat="1"/>
    <xf numFmtId="0" fontId="11" fillId="0" borderId="0" xfId="0" applyNumberFormat="1" applyFont="1" applyBorder="1"/>
    <xf numFmtId="0" fontId="11" fillId="0" borderId="0" xfId="0" applyFont="1" applyBorder="1" applyAlignment="1">
      <alignment horizontal="left"/>
    </xf>
    <xf numFmtId="169" fontId="0" fillId="0" borderId="2" xfId="0" applyNumberFormat="1" applyBorder="1"/>
    <xf numFmtId="43" fontId="0" fillId="0" borderId="2" xfId="0" applyNumberFormat="1" applyBorder="1"/>
    <xf numFmtId="0" fontId="6" fillId="0" borderId="0" xfId="8" applyFont="1" applyFill="1" applyAlignment="1"/>
    <xf numFmtId="0" fontId="7" fillId="0" borderId="0" xfId="8" applyFont="1" applyAlignment="1"/>
    <xf numFmtId="0" fontId="11" fillId="0" borderId="0" xfId="0" applyFont="1" applyFill="1" applyAlignment="1"/>
    <xf numFmtId="0" fontId="11" fillId="0" borderId="0" xfId="0" applyFont="1" applyAlignment="1"/>
    <xf numFmtId="0" fontId="9" fillId="0" borderId="0" xfId="0" applyFont="1" applyAlignment="1"/>
    <xf numFmtId="0" fontId="15" fillId="0" borderId="0" xfId="0" applyFont="1" applyAlignment="1">
      <alignment wrapText="1"/>
    </xf>
    <xf numFmtId="10" fontId="0" fillId="0" borderId="0" xfId="0" applyNumberFormat="1"/>
    <xf numFmtId="37" fontId="7" fillId="0" borderId="2" xfId="0" applyNumberFormat="1" applyFont="1" applyFill="1" applyBorder="1"/>
    <xf numFmtId="37" fontId="7" fillId="0" borderId="0" xfId="1" applyNumberFormat="1" applyFont="1" applyFill="1"/>
    <xf numFmtId="37" fontId="7" fillId="0" borderId="5" xfId="0" applyNumberFormat="1" applyFont="1" applyFill="1" applyBorder="1" applyAlignment="1">
      <alignment horizontal="center"/>
    </xf>
    <xf numFmtId="0" fontId="12" fillId="0" borderId="0" xfId="8" applyFont="1" applyFill="1" applyAlignment="1">
      <alignment horizontal="left"/>
    </xf>
    <xf numFmtId="0" fontId="6" fillId="0" borderId="3" xfId="0" applyFont="1" applyBorder="1" applyAlignment="1" applyProtection="1">
      <alignment horizontal="left" vertical="center"/>
    </xf>
    <xf numFmtId="0" fontId="0" fillId="0" borderId="2" xfId="0" applyFont="1" applyBorder="1"/>
    <xf numFmtId="0" fontId="0" fillId="0" borderId="8" xfId="0" applyFont="1" applyBorder="1"/>
    <xf numFmtId="0" fontId="7" fillId="0" borderId="3" xfId="0" applyFont="1" applyFill="1" applyBorder="1" applyAlignment="1">
      <alignment vertical="top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3" fontId="0" fillId="0" borderId="0" xfId="0" applyNumberFormat="1"/>
    <xf numFmtId="37" fontId="0" fillId="0" borderId="0" xfId="1" applyNumberFormat="1" applyFont="1"/>
    <xf numFmtId="37" fontId="0" fillId="0" borderId="0" xfId="0" applyNumberFormat="1"/>
    <xf numFmtId="37" fontId="6" fillId="0" borderId="5" xfId="0" applyNumberFormat="1" applyFont="1" applyFill="1" applyBorder="1" applyAlignment="1">
      <alignment horizontal="center"/>
    </xf>
    <xf numFmtId="22" fontId="18" fillId="4" borderId="0" xfId="9" applyNumberFormat="1" applyFont="1" applyFill="1" applyAlignment="1"/>
    <xf numFmtId="0" fontId="7" fillId="4" borderId="0" xfId="10" applyFont="1" applyFill="1" applyAlignment="1"/>
    <xf numFmtId="0" fontId="7" fillId="4" borderId="0" xfId="10" applyFont="1" applyFill="1" applyAlignment="1">
      <alignment horizontal="center"/>
    </xf>
    <xf numFmtId="0" fontId="7" fillId="5" borderId="0" xfId="10" applyFont="1" applyFill="1" applyAlignment="1"/>
    <xf numFmtId="0" fontId="7" fillId="5" borderId="0" xfId="10" applyFont="1" applyFill="1" applyAlignment="1">
      <alignment horizontal="center"/>
    </xf>
    <xf numFmtId="0" fontId="7" fillId="0" borderId="12" xfId="10" applyFont="1" applyBorder="1" applyAlignment="1"/>
    <xf numFmtId="0" fontId="7" fillId="0" borderId="13" xfId="10" applyFont="1" applyBorder="1" applyAlignment="1">
      <alignment horizontal="center"/>
    </xf>
    <xf numFmtId="0" fontId="7" fillId="0" borderId="16" xfId="10" applyFont="1" applyBorder="1" applyAlignment="1"/>
    <xf numFmtId="0" fontId="7" fillId="4" borderId="17" xfId="10" applyFont="1" applyFill="1" applyBorder="1" applyAlignment="1"/>
    <xf numFmtId="0" fontId="7" fillId="0" borderId="0" xfId="10" applyFont="1" applyBorder="1" applyAlignment="1"/>
    <xf numFmtId="0" fontId="7" fillId="0" borderId="18" xfId="10" applyFont="1" applyBorder="1" applyAlignment="1"/>
    <xf numFmtId="0" fontId="6" fillId="0" borderId="19" xfId="10" applyFont="1" applyBorder="1" applyAlignment="1">
      <alignment horizontal="center"/>
    </xf>
    <xf numFmtId="0" fontId="6" fillId="0" borderId="12" xfId="10" applyFont="1" applyBorder="1" applyAlignment="1">
      <alignment horizontal="center"/>
    </xf>
    <xf numFmtId="0" fontId="6" fillId="0" borderId="16" xfId="10" applyFont="1" applyBorder="1" applyAlignment="1">
      <alignment horizontal="center"/>
    </xf>
    <xf numFmtId="0" fontId="7" fillId="4" borderId="0" xfId="10" applyFont="1" applyFill="1" applyAlignment="1">
      <alignment horizontal="left" wrapText="1"/>
    </xf>
    <xf numFmtId="0" fontId="7" fillId="5" borderId="0" xfId="10" applyFont="1" applyFill="1" applyAlignment="1">
      <alignment horizontal="left" wrapText="1"/>
    </xf>
    <xf numFmtId="0" fontId="7" fillId="0" borderId="12" xfId="10" applyFont="1" applyBorder="1" applyAlignment="1">
      <alignment horizontal="left" wrapText="1"/>
    </xf>
    <xf numFmtId="170" fontId="7" fillId="0" borderId="23" xfId="10" applyNumberFormat="1" applyFont="1" applyBorder="1" applyAlignment="1" applyProtection="1">
      <alignment horizontal="center" wrapText="1"/>
    </xf>
    <xf numFmtId="0" fontId="7" fillId="0" borderId="24" xfId="10" applyFont="1" applyBorder="1" applyAlignment="1">
      <alignment horizontal="left" wrapText="1"/>
    </xf>
    <xf numFmtId="0" fontId="7" fillId="4" borderId="17" xfId="10" applyFont="1" applyFill="1" applyBorder="1" applyAlignment="1">
      <alignment horizontal="left" wrapText="1"/>
    </xf>
    <xf numFmtId="0" fontId="7" fillId="0" borderId="0" xfId="10" applyFont="1" applyBorder="1" applyAlignment="1">
      <alignment horizontal="left" wrapText="1"/>
    </xf>
    <xf numFmtId="0" fontId="7" fillId="0" borderId="25" xfId="10" applyFont="1" applyBorder="1" applyAlignment="1"/>
    <xf numFmtId="170" fontId="7" fillId="0" borderId="3" xfId="10" applyNumberFormat="1" applyFont="1" applyBorder="1" applyAlignment="1" applyProtection="1">
      <alignment horizontal="center" wrapText="1"/>
    </xf>
    <xf numFmtId="170" fontId="6" fillId="0" borderId="8" xfId="10" applyNumberFormat="1" applyFont="1" applyBorder="1" applyAlignment="1" applyProtection="1">
      <alignment horizontal="center" wrapText="1"/>
    </xf>
    <xf numFmtId="0" fontId="7" fillId="0" borderId="26" xfId="10" applyFont="1" applyBorder="1" applyAlignment="1">
      <alignment horizontal="left" wrapText="1"/>
    </xf>
    <xf numFmtId="0" fontId="7" fillId="0" borderId="25" xfId="10" applyFont="1" applyBorder="1" applyAlignment="1">
      <alignment horizontal="left" wrapText="1"/>
    </xf>
    <xf numFmtId="170" fontId="7" fillId="0" borderId="27" xfId="10" applyNumberFormat="1" applyFont="1" applyBorder="1" applyAlignment="1" applyProtection="1">
      <alignment horizontal="center" vertical="top" wrapText="1"/>
    </xf>
    <xf numFmtId="170" fontId="7" fillId="0" borderId="28" xfId="10" applyNumberFormat="1" applyFont="1" applyBorder="1" applyAlignment="1" applyProtection="1">
      <alignment horizontal="left" vertical="top" wrapText="1"/>
    </xf>
    <xf numFmtId="0" fontId="7" fillId="0" borderId="29" xfId="10" applyFont="1" applyBorder="1" applyAlignment="1">
      <alignment horizontal="left" wrapText="1"/>
    </xf>
    <xf numFmtId="0" fontId="7" fillId="0" borderId="24" xfId="10" applyFont="1" applyBorder="1" applyAlignment="1"/>
    <xf numFmtId="0" fontId="7" fillId="0" borderId="29" xfId="10" applyFont="1" applyBorder="1" applyAlignment="1"/>
    <xf numFmtId="170" fontId="7" fillId="0" borderId="30" xfId="10" applyNumberFormat="1" applyFont="1" applyBorder="1" applyAlignment="1" applyProtection="1">
      <alignment horizontal="center" wrapText="1"/>
    </xf>
    <xf numFmtId="170" fontId="20" fillId="0" borderId="31" xfId="10" applyNumberFormat="1" applyFont="1" applyBorder="1" applyAlignment="1" applyProtection="1">
      <alignment horizontal="left" wrapText="1"/>
    </xf>
    <xf numFmtId="170" fontId="7" fillId="0" borderId="12" xfId="10" applyNumberFormat="1" applyFont="1" applyBorder="1" applyAlignment="1" applyProtection="1">
      <alignment horizontal="center" wrapText="1"/>
    </xf>
    <xf numFmtId="170" fontId="7" fillId="0" borderId="19" xfId="10" applyNumberFormat="1" applyFont="1" applyBorder="1" applyAlignment="1" applyProtection="1">
      <alignment horizontal="left" wrapText="1"/>
    </xf>
    <xf numFmtId="170" fontId="7" fillId="0" borderId="12" xfId="10" applyNumberFormat="1" applyFont="1" applyBorder="1" applyAlignment="1" applyProtection="1">
      <alignment horizontal="left" wrapText="1"/>
    </xf>
    <xf numFmtId="0" fontId="7" fillId="0" borderId="12" xfId="10" applyFont="1" applyBorder="1" applyAlignment="1">
      <alignment horizontal="center"/>
    </xf>
    <xf numFmtId="0" fontId="7" fillId="0" borderId="13" xfId="10" applyFont="1" applyBorder="1" applyAlignment="1"/>
    <xf numFmtId="0" fontId="7" fillId="0" borderId="32" xfId="10" applyFont="1" applyBorder="1" applyAlignment="1">
      <alignment horizontal="center"/>
    </xf>
    <xf numFmtId="0" fontId="7" fillId="4" borderId="33" xfId="10" applyFont="1" applyFill="1" applyBorder="1" applyAlignment="1"/>
    <xf numFmtId="0" fontId="7" fillId="4" borderId="33" xfId="10" applyFont="1" applyFill="1" applyBorder="1" applyAlignment="1">
      <alignment horizontal="center"/>
    </xf>
    <xf numFmtId="0" fontId="7" fillId="0" borderId="0" xfId="10" applyFont="1" applyAlignment="1"/>
    <xf numFmtId="0" fontId="7" fillId="0" borderId="0" xfId="10" applyFont="1" applyAlignment="1">
      <alignment horizontal="center"/>
    </xf>
    <xf numFmtId="0" fontId="6" fillId="0" borderId="14" xfId="10" applyFont="1" applyBorder="1" applyAlignment="1">
      <alignment horizontal="center"/>
    </xf>
    <xf numFmtId="0" fontId="6" fillId="0" borderId="5" xfId="10" applyFont="1" applyBorder="1" applyAlignment="1">
      <alignment horizontal="center"/>
    </xf>
    <xf numFmtId="0" fontId="6" fillId="0" borderId="15" xfId="10" applyFont="1" applyBorder="1" applyAlignment="1">
      <alignment horizontal="center"/>
    </xf>
    <xf numFmtId="0" fontId="6" fillId="0" borderId="20" xfId="10" applyFont="1" applyBorder="1" applyAlignment="1">
      <alignment horizontal="center"/>
    </xf>
    <xf numFmtId="0" fontId="6" fillId="0" borderId="21" xfId="10" applyFont="1" applyBorder="1" applyAlignment="1">
      <alignment horizontal="center"/>
    </xf>
    <xf numFmtId="0" fontId="6" fillId="0" borderId="22" xfId="10" applyFont="1" applyBorder="1" applyAlignment="1">
      <alignment horizontal="center"/>
    </xf>
    <xf numFmtId="0" fontId="6" fillId="0" borderId="12" xfId="11" applyFont="1" applyBorder="1" applyAlignment="1">
      <alignment horizontal="left"/>
    </xf>
    <xf numFmtId="0" fontId="6" fillId="0" borderId="3" xfId="10" applyFont="1" applyBorder="1" applyAlignment="1">
      <alignment horizontal="left" vertical="top" wrapText="1"/>
    </xf>
    <xf numFmtId="0" fontId="6" fillId="0" borderId="2" xfId="10" applyFont="1" applyBorder="1" applyAlignment="1">
      <alignment horizontal="left" vertical="top" wrapText="1"/>
    </xf>
    <xf numFmtId="0" fontId="6" fillId="0" borderId="8" xfId="10" applyFont="1" applyBorder="1" applyAlignment="1">
      <alignment horizontal="left" vertical="top" wrapText="1"/>
    </xf>
    <xf numFmtId="0" fontId="11" fillId="0" borderId="0" xfId="0" applyFont="1" applyFill="1" applyAlignment="1">
      <alignment horizontal="left" wrapText="1"/>
    </xf>
    <xf numFmtId="5" fontId="0" fillId="0" borderId="0" xfId="1" applyNumberFormat="1" applyFont="1"/>
    <xf numFmtId="5" fontId="0" fillId="0" borderId="0" xfId="0" applyNumberFormat="1"/>
    <xf numFmtId="5" fontId="0" fillId="0" borderId="2" xfId="0" applyNumberFormat="1" applyBorder="1"/>
    <xf numFmtId="5" fontId="7" fillId="0" borderId="1" xfId="1" applyNumberFormat="1" applyFont="1" applyFill="1" applyBorder="1" applyAlignment="1" applyProtection="1">
      <alignment horizontal="right"/>
    </xf>
    <xf numFmtId="37" fontId="7" fillId="0" borderId="1" xfId="1" applyNumberFormat="1" applyFont="1" applyFill="1" applyBorder="1" applyAlignment="1" applyProtection="1">
      <alignment horizontal="right"/>
    </xf>
    <xf numFmtId="37" fontId="7" fillId="0" borderId="4" xfId="1" applyNumberFormat="1" applyFont="1" applyFill="1" applyBorder="1" applyAlignment="1" applyProtection="1">
      <alignment horizontal="right"/>
      <protection locked="0"/>
    </xf>
    <xf numFmtId="37" fontId="8" fillId="0" borderId="0" xfId="1" applyNumberFormat="1" applyFont="1" applyFill="1" applyBorder="1" applyAlignment="1" applyProtection="1">
      <alignment horizontal="right"/>
    </xf>
    <xf numFmtId="37" fontId="8" fillId="0" borderId="2" xfId="1" applyNumberFormat="1" applyFont="1" applyFill="1" applyBorder="1" applyAlignment="1" applyProtection="1">
      <alignment horizontal="right"/>
    </xf>
    <xf numFmtId="37" fontId="8" fillId="0" borderId="2" xfId="1" applyNumberFormat="1" applyFont="1" applyFill="1" applyBorder="1" applyAlignment="1" applyProtection="1">
      <alignment horizontal="right"/>
      <protection locked="0"/>
    </xf>
    <xf numFmtId="37" fontId="8" fillId="0" borderId="0" xfId="1" applyNumberFormat="1" applyFont="1" applyFill="1" applyBorder="1" applyAlignment="1" applyProtection="1">
      <alignment horizontal="right"/>
      <protection locked="0"/>
    </xf>
    <xf numFmtId="5" fontId="8" fillId="0" borderId="0" xfId="1" applyNumberFormat="1" applyFont="1" applyFill="1" applyBorder="1" applyAlignment="1" applyProtection="1">
      <alignment horizontal="right"/>
    </xf>
    <xf numFmtId="5" fontId="0" fillId="0" borderId="2" xfId="0" applyNumberFormat="1" applyFont="1" applyBorder="1"/>
    <xf numFmtId="5" fontId="0" fillId="0" borderId="9" xfId="0" applyNumberFormat="1" applyFont="1" applyBorder="1"/>
    <xf numFmtId="5" fontId="0" fillId="0" borderId="9" xfId="0" applyNumberFormat="1" applyFont="1" applyFill="1" applyBorder="1"/>
  </cellXfs>
  <cellStyles count="12">
    <cellStyle name="Comma" xfId="1" builtinId="3"/>
    <cellStyle name="Comma 2" xfId="5"/>
    <cellStyle name="Currency" xfId="2" builtinId="4"/>
    <cellStyle name="Currency 2 10" xfId="6"/>
    <cellStyle name="Hyperlink" xfId="9" builtinId="8"/>
    <cellStyle name="Normal" xfId="0" builtinId="0"/>
    <cellStyle name="Normal 2" xfId="8"/>
    <cellStyle name="Normal_GRC" xfId="10"/>
    <cellStyle name="Normal_GRC 2" xfId="11"/>
    <cellStyle name="Percent" xfId="3" builtinId="5"/>
    <cellStyle name="SAPDataCell" xfId="7"/>
    <cellStyle name="SAPMemberCel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17</xdr:row>
      <xdr:rowOff>0</xdr:rowOff>
    </xdr:from>
    <xdr:to>
      <xdr:col>4</xdr:col>
      <xdr:colOff>523875</xdr:colOff>
      <xdr:row>17</xdr:row>
      <xdr:rowOff>47625</xdr:rowOff>
    </xdr:to>
    <xdr:pic>
      <xdr:nvPicPr>
        <xdr:cNvPr id="2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515874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45</xdr:row>
      <xdr:rowOff>152400</xdr:rowOff>
    </xdr:from>
    <xdr:to>
      <xdr:col>4</xdr:col>
      <xdr:colOff>533400</xdr:colOff>
      <xdr:row>46</xdr:row>
      <xdr:rowOff>0</xdr:rowOff>
    </xdr:to>
    <xdr:pic>
      <xdr:nvPicPr>
        <xdr:cNvPr id="3" name="Picture 5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" y="1061466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4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027938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5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027938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6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027938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7" name="Picture 6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027938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23</xdr:row>
      <xdr:rowOff>0</xdr:rowOff>
    </xdr:from>
    <xdr:ext cx="0" cy="47625"/>
    <xdr:pic>
      <xdr:nvPicPr>
        <xdr:cNvPr id="8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643890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9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027938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10" name="Picture 9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027938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11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027938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44</xdr:row>
      <xdr:rowOff>0</xdr:rowOff>
    </xdr:from>
    <xdr:ext cx="0" cy="47625"/>
    <xdr:pic>
      <xdr:nvPicPr>
        <xdr:cNvPr id="12" name="Picture 11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1027938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523875</xdr:colOff>
      <xdr:row>18</xdr:row>
      <xdr:rowOff>0</xdr:rowOff>
    </xdr:from>
    <xdr:ext cx="0" cy="47625"/>
    <xdr:pic>
      <xdr:nvPicPr>
        <xdr:cNvPr id="13" name="Picture 4" descr="h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" y="5341620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workbookViewId="0"/>
  </sheetViews>
  <sheetFormatPr defaultColWidth="0" defaultRowHeight="15" customHeight="1" zeroHeight="1" x14ac:dyDescent="0.3"/>
  <cols>
    <col min="1" max="1" width="2.109375" style="201" customWidth="1"/>
    <col min="2" max="2" width="0.33203125" style="203" customWidth="1"/>
    <col min="3" max="3" width="3.6640625" style="241" customWidth="1"/>
    <col min="4" max="4" width="3.6640625" style="242" customWidth="1"/>
    <col min="5" max="5" width="27.6640625" style="241" customWidth="1"/>
    <col min="6" max="6" width="3.6640625" style="242" customWidth="1"/>
    <col min="7" max="7" width="40.6640625" style="241" customWidth="1"/>
    <col min="8" max="9" width="3.6640625" style="241" customWidth="1"/>
    <col min="10" max="10" width="0.33203125" style="203" customWidth="1"/>
    <col min="11" max="11" width="2.109375" style="201" customWidth="1"/>
    <col min="12" max="16384" width="0" style="241" hidden="1"/>
  </cols>
  <sheetData>
    <row r="1" spans="1:11" s="201" customFormat="1" ht="11.25" customHeight="1" x14ac:dyDescent="0.3">
      <c r="A1" s="200"/>
      <c r="D1" s="202"/>
      <c r="F1" s="202"/>
    </row>
    <row r="2" spans="1:11" s="203" customFormat="1" ht="1.5" customHeight="1" x14ac:dyDescent="0.3">
      <c r="A2" s="201"/>
      <c r="D2" s="204"/>
      <c r="F2" s="204"/>
      <c r="K2" s="201"/>
    </row>
    <row r="3" spans="1:11" s="209" customFormat="1" ht="14.4" x14ac:dyDescent="0.3">
      <c r="A3" s="201"/>
      <c r="B3" s="203"/>
      <c r="C3" s="205"/>
      <c r="D3" s="206"/>
      <c r="E3" s="243" t="s">
        <v>184</v>
      </c>
      <c r="F3" s="244"/>
      <c r="G3" s="245"/>
      <c r="H3" s="207"/>
      <c r="I3" s="205"/>
      <c r="J3" s="203"/>
      <c r="K3" s="208"/>
    </row>
    <row r="4" spans="1:11" s="209" customFormat="1" ht="14.4" x14ac:dyDescent="0.3">
      <c r="A4" s="201"/>
      <c r="B4" s="203"/>
      <c r="C4" s="210"/>
      <c r="D4" s="211"/>
      <c r="E4" s="246" t="s">
        <v>479</v>
      </c>
      <c r="F4" s="247"/>
      <c r="G4" s="248"/>
      <c r="H4" s="212"/>
      <c r="I4" s="213"/>
      <c r="J4" s="203"/>
      <c r="K4" s="208"/>
    </row>
    <row r="5" spans="1:11" s="209" customFormat="1" ht="15" customHeight="1" x14ac:dyDescent="0.3">
      <c r="A5" s="201"/>
      <c r="B5" s="203"/>
      <c r="C5" s="205"/>
      <c r="D5" s="212"/>
      <c r="E5" s="249" t="str">
        <f ca="1">"Workbook Name: " &amp;MID(CELL("filename"),SEARCH("[",CELL("filename"))+1, SEARCH("]",CELL("filename"))-SEARCH("[",CELL("filename"))-1)</f>
        <v>Workbook Name: KY QIP Workpaper.xlsx</v>
      </c>
      <c r="F5" s="249"/>
      <c r="G5" s="249"/>
      <c r="H5" s="212"/>
      <c r="I5" s="212"/>
      <c r="J5" s="203"/>
      <c r="K5" s="208"/>
    </row>
    <row r="6" spans="1:11" s="220" customFormat="1" ht="77.25" customHeight="1" x14ac:dyDescent="0.3">
      <c r="A6" s="214"/>
      <c r="B6" s="215"/>
      <c r="C6" s="216"/>
      <c r="D6" s="217"/>
      <c r="E6" s="250" t="s">
        <v>503</v>
      </c>
      <c r="F6" s="251"/>
      <c r="G6" s="252"/>
      <c r="H6" s="218"/>
      <c r="I6" s="216"/>
      <c r="J6" s="215"/>
      <c r="K6" s="219"/>
    </row>
    <row r="7" spans="1:11" s="209" customFormat="1" ht="14.4" x14ac:dyDescent="0.3">
      <c r="A7" s="201"/>
      <c r="B7" s="203"/>
      <c r="C7" s="221"/>
      <c r="D7" s="222"/>
      <c r="E7" s="223" t="s">
        <v>501</v>
      </c>
      <c r="F7" s="222"/>
      <c r="G7" s="223" t="s">
        <v>502</v>
      </c>
      <c r="H7" s="224"/>
      <c r="I7" s="205"/>
      <c r="J7" s="203"/>
      <c r="K7" s="208"/>
    </row>
    <row r="8" spans="1:11" s="220" customFormat="1" ht="57.6" x14ac:dyDescent="0.3">
      <c r="A8" s="214"/>
      <c r="B8" s="215"/>
      <c r="C8" s="225"/>
      <c r="D8" s="226">
        <v>1</v>
      </c>
      <c r="E8" s="227" t="s">
        <v>504</v>
      </c>
      <c r="F8" s="226">
        <f t="shared" ref="F8:F14" si="0">IF(D8="","",D8)</f>
        <v>1</v>
      </c>
      <c r="G8" s="227" t="s">
        <v>505</v>
      </c>
      <c r="H8" s="228"/>
      <c r="I8" s="216"/>
      <c r="J8" s="215"/>
      <c r="K8" s="219"/>
    </row>
    <row r="9" spans="1:11" s="220" customFormat="1" ht="43.2" x14ac:dyDescent="0.3">
      <c r="A9" s="214"/>
      <c r="B9" s="215"/>
      <c r="C9" s="225"/>
      <c r="D9" s="226">
        <v>2</v>
      </c>
      <c r="E9" s="227" t="s">
        <v>506</v>
      </c>
      <c r="F9" s="226">
        <f t="shared" si="0"/>
        <v>2</v>
      </c>
      <c r="G9" s="227" t="s">
        <v>512</v>
      </c>
      <c r="H9" s="228"/>
      <c r="I9" s="216"/>
      <c r="J9" s="215"/>
      <c r="K9" s="219"/>
    </row>
    <row r="10" spans="1:11" s="220" customFormat="1" ht="43.2" x14ac:dyDescent="0.3">
      <c r="A10" s="214"/>
      <c r="B10" s="215"/>
      <c r="C10" s="225"/>
      <c r="D10" s="226">
        <v>3</v>
      </c>
      <c r="E10" s="227" t="s">
        <v>507</v>
      </c>
      <c r="F10" s="226">
        <f t="shared" si="0"/>
        <v>3</v>
      </c>
      <c r="G10" s="227" t="s">
        <v>513</v>
      </c>
      <c r="H10" s="228"/>
      <c r="I10" s="216"/>
      <c r="J10" s="215"/>
      <c r="K10" s="219"/>
    </row>
    <row r="11" spans="1:11" s="220" customFormat="1" ht="28.8" x14ac:dyDescent="0.3">
      <c r="A11" s="214"/>
      <c r="B11" s="215"/>
      <c r="C11" s="225"/>
      <c r="D11" s="226">
        <v>4</v>
      </c>
      <c r="E11" s="227" t="s">
        <v>508</v>
      </c>
      <c r="F11" s="226">
        <f t="shared" si="0"/>
        <v>4</v>
      </c>
      <c r="G11" s="227" t="s">
        <v>514</v>
      </c>
      <c r="H11" s="228"/>
      <c r="I11" s="216"/>
      <c r="J11" s="215"/>
      <c r="K11" s="219"/>
    </row>
    <row r="12" spans="1:11" s="220" customFormat="1" ht="28.8" x14ac:dyDescent="0.3">
      <c r="A12" s="214"/>
      <c r="B12" s="215"/>
      <c r="C12" s="225"/>
      <c r="D12" s="226">
        <v>5</v>
      </c>
      <c r="E12" s="227" t="s">
        <v>509</v>
      </c>
      <c r="F12" s="226">
        <f t="shared" si="0"/>
        <v>5</v>
      </c>
      <c r="G12" s="227" t="s">
        <v>515</v>
      </c>
      <c r="H12" s="228"/>
      <c r="I12" s="216"/>
      <c r="J12" s="215"/>
      <c r="K12" s="219"/>
    </row>
    <row r="13" spans="1:11" s="220" customFormat="1" ht="28.8" x14ac:dyDescent="0.3">
      <c r="A13" s="214"/>
      <c r="B13" s="215"/>
      <c r="C13" s="225"/>
      <c r="D13" s="226">
        <v>6</v>
      </c>
      <c r="E13" s="227" t="s">
        <v>510</v>
      </c>
      <c r="F13" s="226">
        <f t="shared" si="0"/>
        <v>6</v>
      </c>
      <c r="G13" s="227" t="s">
        <v>516</v>
      </c>
      <c r="H13" s="228"/>
      <c r="I13" s="216"/>
      <c r="J13" s="215"/>
      <c r="K13" s="219"/>
    </row>
    <row r="14" spans="1:11" s="220" customFormat="1" ht="28.8" x14ac:dyDescent="0.3">
      <c r="A14" s="214"/>
      <c r="B14" s="215"/>
      <c r="C14" s="225"/>
      <c r="D14" s="226">
        <v>7</v>
      </c>
      <c r="E14" s="227" t="s">
        <v>511</v>
      </c>
      <c r="F14" s="226">
        <f t="shared" si="0"/>
        <v>7</v>
      </c>
      <c r="G14" s="227" t="s">
        <v>517</v>
      </c>
      <c r="H14" s="228"/>
      <c r="I14" s="216"/>
      <c r="J14" s="215"/>
      <c r="K14" s="219"/>
    </row>
    <row r="15" spans="1:11" s="220" customFormat="1" ht="14.4" x14ac:dyDescent="0.3">
      <c r="A15" s="214"/>
      <c r="B15" s="215"/>
      <c r="C15" s="225"/>
      <c r="D15" s="226"/>
      <c r="E15" s="227"/>
      <c r="F15" s="226"/>
      <c r="G15" s="227"/>
      <c r="H15" s="228"/>
      <c r="I15" s="216"/>
      <c r="J15" s="215"/>
      <c r="K15" s="219"/>
    </row>
    <row r="16" spans="1:11" s="220" customFormat="1" ht="14.4" x14ac:dyDescent="0.3">
      <c r="A16" s="214"/>
      <c r="B16" s="215"/>
      <c r="C16" s="225"/>
      <c r="D16" s="226"/>
      <c r="E16" s="227"/>
      <c r="F16" s="226"/>
      <c r="G16" s="104"/>
      <c r="H16" s="228"/>
      <c r="I16" s="216"/>
      <c r="J16" s="215"/>
      <c r="K16" s="219"/>
    </row>
    <row r="17" spans="1:11" s="220" customFormat="1" ht="14.4" x14ac:dyDescent="0.3">
      <c r="A17" s="214"/>
      <c r="B17" s="215"/>
      <c r="C17" s="225"/>
      <c r="D17" s="226"/>
      <c r="E17" s="227"/>
      <c r="F17" s="226"/>
      <c r="G17" s="227"/>
      <c r="H17" s="228"/>
      <c r="I17" s="216"/>
      <c r="J17" s="215"/>
      <c r="K17" s="219"/>
    </row>
    <row r="18" spans="1:11" s="209" customFormat="1" ht="14.4" x14ac:dyDescent="0.3">
      <c r="A18" s="201"/>
      <c r="B18" s="203"/>
      <c r="C18" s="221"/>
      <c r="D18" s="226"/>
      <c r="E18" s="227"/>
      <c r="F18" s="226"/>
      <c r="G18" s="227"/>
      <c r="H18" s="229"/>
      <c r="I18" s="230"/>
      <c r="J18" s="203"/>
      <c r="K18" s="208"/>
    </row>
    <row r="19" spans="1:11" s="209" customFormat="1" ht="14.4" x14ac:dyDescent="0.3">
      <c r="A19" s="201"/>
      <c r="B19" s="203"/>
      <c r="C19" s="221"/>
      <c r="D19" s="226"/>
      <c r="E19" s="227"/>
      <c r="F19" s="226"/>
      <c r="G19" s="227"/>
      <c r="H19" s="229"/>
      <c r="I19" s="230"/>
      <c r="J19" s="203"/>
      <c r="K19" s="208"/>
    </row>
    <row r="20" spans="1:11" s="220" customFormat="1" ht="14.4" x14ac:dyDescent="0.3">
      <c r="A20" s="214"/>
      <c r="B20" s="215"/>
      <c r="C20" s="225"/>
      <c r="D20" s="226"/>
      <c r="E20" s="227"/>
      <c r="F20" s="226"/>
      <c r="G20" s="227"/>
      <c r="H20" s="218"/>
      <c r="I20" s="228"/>
      <c r="J20" s="215"/>
      <c r="K20" s="219"/>
    </row>
    <row r="21" spans="1:11" s="220" customFormat="1" ht="14.4" x14ac:dyDescent="0.3">
      <c r="A21" s="214"/>
      <c r="B21" s="215"/>
      <c r="C21" s="225"/>
      <c r="D21" s="226"/>
      <c r="E21" s="227"/>
      <c r="F21" s="226"/>
      <c r="G21" s="227"/>
      <c r="H21" s="218"/>
      <c r="I21" s="228"/>
      <c r="J21" s="215"/>
      <c r="K21" s="219"/>
    </row>
    <row r="22" spans="1:11" s="220" customFormat="1" ht="14.4" x14ac:dyDescent="0.3">
      <c r="A22" s="214"/>
      <c r="B22" s="215"/>
      <c r="C22" s="225"/>
      <c r="D22" s="226"/>
      <c r="E22" s="227"/>
      <c r="F22" s="226"/>
      <c r="G22" s="227"/>
      <c r="H22" s="218"/>
      <c r="I22" s="228"/>
      <c r="J22" s="215"/>
      <c r="K22" s="219"/>
    </row>
    <row r="23" spans="1:11" s="220" customFormat="1" ht="14.4" x14ac:dyDescent="0.3">
      <c r="A23" s="214"/>
      <c r="B23" s="215"/>
      <c r="C23" s="225"/>
      <c r="D23" s="226"/>
      <c r="E23" s="227"/>
      <c r="F23" s="226"/>
      <c r="G23" s="227"/>
      <c r="H23" s="218"/>
      <c r="I23" s="228"/>
      <c r="J23" s="215"/>
      <c r="K23" s="219"/>
    </row>
    <row r="24" spans="1:11" s="220" customFormat="1" ht="14.4" x14ac:dyDescent="0.3">
      <c r="A24" s="214"/>
      <c r="B24" s="215"/>
      <c r="C24" s="225"/>
      <c r="D24" s="226"/>
      <c r="E24" s="227"/>
      <c r="F24" s="226"/>
      <c r="G24" s="227"/>
      <c r="H24" s="228"/>
      <c r="I24" s="216"/>
      <c r="J24" s="215"/>
      <c r="K24" s="219"/>
    </row>
    <row r="25" spans="1:11" s="220" customFormat="1" ht="14.4" x14ac:dyDescent="0.3">
      <c r="A25" s="214"/>
      <c r="B25" s="215"/>
      <c r="C25" s="225"/>
      <c r="D25" s="226"/>
      <c r="E25" s="227"/>
      <c r="F25" s="226"/>
      <c r="G25" s="227"/>
      <c r="H25" s="228"/>
      <c r="I25" s="216"/>
      <c r="J25" s="215"/>
      <c r="K25" s="219"/>
    </row>
    <row r="26" spans="1:11" s="220" customFormat="1" ht="14.4" x14ac:dyDescent="0.3">
      <c r="A26" s="214"/>
      <c r="B26" s="215"/>
      <c r="C26" s="225"/>
      <c r="D26" s="226"/>
      <c r="E26" s="227"/>
      <c r="F26" s="226"/>
      <c r="G26" s="227"/>
      <c r="H26" s="218"/>
      <c r="I26" s="228"/>
      <c r="J26" s="215"/>
      <c r="K26" s="219"/>
    </row>
    <row r="27" spans="1:11" s="209" customFormat="1" ht="14.4" x14ac:dyDescent="0.3">
      <c r="A27" s="201"/>
      <c r="B27" s="203"/>
      <c r="C27" s="221"/>
      <c r="D27" s="226"/>
      <c r="E27" s="227"/>
      <c r="F27" s="226"/>
      <c r="G27" s="227"/>
      <c r="H27" s="229"/>
      <c r="I27" s="230"/>
      <c r="J27" s="203"/>
      <c r="K27" s="208"/>
    </row>
    <row r="28" spans="1:11" s="209" customFormat="1" ht="14.4" x14ac:dyDescent="0.3">
      <c r="A28" s="201"/>
      <c r="B28" s="203"/>
      <c r="C28" s="221"/>
      <c r="D28" s="226"/>
      <c r="E28" s="227"/>
      <c r="F28" s="226"/>
      <c r="G28" s="227"/>
      <c r="H28" s="229"/>
      <c r="I28" s="230"/>
      <c r="J28" s="203"/>
      <c r="K28" s="208"/>
    </row>
    <row r="29" spans="1:11" s="209" customFormat="1" ht="14.4" x14ac:dyDescent="0.3">
      <c r="A29" s="201"/>
      <c r="B29" s="203"/>
      <c r="C29" s="221"/>
      <c r="D29" s="226"/>
      <c r="E29" s="227"/>
      <c r="F29" s="226"/>
      <c r="G29" s="227"/>
      <c r="H29" s="229"/>
      <c r="I29" s="230"/>
      <c r="J29" s="203"/>
      <c r="K29" s="208"/>
    </row>
    <row r="30" spans="1:11" s="209" customFormat="1" ht="14.4" x14ac:dyDescent="0.3">
      <c r="A30" s="201"/>
      <c r="B30" s="203"/>
      <c r="C30" s="221"/>
      <c r="D30" s="226"/>
      <c r="E30" s="227"/>
      <c r="F30" s="226"/>
      <c r="G30" s="227"/>
      <c r="H30" s="229"/>
      <c r="I30" s="230"/>
      <c r="J30" s="203"/>
      <c r="K30" s="208"/>
    </row>
    <row r="31" spans="1:11" s="209" customFormat="1" ht="14.4" x14ac:dyDescent="0.3">
      <c r="A31" s="201"/>
      <c r="B31" s="203"/>
      <c r="C31" s="221"/>
      <c r="D31" s="226"/>
      <c r="E31" s="227"/>
      <c r="F31" s="226"/>
      <c r="G31" s="227"/>
      <c r="H31" s="229"/>
      <c r="I31" s="230"/>
      <c r="J31" s="203"/>
      <c r="K31" s="208"/>
    </row>
    <row r="32" spans="1:11" s="209" customFormat="1" ht="14.4" x14ac:dyDescent="0.3">
      <c r="A32" s="201"/>
      <c r="B32" s="203"/>
      <c r="C32" s="221"/>
      <c r="D32" s="226"/>
      <c r="E32" s="227"/>
      <c r="F32" s="226"/>
      <c r="G32" s="227"/>
      <c r="H32" s="229"/>
      <c r="I32" s="230"/>
      <c r="J32" s="203"/>
      <c r="K32" s="208"/>
    </row>
    <row r="33" spans="1:11" s="209" customFormat="1" ht="14.4" x14ac:dyDescent="0.3">
      <c r="A33" s="201"/>
      <c r="B33" s="203"/>
      <c r="C33" s="221"/>
      <c r="D33" s="226"/>
      <c r="E33" s="227"/>
      <c r="F33" s="226"/>
      <c r="G33" s="227"/>
      <c r="H33" s="229"/>
      <c r="I33" s="230"/>
      <c r="J33" s="203"/>
      <c r="K33" s="208"/>
    </row>
    <row r="34" spans="1:11" s="209" customFormat="1" ht="14.4" x14ac:dyDescent="0.3">
      <c r="A34" s="201"/>
      <c r="B34" s="203"/>
      <c r="C34" s="221"/>
      <c r="D34" s="226"/>
      <c r="E34" s="227"/>
      <c r="F34" s="226"/>
      <c r="G34" s="227"/>
      <c r="H34" s="229"/>
      <c r="I34" s="230"/>
      <c r="J34" s="203"/>
      <c r="K34" s="208"/>
    </row>
    <row r="35" spans="1:11" s="209" customFormat="1" ht="14.4" x14ac:dyDescent="0.3">
      <c r="A35" s="201"/>
      <c r="B35" s="203"/>
      <c r="C35" s="221"/>
      <c r="D35" s="226"/>
      <c r="E35" s="227"/>
      <c r="F35" s="226"/>
      <c r="G35" s="227"/>
      <c r="H35" s="229"/>
      <c r="I35" s="230"/>
      <c r="J35" s="203"/>
      <c r="K35" s="208"/>
    </row>
    <row r="36" spans="1:11" s="209" customFormat="1" ht="14.4" x14ac:dyDescent="0.3">
      <c r="A36" s="201"/>
      <c r="B36" s="203"/>
      <c r="C36" s="221"/>
      <c r="D36" s="226"/>
      <c r="E36" s="227"/>
      <c r="F36" s="226"/>
      <c r="G36" s="227"/>
      <c r="H36" s="229"/>
      <c r="I36" s="230"/>
      <c r="J36" s="203"/>
      <c r="K36" s="208"/>
    </row>
    <row r="37" spans="1:11" s="209" customFormat="1" ht="14.4" x14ac:dyDescent="0.3">
      <c r="A37" s="201"/>
      <c r="B37" s="203"/>
      <c r="C37" s="221"/>
      <c r="D37" s="226"/>
      <c r="E37" s="227"/>
      <c r="F37" s="226"/>
      <c r="G37" s="227"/>
      <c r="H37" s="229"/>
      <c r="I37" s="230"/>
      <c r="J37" s="203"/>
      <c r="K37" s="208"/>
    </row>
    <row r="38" spans="1:11" s="209" customFormat="1" ht="14.4" x14ac:dyDescent="0.3">
      <c r="A38" s="201"/>
      <c r="B38" s="203"/>
      <c r="C38" s="221"/>
      <c r="D38" s="226"/>
      <c r="E38" s="227"/>
      <c r="F38" s="226"/>
      <c r="G38" s="227"/>
      <c r="H38" s="229"/>
      <c r="I38" s="230"/>
      <c r="J38" s="203"/>
      <c r="K38" s="208"/>
    </row>
    <row r="39" spans="1:11" s="209" customFormat="1" ht="14.4" x14ac:dyDescent="0.3">
      <c r="A39" s="201"/>
      <c r="B39" s="203"/>
      <c r="C39" s="221"/>
      <c r="D39" s="226"/>
      <c r="E39" s="227"/>
      <c r="F39" s="226"/>
      <c r="G39" s="227"/>
      <c r="H39" s="229"/>
      <c r="I39" s="230"/>
      <c r="J39" s="203"/>
      <c r="K39" s="208"/>
    </row>
    <row r="40" spans="1:11" s="209" customFormat="1" ht="14.4" x14ac:dyDescent="0.3">
      <c r="A40" s="201"/>
      <c r="B40" s="203"/>
      <c r="C40" s="221"/>
      <c r="D40" s="226"/>
      <c r="E40" s="227"/>
      <c r="F40" s="226"/>
      <c r="G40" s="227"/>
      <c r="H40" s="229"/>
      <c r="I40" s="230"/>
      <c r="J40" s="203"/>
      <c r="K40" s="208"/>
    </row>
    <row r="41" spans="1:11" s="209" customFormat="1" ht="14.4" x14ac:dyDescent="0.3">
      <c r="A41" s="201"/>
      <c r="B41" s="203"/>
      <c r="C41" s="221"/>
      <c r="D41" s="226"/>
      <c r="E41" s="227"/>
      <c r="F41" s="226"/>
      <c r="G41" s="227"/>
      <c r="H41" s="229"/>
      <c r="I41" s="230"/>
      <c r="J41" s="203"/>
      <c r="K41" s="208"/>
    </row>
    <row r="42" spans="1:11" s="209" customFormat="1" ht="14.4" x14ac:dyDescent="0.3">
      <c r="A42" s="201"/>
      <c r="B42" s="203"/>
      <c r="C42" s="221"/>
      <c r="D42" s="226"/>
      <c r="E42" s="227"/>
      <c r="F42" s="226"/>
      <c r="G42" s="227"/>
      <c r="H42" s="229"/>
      <c r="I42" s="230"/>
      <c r="J42" s="203"/>
      <c r="K42" s="208"/>
    </row>
    <row r="43" spans="1:11" s="209" customFormat="1" ht="14.4" x14ac:dyDescent="0.3">
      <c r="A43" s="201"/>
      <c r="B43" s="203"/>
      <c r="C43" s="221"/>
      <c r="D43" s="226"/>
      <c r="E43" s="227"/>
      <c r="F43" s="226"/>
      <c r="G43" s="227"/>
      <c r="H43" s="229"/>
      <c r="I43" s="230"/>
      <c r="J43" s="203"/>
      <c r="K43" s="208"/>
    </row>
    <row r="44" spans="1:11" s="209" customFormat="1" ht="14.4" x14ac:dyDescent="0.3">
      <c r="A44" s="201"/>
      <c r="B44" s="203"/>
      <c r="C44" s="221"/>
      <c r="D44" s="231"/>
      <c r="E44" s="232"/>
      <c r="F44" s="231"/>
      <c r="G44" s="232"/>
      <c r="H44" s="229"/>
      <c r="I44" s="230"/>
      <c r="J44" s="203"/>
      <c r="K44" s="208"/>
    </row>
    <row r="45" spans="1:11" s="209" customFormat="1" ht="14.4" x14ac:dyDescent="0.3">
      <c r="A45" s="201"/>
      <c r="B45" s="203"/>
      <c r="C45" s="205"/>
      <c r="D45" s="233"/>
      <c r="E45" s="234"/>
      <c r="F45" s="233"/>
      <c r="G45" s="235"/>
      <c r="H45" s="205"/>
      <c r="I45" s="205"/>
      <c r="J45" s="203"/>
      <c r="K45" s="208"/>
    </row>
    <row r="46" spans="1:11" s="209" customFormat="1" ht="15" customHeight="1" x14ac:dyDescent="0.3">
      <c r="A46" s="201"/>
      <c r="B46" s="203"/>
      <c r="C46" s="207"/>
      <c r="D46" s="236"/>
      <c r="E46" s="205"/>
      <c r="F46" s="236"/>
      <c r="G46" s="205"/>
      <c r="H46" s="205"/>
      <c r="I46" s="237"/>
      <c r="J46" s="203"/>
      <c r="K46" s="208"/>
    </row>
    <row r="47" spans="1:11" s="209" customFormat="1" ht="15" customHeight="1" x14ac:dyDescent="0.3">
      <c r="A47" s="201"/>
      <c r="B47" s="203"/>
      <c r="C47" s="205"/>
      <c r="D47" s="238"/>
      <c r="E47" s="205"/>
      <c r="F47" s="236"/>
      <c r="G47" s="205"/>
      <c r="H47" s="237"/>
      <c r="I47" s="205"/>
      <c r="J47" s="203"/>
      <c r="K47" s="208"/>
    </row>
    <row r="48" spans="1:11" s="203" customFormat="1" ht="1.5" customHeight="1" thickBot="1" x14ac:dyDescent="0.35">
      <c r="A48" s="201"/>
      <c r="D48" s="204"/>
      <c r="F48" s="204"/>
      <c r="K48" s="201"/>
    </row>
    <row r="49" spans="1:11" s="201" customFormat="1" ht="11.25" customHeight="1" x14ac:dyDescent="0.3">
      <c r="C49" s="239"/>
      <c r="D49" s="240"/>
      <c r="E49" s="239"/>
      <c r="F49" s="240"/>
      <c r="G49" s="239"/>
      <c r="H49" s="239"/>
      <c r="I49" s="239"/>
    </row>
    <row r="50" spans="1:11" ht="12.75" hidden="1" customHeight="1" x14ac:dyDescent="0.3"/>
    <row r="51" spans="1:11" ht="12.75" hidden="1" customHeight="1" x14ac:dyDescent="0.3"/>
    <row r="52" spans="1:11" ht="12.75" hidden="1" customHeight="1" x14ac:dyDescent="0.3">
      <c r="A52" s="241"/>
      <c r="B52" s="241"/>
      <c r="J52" s="241"/>
      <c r="K52" s="241"/>
    </row>
    <row r="53" spans="1:11" ht="12.75" hidden="1" customHeight="1" x14ac:dyDescent="0.3">
      <c r="A53" s="241"/>
      <c r="B53" s="241"/>
      <c r="J53" s="241"/>
      <c r="K53" s="241"/>
    </row>
    <row r="54" spans="1:11" ht="12.75" hidden="1" customHeight="1" x14ac:dyDescent="0.3">
      <c r="A54" s="241"/>
      <c r="B54" s="241"/>
      <c r="J54" s="241"/>
      <c r="K54" s="241"/>
    </row>
    <row r="55" spans="1:11" ht="12.75" hidden="1" customHeight="1" x14ac:dyDescent="0.3">
      <c r="A55" s="241"/>
      <c r="B55" s="241"/>
      <c r="J55" s="241"/>
      <c r="K55" s="241"/>
    </row>
    <row r="56" spans="1:11" ht="12.75" hidden="1" customHeight="1" x14ac:dyDescent="0.3">
      <c r="A56" s="241"/>
      <c r="B56" s="241"/>
      <c r="J56" s="241"/>
      <c r="K56" s="241"/>
    </row>
    <row r="57" spans="1:11" ht="12.75" hidden="1" customHeight="1" x14ac:dyDescent="0.3">
      <c r="A57" s="241"/>
      <c r="B57" s="241"/>
      <c r="J57" s="241"/>
      <c r="K57" s="241"/>
    </row>
    <row r="58" spans="1:11" ht="12.75" hidden="1" customHeight="1" x14ac:dyDescent="0.3">
      <c r="A58" s="241"/>
      <c r="B58" s="241"/>
      <c r="J58" s="241"/>
      <c r="K58" s="241"/>
    </row>
    <row r="59" spans="1:11" ht="12.75" hidden="1" customHeight="1" x14ac:dyDescent="0.3">
      <c r="A59" s="241"/>
      <c r="B59" s="241"/>
      <c r="J59" s="241"/>
      <c r="K59" s="241"/>
    </row>
    <row r="60" spans="1:11" ht="12.75" hidden="1" customHeight="1" x14ac:dyDescent="0.3">
      <c r="A60" s="241"/>
      <c r="B60" s="241"/>
      <c r="J60" s="241"/>
      <c r="K60" s="241"/>
    </row>
    <row r="61" spans="1:11" ht="12.75" hidden="1" customHeight="1" x14ac:dyDescent="0.3">
      <c r="A61" s="241"/>
      <c r="B61" s="241"/>
      <c r="J61" s="241"/>
      <c r="K61" s="241"/>
    </row>
    <row r="62" spans="1:11" ht="12.75" hidden="1" customHeight="1" x14ac:dyDescent="0.3">
      <c r="A62" s="241"/>
      <c r="B62" s="241"/>
      <c r="J62" s="241"/>
      <c r="K62" s="241"/>
    </row>
    <row r="63" spans="1:11" ht="12.75" hidden="1" customHeight="1" x14ac:dyDescent="0.3">
      <c r="A63" s="241"/>
      <c r="B63" s="241"/>
      <c r="J63" s="241"/>
      <c r="K63" s="241"/>
    </row>
    <row r="64" spans="1:11" ht="12.75" hidden="1" customHeight="1" x14ac:dyDescent="0.3">
      <c r="A64" s="241"/>
      <c r="B64" s="241"/>
      <c r="J64" s="241"/>
      <c r="K64" s="241"/>
    </row>
    <row r="65" spans="1:11" ht="12.75" hidden="1" customHeight="1" x14ac:dyDescent="0.3">
      <c r="A65" s="241"/>
      <c r="B65" s="241"/>
      <c r="J65" s="241"/>
      <c r="K65" s="241"/>
    </row>
    <row r="66" spans="1:11" ht="12.75" hidden="1" customHeight="1" x14ac:dyDescent="0.3">
      <c r="A66" s="241"/>
      <c r="B66" s="241"/>
      <c r="J66" s="241"/>
      <c r="K66" s="241"/>
    </row>
    <row r="67" spans="1:11" ht="12.75" hidden="1" customHeight="1" x14ac:dyDescent="0.3">
      <c r="A67" s="241"/>
      <c r="B67" s="241"/>
      <c r="J67" s="241"/>
      <c r="K67" s="241"/>
    </row>
    <row r="68" spans="1:11" ht="12.75" hidden="1" customHeight="1" x14ac:dyDescent="0.3">
      <c r="A68" s="241"/>
      <c r="B68" s="241"/>
      <c r="J68" s="241"/>
      <c r="K68" s="241"/>
    </row>
    <row r="69" spans="1:11" ht="12.75" hidden="1" customHeight="1" x14ac:dyDescent="0.3">
      <c r="A69" s="241"/>
      <c r="B69" s="241"/>
      <c r="J69" s="241"/>
      <c r="K69" s="241"/>
    </row>
    <row r="70" spans="1:11" ht="12.75" hidden="1" customHeight="1" x14ac:dyDescent="0.3">
      <c r="A70" s="241"/>
      <c r="B70" s="241"/>
      <c r="J70" s="241"/>
      <c r="K70" s="241"/>
    </row>
    <row r="71" spans="1:11" ht="12.75" hidden="1" customHeight="1" x14ac:dyDescent="0.3">
      <c r="A71" s="241"/>
      <c r="B71" s="241"/>
      <c r="J71" s="241"/>
      <c r="K71" s="241"/>
    </row>
    <row r="72" spans="1:11" ht="12.75" hidden="1" customHeight="1" x14ac:dyDescent="0.3">
      <c r="A72" s="241"/>
      <c r="B72" s="241"/>
      <c r="J72" s="241"/>
      <c r="K72" s="241"/>
    </row>
    <row r="73" spans="1:11" ht="12.75" hidden="1" customHeight="1" x14ac:dyDescent="0.3">
      <c r="A73" s="241"/>
      <c r="B73" s="241"/>
      <c r="J73" s="241"/>
      <c r="K73" s="241"/>
    </row>
    <row r="74" spans="1:11" ht="12.75" hidden="1" customHeight="1" x14ac:dyDescent="0.3">
      <c r="A74" s="241"/>
      <c r="B74" s="241"/>
      <c r="J74" s="241"/>
      <c r="K74" s="241"/>
    </row>
    <row r="75" spans="1:11" ht="12.75" hidden="1" customHeight="1" x14ac:dyDescent="0.3">
      <c r="A75" s="241"/>
      <c r="B75" s="241"/>
      <c r="J75" s="241"/>
      <c r="K75" s="241"/>
    </row>
    <row r="76" spans="1:11" ht="12.75" hidden="1" customHeight="1" x14ac:dyDescent="0.3">
      <c r="A76" s="241"/>
      <c r="B76" s="241"/>
      <c r="J76" s="241"/>
      <c r="K76" s="241"/>
    </row>
    <row r="77" spans="1:11" ht="12.75" hidden="1" customHeight="1" x14ac:dyDescent="0.3">
      <c r="A77" s="241"/>
      <c r="B77" s="241"/>
      <c r="J77" s="241"/>
      <c r="K77" s="241"/>
    </row>
    <row r="78" spans="1:11" ht="12.75" hidden="1" customHeight="1" x14ac:dyDescent="0.3">
      <c r="A78" s="241"/>
      <c r="B78" s="241"/>
      <c r="J78" s="241"/>
      <c r="K78" s="241"/>
    </row>
    <row r="79" spans="1:11" ht="12.75" hidden="1" customHeight="1" x14ac:dyDescent="0.3">
      <c r="A79" s="241"/>
      <c r="B79" s="241"/>
      <c r="J79" s="241"/>
      <c r="K79" s="241"/>
    </row>
    <row r="80" spans="1:11" ht="12.75" hidden="1" customHeight="1" x14ac:dyDescent="0.3">
      <c r="A80" s="241"/>
      <c r="B80" s="241"/>
      <c r="J80" s="241"/>
      <c r="K80" s="241"/>
    </row>
    <row r="81" spans="1:11" ht="12.75" hidden="1" customHeight="1" x14ac:dyDescent="0.3">
      <c r="A81" s="241"/>
      <c r="B81" s="241"/>
      <c r="J81" s="241"/>
      <c r="K81" s="241"/>
    </row>
    <row r="82" spans="1:11" ht="12.75" hidden="1" customHeight="1" x14ac:dyDescent="0.3">
      <c r="A82" s="241"/>
      <c r="B82" s="241"/>
      <c r="J82" s="241"/>
      <c r="K82" s="241"/>
    </row>
    <row r="83" spans="1:11" ht="12.75" hidden="1" customHeight="1" x14ac:dyDescent="0.3">
      <c r="A83" s="241"/>
      <c r="B83" s="241"/>
      <c r="J83" s="241"/>
      <c r="K83" s="241"/>
    </row>
    <row r="84" spans="1:11" ht="12.75" hidden="1" customHeight="1" x14ac:dyDescent="0.3">
      <c r="A84" s="241"/>
      <c r="B84" s="241"/>
      <c r="J84" s="241"/>
      <c r="K84" s="241"/>
    </row>
    <row r="85" spans="1:11" ht="12.75" hidden="1" customHeight="1" x14ac:dyDescent="0.3">
      <c r="A85" s="241"/>
      <c r="B85" s="241"/>
      <c r="J85" s="241"/>
      <c r="K85" s="241"/>
    </row>
    <row r="86" spans="1:11" ht="12.75" hidden="1" customHeight="1" x14ac:dyDescent="0.3">
      <c r="A86" s="241"/>
      <c r="B86" s="241"/>
      <c r="J86" s="241"/>
      <c r="K86" s="241"/>
    </row>
    <row r="87" spans="1:11" ht="12.75" hidden="1" customHeight="1" x14ac:dyDescent="0.3">
      <c r="A87" s="241"/>
      <c r="B87" s="241"/>
      <c r="J87" s="241"/>
      <c r="K87" s="241"/>
    </row>
    <row r="88" spans="1:11" ht="12.75" hidden="1" customHeight="1" x14ac:dyDescent="0.3">
      <c r="A88" s="241"/>
      <c r="B88" s="241"/>
      <c r="J88" s="241"/>
      <c r="K88" s="241"/>
    </row>
    <row r="89" spans="1:11" ht="12.75" hidden="1" customHeight="1" x14ac:dyDescent="0.3">
      <c r="A89" s="241"/>
      <c r="B89" s="241"/>
      <c r="J89" s="241"/>
      <c r="K89" s="241"/>
    </row>
    <row r="90" spans="1:11" ht="12.75" hidden="1" customHeight="1" x14ac:dyDescent="0.3">
      <c r="A90" s="241"/>
      <c r="B90" s="241"/>
      <c r="J90" s="241"/>
      <c r="K90" s="241"/>
    </row>
    <row r="91" spans="1:11" ht="12.75" hidden="1" customHeight="1" x14ac:dyDescent="0.3">
      <c r="A91" s="241"/>
      <c r="B91" s="241"/>
      <c r="J91" s="241"/>
      <c r="K91" s="241"/>
    </row>
    <row r="92" spans="1:11" ht="12.75" hidden="1" customHeight="1" x14ac:dyDescent="0.3">
      <c r="A92" s="241"/>
      <c r="B92" s="241"/>
      <c r="J92" s="241"/>
      <c r="K92" s="241"/>
    </row>
    <row r="93" spans="1:11" ht="12.75" hidden="1" customHeight="1" x14ac:dyDescent="0.3">
      <c r="A93" s="241"/>
      <c r="B93" s="241"/>
      <c r="J93" s="241"/>
      <c r="K93" s="241"/>
    </row>
    <row r="94" spans="1:11" ht="12.75" hidden="1" customHeight="1" x14ac:dyDescent="0.3">
      <c r="A94" s="241"/>
      <c r="B94" s="241"/>
      <c r="J94" s="241"/>
      <c r="K94" s="241"/>
    </row>
    <row r="95" spans="1:11" ht="12.75" hidden="1" customHeight="1" x14ac:dyDescent="0.3">
      <c r="A95" s="241"/>
      <c r="B95" s="241"/>
      <c r="J95" s="241"/>
      <c r="K95" s="241"/>
    </row>
    <row r="96" spans="1:11" ht="12.75" hidden="1" customHeight="1" x14ac:dyDescent="0.3">
      <c r="A96" s="241"/>
      <c r="B96" s="241"/>
      <c r="J96" s="241"/>
      <c r="K96" s="241"/>
    </row>
    <row r="97" spans="1:11" ht="12.75" hidden="1" customHeight="1" x14ac:dyDescent="0.3">
      <c r="A97" s="241"/>
      <c r="B97" s="241"/>
      <c r="J97" s="241"/>
      <c r="K97" s="241"/>
    </row>
    <row r="98" spans="1:11" ht="12.75" hidden="1" customHeight="1" x14ac:dyDescent="0.3">
      <c r="A98" s="241"/>
      <c r="B98" s="241"/>
      <c r="J98" s="241"/>
      <c r="K98" s="241"/>
    </row>
    <row r="99" spans="1:11" ht="12.75" hidden="1" customHeight="1" x14ac:dyDescent="0.3">
      <c r="A99" s="241"/>
      <c r="B99" s="241"/>
      <c r="J99" s="241"/>
      <c r="K99" s="241"/>
    </row>
    <row r="100" spans="1:11" ht="12.75" hidden="1" customHeight="1" x14ac:dyDescent="0.3">
      <c r="A100" s="241"/>
      <c r="B100" s="241"/>
      <c r="J100" s="241"/>
      <c r="K100" s="241"/>
    </row>
    <row r="101" spans="1:11" ht="12.75" hidden="1" customHeight="1" x14ac:dyDescent="0.3">
      <c r="A101" s="241"/>
      <c r="B101" s="241"/>
      <c r="J101" s="241"/>
      <c r="K101" s="241"/>
    </row>
    <row r="102" spans="1:11" ht="12.75" hidden="1" customHeight="1" x14ac:dyDescent="0.3">
      <c r="A102" s="241"/>
      <c r="B102" s="241"/>
      <c r="J102" s="241"/>
      <c r="K102" s="241"/>
    </row>
    <row r="103" spans="1:11" ht="12.75" hidden="1" customHeight="1" x14ac:dyDescent="0.3">
      <c r="A103" s="241"/>
      <c r="B103" s="241"/>
      <c r="J103" s="241"/>
      <c r="K103" s="241"/>
    </row>
    <row r="104" spans="1:11" ht="12.75" hidden="1" customHeight="1" x14ac:dyDescent="0.3">
      <c r="A104" s="241"/>
      <c r="B104" s="241"/>
      <c r="J104" s="241"/>
      <c r="K104" s="241"/>
    </row>
    <row r="105" spans="1:11" ht="12.75" hidden="1" customHeight="1" x14ac:dyDescent="0.3">
      <c r="A105" s="241"/>
      <c r="B105" s="241"/>
      <c r="J105" s="241"/>
      <c r="K105" s="241"/>
    </row>
    <row r="106" spans="1:11" ht="12.75" hidden="1" customHeight="1" x14ac:dyDescent="0.3">
      <c r="A106" s="241"/>
      <c r="B106" s="241"/>
      <c r="J106" s="241"/>
      <c r="K106" s="241"/>
    </row>
    <row r="107" spans="1:11" ht="12.75" hidden="1" customHeight="1" x14ac:dyDescent="0.3">
      <c r="A107" s="241"/>
      <c r="B107" s="241"/>
      <c r="J107" s="241"/>
      <c r="K107" s="241"/>
    </row>
    <row r="108" spans="1:11" ht="12.75" hidden="1" customHeight="1" x14ac:dyDescent="0.3">
      <c r="A108" s="241"/>
      <c r="B108" s="241"/>
      <c r="J108" s="241"/>
      <c r="K108" s="241"/>
    </row>
    <row r="109" spans="1:11" ht="12.75" hidden="1" customHeight="1" x14ac:dyDescent="0.3">
      <c r="A109" s="241"/>
      <c r="B109" s="241"/>
      <c r="J109" s="241"/>
      <c r="K109" s="241"/>
    </row>
    <row r="110" spans="1:11" ht="12.75" hidden="1" customHeight="1" x14ac:dyDescent="0.3">
      <c r="A110" s="241"/>
      <c r="B110" s="241"/>
      <c r="J110" s="241"/>
      <c r="K110" s="241"/>
    </row>
    <row r="111" spans="1:11" ht="12.75" hidden="1" customHeight="1" x14ac:dyDescent="0.3">
      <c r="A111" s="241"/>
      <c r="B111" s="241"/>
      <c r="J111" s="241"/>
      <c r="K111" s="241"/>
    </row>
    <row r="112" spans="1:11" ht="12.75" hidden="1" customHeight="1" x14ac:dyDescent="0.3">
      <c r="A112" s="241"/>
      <c r="B112" s="241"/>
      <c r="J112" s="241"/>
      <c r="K112" s="241"/>
    </row>
    <row r="113" spans="1:11" ht="12.75" hidden="1" customHeight="1" x14ac:dyDescent="0.3">
      <c r="A113" s="241"/>
      <c r="B113" s="241"/>
      <c r="J113" s="241"/>
      <c r="K113" s="241"/>
    </row>
    <row r="114" spans="1:11" ht="12.75" hidden="1" customHeight="1" x14ac:dyDescent="0.3">
      <c r="A114" s="241"/>
      <c r="B114" s="241"/>
      <c r="J114" s="241"/>
      <c r="K114" s="241"/>
    </row>
    <row r="115" spans="1:11" ht="12.75" hidden="1" customHeight="1" x14ac:dyDescent="0.3">
      <c r="A115" s="241"/>
      <c r="B115" s="241"/>
      <c r="J115" s="241"/>
      <c r="K115" s="241"/>
    </row>
    <row r="116" spans="1:11" ht="12.75" hidden="1" customHeight="1" x14ac:dyDescent="0.3">
      <c r="A116" s="241"/>
      <c r="B116" s="241"/>
      <c r="J116" s="241"/>
      <c r="K116" s="241"/>
    </row>
    <row r="117" spans="1:11" ht="12.75" hidden="1" customHeight="1" x14ac:dyDescent="0.3">
      <c r="A117" s="241"/>
      <c r="B117" s="241"/>
      <c r="J117" s="241"/>
      <c r="K117" s="241"/>
    </row>
    <row r="118" spans="1:11" ht="12.75" hidden="1" customHeight="1" x14ac:dyDescent="0.3">
      <c r="A118" s="241"/>
      <c r="B118" s="241"/>
      <c r="J118" s="241"/>
      <c r="K118" s="241"/>
    </row>
    <row r="119" spans="1:11" ht="12.75" hidden="1" customHeight="1" x14ac:dyDescent="0.3">
      <c r="A119" s="241"/>
      <c r="B119" s="241"/>
      <c r="J119" s="241"/>
      <c r="K119" s="241"/>
    </row>
    <row r="120" spans="1:11" ht="12.75" hidden="1" customHeight="1" x14ac:dyDescent="0.3">
      <c r="A120" s="241"/>
      <c r="B120" s="241"/>
      <c r="J120" s="241"/>
      <c r="K120" s="241"/>
    </row>
    <row r="121" spans="1:11" ht="12.75" hidden="1" customHeight="1" x14ac:dyDescent="0.3">
      <c r="A121" s="241"/>
      <c r="B121" s="241"/>
      <c r="J121" s="241"/>
      <c r="K121" s="241"/>
    </row>
    <row r="122" spans="1:11" ht="12.75" hidden="1" customHeight="1" x14ac:dyDescent="0.3">
      <c r="A122" s="241"/>
      <c r="B122" s="241"/>
      <c r="J122" s="241"/>
      <c r="K122" s="241"/>
    </row>
    <row r="123" spans="1:11" ht="12.75" hidden="1" customHeight="1" x14ac:dyDescent="0.3">
      <c r="A123" s="241"/>
      <c r="B123" s="241"/>
      <c r="J123" s="241"/>
      <c r="K123" s="241"/>
    </row>
    <row r="124" spans="1:11" ht="12.75" hidden="1" customHeight="1" x14ac:dyDescent="0.3">
      <c r="A124" s="241"/>
      <c r="B124" s="241"/>
      <c r="J124" s="241"/>
      <c r="K124" s="241"/>
    </row>
    <row r="125" spans="1:11" ht="12.75" hidden="1" customHeight="1" x14ac:dyDescent="0.3">
      <c r="A125" s="241"/>
      <c r="B125" s="241"/>
      <c r="J125" s="241"/>
      <c r="K125" s="241"/>
    </row>
    <row r="126" spans="1:11" ht="12.75" hidden="1" customHeight="1" x14ac:dyDescent="0.3">
      <c r="A126" s="241"/>
      <c r="B126" s="241"/>
      <c r="J126" s="241"/>
      <c r="K126" s="241"/>
    </row>
    <row r="127" spans="1:11" ht="12.75" hidden="1" customHeight="1" x14ac:dyDescent="0.3">
      <c r="A127" s="241"/>
      <c r="B127" s="241"/>
      <c r="J127" s="241"/>
      <c r="K127" s="241"/>
    </row>
    <row r="128" spans="1:11" ht="12.75" hidden="1" customHeight="1" x14ac:dyDescent="0.3">
      <c r="A128" s="241"/>
      <c r="B128" s="241"/>
      <c r="J128" s="241"/>
      <c r="K128" s="241"/>
    </row>
    <row r="129" spans="1:11" ht="12.75" hidden="1" customHeight="1" x14ac:dyDescent="0.3">
      <c r="A129" s="241"/>
      <c r="B129" s="241"/>
      <c r="J129" s="241"/>
      <c r="K129" s="241"/>
    </row>
    <row r="130" spans="1:11" ht="12.75" hidden="1" customHeight="1" x14ac:dyDescent="0.3">
      <c r="A130" s="241"/>
      <c r="B130" s="241"/>
      <c r="J130" s="241"/>
      <c r="K130" s="241"/>
    </row>
    <row r="131" spans="1:11" ht="12.75" hidden="1" customHeight="1" x14ac:dyDescent="0.3">
      <c r="A131" s="241"/>
      <c r="B131" s="241"/>
      <c r="J131" s="241"/>
      <c r="K131" s="241"/>
    </row>
    <row r="132" spans="1:11" ht="0" hidden="1" customHeight="1" x14ac:dyDescent="0.3"/>
    <row r="133" spans="1:11" ht="0" hidden="1" customHeight="1" x14ac:dyDescent="0.3"/>
    <row r="134" spans="1:11" ht="0" hidden="1" customHeight="1" x14ac:dyDescent="0.3"/>
    <row r="135" spans="1:11" ht="15" hidden="1" customHeight="1" x14ac:dyDescent="0.3"/>
    <row r="136" spans="1:11" ht="15" hidden="1" customHeight="1" x14ac:dyDescent="0.3"/>
    <row r="137" spans="1:11" ht="15" hidden="1" customHeight="1" x14ac:dyDescent="0.3"/>
    <row r="138" spans="1:11" ht="15" hidden="1" customHeight="1" x14ac:dyDescent="0.3"/>
    <row r="139" spans="1:11" ht="15" hidden="1" customHeight="1" x14ac:dyDescent="0.3"/>
    <row r="140" spans="1:11" ht="15" hidden="1" customHeight="1" x14ac:dyDescent="0.3"/>
    <row r="141" spans="1:11" ht="15" hidden="1" customHeight="1" x14ac:dyDescent="0.3"/>
    <row r="142" spans="1:11" ht="15" hidden="1" customHeight="1" x14ac:dyDescent="0.3"/>
    <row r="143" spans="1:11" ht="15" hidden="1" customHeight="1" x14ac:dyDescent="0.3"/>
    <row r="144" spans="1:11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customHeight="1" x14ac:dyDescent="0.3"/>
  </sheetData>
  <mergeCells count="4">
    <mergeCell ref="E3:G3"/>
    <mergeCell ref="E4:G4"/>
    <mergeCell ref="E5:G5"/>
    <mergeCell ref="E6:G6"/>
  </mergeCells>
  <pageMargins left="0.7" right="0.7" top="0.75" bottom="0.75" header="0.3" footer="0.3"/>
  <pageSetup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Y59"/>
  <sheetViews>
    <sheetView topLeftCell="A28" zoomScale="80" zoomScaleNormal="80" workbookViewId="0">
      <selection activeCell="M54" sqref="M54"/>
    </sheetView>
  </sheetViews>
  <sheetFormatPr defaultRowHeight="14.4" x14ac:dyDescent="0.3"/>
  <cols>
    <col min="2" max="2" width="21.33203125" bestFit="1" customWidth="1"/>
    <col min="3" max="3" width="9.109375" bestFit="1" customWidth="1"/>
    <col min="7" max="7" width="10.21875" bestFit="1" customWidth="1"/>
    <col min="12" max="12" width="10" bestFit="1" customWidth="1"/>
    <col min="15" max="15" width="10" bestFit="1" customWidth="1"/>
    <col min="16" max="16" width="10.21875" bestFit="1" customWidth="1"/>
    <col min="25" max="25" width="18.44140625" bestFit="1" customWidth="1"/>
  </cols>
  <sheetData>
    <row r="5" spans="2:17" x14ac:dyDescent="0.3">
      <c r="D5" s="116"/>
    </row>
    <row r="6" spans="2:17" x14ac:dyDescent="0.3">
      <c r="C6" s="117">
        <v>42614</v>
      </c>
      <c r="D6" s="117">
        <v>42644</v>
      </c>
      <c r="E6" s="117">
        <v>42675</v>
      </c>
      <c r="F6" s="117">
        <v>42705</v>
      </c>
      <c r="G6" s="117">
        <v>42736</v>
      </c>
      <c r="H6" s="117">
        <v>42767</v>
      </c>
      <c r="I6" s="117">
        <v>42795</v>
      </c>
      <c r="J6" s="117">
        <v>42826</v>
      </c>
      <c r="K6" s="117">
        <v>42856</v>
      </c>
      <c r="L6" s="117">
        <v>42887</v>
      </c>
      <c r="M6" s="117">
        <v>42917</v>
      </c>
      <c r="N6" s="117">
        <v>42948</v>
      </c>
      <c r="O6" s="117" t="s">
        <v>298</v>
      </c>
    </row>
    <row r="7" spans="2:17" x14ac:dyDescent="0.3">
      <c r="B7" t="s">
        <v>39</v>
      </c>
      <c r="C7" s="118">
        <f>'RC Additions'!AC136</f>
        <v>496246.74</v>
      </c>
      <c r="D7" s="118">
        <f>'RC Additions'!AD136</f>
        <v>539831.05000000005</v>
      </c>
      <c r="E7" s="118">
        <f>'RC Additions'!AE136</f>
        <v>464032.25</v>
      </c>
      <c r="F7" s="118">
        <f>'RC Additions'!AF136</f>
        <v>353453.1</v>
      </c>
      <c r="G7" s="118">
        <f>'RC Additions'!AG136</f>
        <v>233340.25</v>
      </c>
      <c r="H7" s="118">
        <f>'RC Additions'!AH136</f>
        <v>180139.85</v>
      </c>
      <c r="I7" s="118">
        <f>'RC Additions'!AI136</f>
        <v>154187</v>
      </c>
      <c r="J7" s="118">
        <f>'RC Additions'!AJ136</f>
        <v>144182.5</v>
      </c>
      <c r="K7" s="118">
        <f>'RC Additions'!AK136</f>
        <v>243521.3</v>
      </c>
      <c r="L7" s="118">
        <f>'RC Additions'!AL136</f>
        <v>365693.9</v>
      </c>
      <c r="M7" s="118">
        <f>'RC Additions'!AM136</f>
        <v>509287.9</v>
      </c>
      <c r="N7" s="118">
        <f>'RC Additions'!AN136</f>
        <v>530473.9</v>
      </c>
      <c r="O7" s="118">
        <f>SUM(C7:N7)</f>
        <v>4214389.74</v>
      </c>
    </row>
    <row r="8" spans="2:17" x14ac:dyDescent="0.3">
      <c r="B8" t="s">
        <v>40</v>
      </c>
      <c r="C8" s="118">
        <f>'RC Additions'!AC137</f>
        <v>61415.86</v>
      </c>
      <c r="D8" s="118">
        <f>'RC Additions'!AD137</f>
        <v>63322.600000000006</v>
      </c>
      <c r="E8" s="118">
        <f>'RC Additions'!AE137</f>
        <v>49434</v>
      </c>
      <c r="F8" s="118">
        <f>'RC Additions'!AF137</f>
        <v>32897.15</v>
      </c>
      <c r="G8" s="118">
        <f>'RC Additions'!AG137</f>
        <v>36487</v>
      </c>
      <c r="H8" s="118">
        <f>'RC Additions'!AH137</f>
        <v>38323.120000000003</v>
      </c>
      <c r="I8" s="118">
        <f>'RC Additions'!AI137</f>
        <v>36487</v>
      </c>
      <c r="J8" s="118">
        <f>'RC Additions'!AJ137</f>
        <v>22363</v>
      </c>
      <c r="K8" s="118">
        <f>'RC Additions'!AK137</f>
        <v>31308.2</v>
      </c>
      <c r="L8" s="118">
        <f>'RC Additions'!AL137</f>
        <v>42136.6</v>
      </c>
      <c r="M8" s="118">
        <f>'RC Additions'!AM137</f>
        <v>56260.600000000006</v>
      </c>
      <c r="N8" s="118">
        <f>'RC Additions'!AN137</f>
        <v>64499.600000000006</v>
      </c>
      <c r="O8" s="118">
        <f t="shared" ref="O8:O10" si="0">SUM(C8:N8)</f>
        <v>534934.73</v>
      </c>
    </row>
    <row r="9" spans="2:17" x14ac:dyDescent="0.3">
      <c r="B9" t="s">
        <v>41</v>
      </c>
      <c r="C9" s="118">
        <f>'RC Additions'!AC138</f>
        <v>104753</v>
      </c>
      <c r="D9" s="118">
        <f>'RC Additions'!AD138</f>
        <v>106047.70000000001</v>
      </c>
      <c r="E9" s="118">
        <f>'RC Additions'!AE138</f>
        <v>72974</v>
      </c>
      <c r="F9" s="118">
        <f>'RC Additions'!AF138</f>
        <v>48845.5</v>
      </c>
      <c r="G9" s="118">
        <f>'RC Additions'!AG138</f>
        <v>42372</v>
      </c>
      <c r="H9" s="118">
        <f>'RC Additions'!AH138</f>
        <v>58944.160000000003</v>
      </c>
      <c r="I9" s="118">
        <f>'RC Additions'!AI138</f>
        <v>44726</v>
      </c>
      <c r="J9" s="118">
        <f>'RC Additions'!AJ138</f>
        <v>44726</v>
      </c>
      <c r="K9" s="118">
        <f>'RC Additions'!AK138</f>
        <v>57084.5</v>
      </c>
      <c r="L9" s="118">
        <f>'RC Additions'!AL138</f>
        <v>81213</v>
      </c>
      <c r="M9" s="118">
        <f>'RC Additions'!AM138</f>
        <v>95337</v>
      </c>
      <c r="N9" s="118">
        <f>'RC Additions'!AN138</f>
        <v>107107</v>
      </c>
      <c r="O9" s="118">
        <f t="shared" si="0"/>
        <v>864129.86</v>
      </c>
    </row>
    <row r="10" spans="2:17" x14ac:dyDescent="0.3">
      <c r="B10" t="s">
        <v>42</v>
      </c>
      <c r="C10" s="118">
        <f>'RC Additions'!AC139</f>
        <v>124173.5</v>
      </c>
      <c r="D10" s="118">
        <f>'RC Additions'!AD139</f>
        <v>75563.399999999994</v>
      </c>
      <c r="E10" s="118">
        <f>'RC Additions'!AE139</f>
        <v>70620</v>
      </c>
      <c r="F10" s="118">
        <f>'RC Additions'!AF139</f>
        <v>45903</v>
      </c>
      <c r="G10" s="118">
        <f>'RC Additions'!AG139</f>
        <v>20597.5</v>
      </c>
      <c r="H10" s="118">
        <f>'RC Additions'!AH139</f>
        <v>21845.120000000003</v>
      </c>
      <c r="I10" s="118">
        <f>'RC Additions'!AI139</f>
        <v>31779</v>
      </c>
      <c r="J10" s="118">
        <f>'RC Additions'!AJ139</f>
        <v>89452</v>
      </c>
      <c r="K10" s="118">
        <f>'RC Additions'!AK139</f>
        <v>74151</v>
      </c>
      <c r="L10" s="118">
        <f>'RC Additions'!AL139</f>
        <v>110638</v>
      </c>
      <c r="M10" s="118">
        <f>'RC Additions'!AM139</f>
        <v>93336.1</v>
      </c>
      <c r="N10" s="118">
        <f>'RC Additions'!AN139</f>
        <v>91806</v>
      </c>
      <c r="O10" s="118">
        <f t="shared" si="0"/>
        <v>849864.62</v>
      </c>
    </row>
    <row r="11" spans="2:17" x14ac:dyDescent="0.3">
      <c r="B11" t="s">
        <v>298</v>
      </c>
      <c r="C11" s="119">
        <f t="shared" ref="C11:O11" si="1">SUM(C7:C10)</f>
        <v>786589.1</v>
      </c>
      <c r="D11" s="119">
        <f t="shared" si="1"/>
        <v>784764.75000000012</v>
      </c>
      <c r="E11" s="119">
        <f t="shared" si="1"/>
        <v>657060.25</v>
      </c>
      <c r="F11" s="119">
        <f t="shared" si="1"/>
        <v>481098.75</v>
      </c>
      <c r="G11" s="119">
        <f t="shared" si="1"/>
        <v>332796.75</v>
      </c>
      <c r="H11" s="119">
        <f t="shared" si="1"/>
        <v>299252.25</v>
      </c>
      <c r="I11" s="119">
        <f t="shared" si="1"/>
        <v>267179</v>
      </c>
      <c r="J11" s="119">
        <f t="shared" si="1"/>
        <v>300723.5</v>
      </c>
      <c r="K11" s="119">
        <f t="shared" si="1"/>
        <v>406065</v>
      </c>
      <c r="L11" s="119">
        <f t="shared" si="1"/>
        <v>599681.5</v>
      </c>
      <c r="M11" s="119">
        <f t="shared" si="1"/>
        <v>754221.6</v>
      </c>
      <c r="N11" s="119">
        <f t="shared" si="1"/>
        <v>793886.5</v>
      </c>
      <c r="O11" s="119">
        <f t="shared" si="1"/>
        <v>6463318.9500000011</v>
      </c>
      <c r="Q11" s="118"/>
    </row>
    <row r="14" spans="2:17" x14ac:dyDescent="0.3">
      <c r="C14" s="117">
        <v>42979</v>
      </c>
      <c r="D14" s="117">
        <v>43009</v>
      </c>
      <c r="E14" s="117">
        <v>43040</v>
      </c>
      <c r="F14" s="117">
        <v>43070</v>
      </c>
      <c r="G14" s="117" t="s">
        <v>298</v>
      </c>
    </row>
    <row r="15" spans="2:17" x14ac:dyDescent="0.3">
      <c r="B15" t="s">
        <v>39</v>
      </c>
      <c r="C15" s="118">
        <f>'2017 Additions'!N44</f>
        <v>506839.74</v>
      </c>
      <c r="D15" s="118">
        <f>'2017 Additions'!O44</f>
        <v>550424.05000000005</v>
      </c>
      <c r="E15" s="118">
        <f>'2017 Additions'!P44</f>
        <v>485218.25</v>
      </c>
      <c r="F15" s="118">
        <f>'2017 Additions'!Q44</f>
        <v>353453.1</v>
      </c>
      <c r="G15" s="118">
        <f>SUM(C15:F15)</f>
        <v>1895935.1400000001</v>
      </c>
    </row>
    <row r="16" spans="2:17" x14ac:dyDescent="0.3">
      <c r="B16" t="s">
        <v>40</v>
      </c>
      <c r="C16" s="118">
        <f>'2017 Additions'!N45</f>
        <v>62592.86</v>
      </c>
      <c r="D16" s="118">
        <f>'2017 Additions'!O45</f>
        <v>64499.600000000006</v>
      </c>
      <c r="E16" s="118">
        <f>'2017 Additions'!P45</f>
        <v>51788</v>
      </c>
      <c r="F16" s="118">
        <f>'2017 Additions'!Q45</f>
        <v>32897.15</v>
      </c>
      <c r="G16" s="118">
        <f t="shared" ref="G16:G18" si="2">SUM(C16:F16)</f>
        <v>211777.61000000002</v>
      </c>
    </row>
    <row r="17" spans="2:17" x14ac:dyDescent="0.3">
      <c r="B17" t="s">
        <v>41</v>
      </c>
      <c r="C17" s="118">
        <f>'2017 Additions'!N46</f>
        <v>104753</v>
      </c>
      <c r="D17" s="118">
        <f>'2017 Additions'!O46</f>
        <v>106047.70000000001</v>
      </c>
      <c r="E17" s="118">
        <f>'2017 Additions'!P46</f>
        <v>72974</v>
      </c>
      <c r="F17" s="118">
        <f>'2017 Additions'!Q46</f>
        <v>48845.5</v>
      </c>
      <c r="G17" s="118">
        <f t="shared" si="2"/>
        <v>332620.2</v>
      </c>
    </row>
    <row r="18" spans="2:17" x14ac:dyDescent="0.3">
      <c r="B18" t="s">
        <v>42</v>
      </c>
      <c r="C18" s="118">
        <f>'2017 Additions'!N47</f>
        <v>112403.5</v>
      </c>
      <c r="D18" s="118">
        <f>'2017 Additions'!O47</f>
        <v>75563.399999999994</v>
      </c>
      <c r="E18" s="118">
        <f>'2017 Additions'!P47</f>
        <v>69737.25</v>
      </c>
      <c r="F18" s="118">
        <f>'2017 Additions'!Q47</f>
        <v>56496</v>
      </c>
      <c r="G18" s="118">
        <f t="shared" si="2"/>
        <v>314200.15000000002</v>
      </c>
    </row>
    <row r="19" spans="2:17" x14ac:dyDescent="0.3">
      <c r="B19" t="s">
        <v>298</v>
      </c>
      <c r="C19" s="119">
        <f>SUM(C15:C18)</f>
        <v>786589.1</v>
      </c>
      <c r="D19" s="119">
        <f t="shared" ref="D19:G19" si="3">SUM(D15:D18)</f>
        <v>796534.75000000012</v>
      </c>
      <c r="E19" s="119">
        <f t="shared" si="3"/>
        <v>679717.5</v>
      </c>
      <c r="F19" s="119">
        <f t="shared" si="3"/>
        <v>491691.75</v>
      </c>
      <c r="G19" s="119">
        <f t="shared" si="3"/>
        <v>2754533.1</v>
      </c>
      <c r="I19" s="118"/>
    </row>
    <row r="22" spans="2:17" x14ac:dyDescent="0.3">
      <c r="C22" s="117">
        <v>43101</v>
      </c>
      <c r="D22" s="117">
        <v>43132</v>
      </c>
      <c r="E22" s="117">
        <v>43160</v>
      </c>
      <c r="F22" s="117">
        <v>43191</v>
      </c>
      <c r="G22" s="117">
        <v>43221</v>
      </c>
      <c r="H22" s="117">
        <v>43252</v>
      </c>
      <c r="I22" s="117">
        <v>43282</v>
      </c>
      <c r="J22" s="117">
        <v>43313</v>
      </c>
      <c r="K22" s="117">
        <v>43344</v>
      </c>
      <c r="L22" s="117">
        <v>43374</v>
      </c>
      <c r="M22" s="117">
        <v>43405</v>
      </c>
      <c r="N22" s="117">
        <v>43435</v>
      </c>
      <c r="O22" s="117" t="s">
        <v>298</v>
      </c>
    </row>
    <row r="23" spans="2:17" x14ac:dyDescent="0.3">
      <c r="B23" t="s">
        <v>39</v>
      </c>
      <c r="C23" s="118">
        <f>'2018 Additions'!F45</f>
        <v>253000</v>
      </c>
      <c r="D23" s="118">
        <f>'2018 Additions'!G45</f>
        <v>194500</v>
      </c>
      <c r="E23" s="118">
        <f>'2018 Additions'!H45</f>
        <v>475100</v>
      </c>
      <c r="F23" s="118">
        <f>'2018 Additions'!I45</f>
        <v>440600</v>
      </c>
      <c r="G23" s="118">
        <f>'2018 Additions'!J45</f>
        <v>451400</v>
      </c>
      <c r="H23" s="118">
        <f>'2018 Additions'!K45</f>
        <v>631400</v>
      </c>
      <c r="I23" s="118">
        <f>'2018 Additions'!L45</f>
        <v>645400</v>
      </c>
      <c r="J23" s="118">
        <f>'2018 Additions'!M45</f>
        <v>710600</v>
      </c>
      <c r="K23" s="118">
        <f>'2018 Additions'!N45</f>
        <v>722120</v>
      </c>
      <c r="L23" s="118">
        <f>'2018 Additions'!O45</f>
        <v>818730</v>
      </c>
      <c r="M23" s="118">
        <f>'2018 Additions'!P45</f>
        <v>604050</v>
      </c>
      <c r="N23" s="118">
        <f>'2018 Additions'!Q45</f>
        <v>546680</v>
      </c>
      <c r="O23" s="118">
        <f>SUM(C23:N23)</f>
        <v>6493580</v>
      </c>
    </row>
    <row r="24" spans="2:17" x14ac:dyDescent="0.3">
      <c r="B24" t="s">
        <v>40</v>
      </c>
      <c r="C24" s="118">
        <f>'2018 Additions'!F46</f>
        <v>30500</v>
      </c>
      <c r="D24" s="118">
        <f>'2018 Additions'!G46</f>
        <v>34500</v>
      </c>
      <c r="E24" s="118">
        <f>'2018 Additions'!H46</f>
        <v>35600</v>
      </c>
      <c r="F24" s="118">
        <f>'2018 Additions'!I46</f>
        <v>29600</v>
      </c>
      <c r="G24" s="118">
        <f>'2018 Additions'!J46</f>
        <v>30800</v>
      </c>
      <c r="H24" s="118">
        <f>'2018 Additions'!K46</f>
        <v>33700</v>
      </c>
      <c r="I24" s="118">
        <f>'2018 Additions'!L46</f>
        <v>34000</v>
      </c>
      <c r="J24" s="118">
        <f>'2018 Additions'!M46</f>
        <v>39700</v>
      </c>
      <c r="K24" s="118">
        <f>'2018 Additions'!N46</f>
        <v>41280</v>
      </c>
      <c r="L24" s="118">
        <f>'2018 Additions'!O46</f>
        <v>40020</v>
      </c>
      <c r="M24" s="118">
        <f>'2018 Additions'!P46</f>
        <v>27600</v>
      </c>
      <c r="N24" s="118">
        <f>'2018 Additions'!Q46</f>
        <v>14720</v>
      </c>
      <c r="O24" s="118">
        <f t="shared" ref="O24:O26" si="4">SUM(C24:N24)</f>
        <v>392020</v>
      </c>
    </row>
    <row r="25" spans="2:17" x14ac:dyDescent="0.3">
      <c r="B25" t="s">
        <v>41</v>
      </c>
      <c r="C25" s="118">
        <f>'2018 Additions'!F47</f>
        <v>24000</v>
      </c>
      <c r="D25" s="118">
        <f>'2018 Additions'!G47</f>
        <v>18000</v>
      </c>
      <c r="E25" s="118">
        <f>'2018 Additions'!H47</f>
        <v>36600</v>
      </c>
      <c r="F25" s="118">
        <f>'2018 Additions'!I47</f>
        <v>42600</v>
      </c>
      <c r="G25" s="118">
        <f>'2018 Additions'!J47</f>
        <v>43600</v>
      </c>
      <c r="H25" s="118">
        <f>'2018 Additions'!K47</f>
        <v>64800</v>
      </c>
      <c r="I25" s="118">
        <f>'2018 Additions'!L47</f>
        <v>55200</v>
      </c>
      <c r="J25" s="118">
        <f>'2018 Additions'!M47</f>
        <v>57400</v>
      </c>
      <c r="K25" s="118">
        <f>'2018 Additions'!N47</f>
        <v>51800</v>
      </c>
      <c r="L25" s="118">
        <f>'2018 Additions'!O47</f>
        <v>66400</v>
      </c>
      <c r="M25" s="118">
        <f>'2018 Additions'!P47</f>
        <v>45200</v>
      </c>
      <c r="N25" s="118">
        <f>'2018 Additions'!Q47</f>
        <v>27100</v>
      </c>
      <c r="O25" s="118">
        <f t="shared" si="4"/>
        <v>532700</v>
      </c>
    </row>
    <row r="26" spans="2:17" x14ac:dyDescent="0.3">
      <c r="B26" t="s">
        <v>42</v>
      </c>
      <c r="C26" s="118">
        <f>'2018 Additions'!F48</f>
        <v>52000</v>
      </c>
      <c r="D26" s="118">
        <f>'2018 Additions'!G48</f>
        <v>38000</v>
      </c>
      <c r="E26" s="118">
        <f>'2018 Additions'!H48</f>
        <v>56200</v>
      </c>
      <c r="F26" s="118">
        <f>'2018 Additions'!I48</f>
        <v>116200</v>
      </c>
      <c r="G26" s="118">
        <f>'2018 Additions'!J48</f>
        <v>139200</v>
      </c>
      <c r="H26" s="118">
        <f>'2018 Additions'!K48</f>
        <v>145100</v>
      </c>
      <c r="I26" s="118">
        <f>'2018 Additions'!L48</f>
        <v>135400</v>
      </c>
      <c r="J26" s="118">
        <f>'2018 Additions'!M48</f>
        <v>116300</v>
      </c>
      <c r="K26" s="118">
        <f>'2018 Additions'!N48</f>
        <v>114267</v>
      </c>
      <c r="L26" s="118">
        <f>'2018 Additions'!O48</f>
        <v>72300</v>
      </c>
      <c r="M26" s="118">
        <f>'2018 Additions'!P48</f>
        <v>58450</v>
      </c>
      <c r="N26" s="118">
        <f>'2018 Additions'!Q48</f>
        <v>48818</v>
      </c>
      <c r="O26" s="118">
        <f t="shared" si="4"/>
        <v>1092235</v>
      </c>
    </row>
    <row r="27" spans="2:17" x14ac:dyDescent="0.3">
      <c r="B27" t="s">
        <v>298</v>
      </c>
      <c r="C27" s="119">
        <f>SUM(C23:C26)</f>
        <v>359500</v>
      </c>
      <c r="D27" s="119">
        <f t="shared" ref="D27:O27" si="5">SUM(D23:D26)</f>
        <v>285000</v>
      </c>
      <c r="E27" s="119">
        <f t="shared" si="5"/>
        <v>603500</v>
      </c>
      <c r="F27" s="119">
        <f t="shared" si="5"/>
        <v>629000</v>
      </c>
      <c r="G27" s="119">
        <f t="shared" si="5"/>
        <v>665000</v>
      </c>
      <c r="H27" s="119">
        <f t="shared" si="5"/>
        <v>875000</v>
      </c>
      <c r="I27" s="119">
        <f t="shared" si="5"/>
        <v>870000</v>
      </c>
      <c r="J27" s="119">
        <f t="shared" si="5"/>
        <v>924000</v>
      </c>
      <c r="K27" s="119">
        <f t="shared" si="5"/>
        <v>929467</v>
      </c>
      <c r="L27" s="119">
        <f t="shared" si="5"/>
        <v>997450</v>
      </c>
      <c r="M27" s="119">
        <f t="shared" si="5"/>
        <v>735300</v>
      </c>
      <c r="N27" s="119">
        <f t="shared" si="5"/>
        <v>637318</v>
      </c>
      <c r="O27" s="119">
        <f t="shared" si="5"/>
        <v>8510535</v>
      </c>
      <c r="P27" s="118">
        <v>8558167</v>
      </c>
      <c r="Q27" s="118">
        <f>O27-P27</f>
        <v>-47632</v>
      </c>
    </row>
    <row r="30" spans="2:17" x14ac:dyDescent="0.3">
      <c r="O30" s="118"/>
    </row>
    <row r="32" spans="2:17" x14ac:dyDescent="0.3">
      <c r="B32" t="s">
        <v>302</v>
      </c>
    </row>
    <row r="34" spans="2:25" x14ac:dyDescent="0.3">
      <c r="C34" s="22">
        <v>42309</v>
      </c>
      <c r="D34" s="22">
        <v>42339</v>
      </c>
      <c r="E34" s="22">
        <v>42370</v>
      </c>
      <c r="F34" s="22">
        <v>42401</v>
      </c>
      <c r="G34" s="22">
        <v>42430</v>
      </c>
      <c r="H34" s="22">
        <v>42461</v>
      </c>
      <c r="I34" s="22">
        <v>42491</v>
      </c>
      <c r="J34" s="22">
        <v>42522</v>
      </c>
      <c r="K34" s="22">
        <v>42552</v>
      </c>
      <c r="L34" s="22">
        <v>42583</v>
      </c>
      <c r="M34" s="22">
        <v>42614</v>
      </c>
      <c r="N34" s="22">
        <v>42644</v>
      </c>
      <c r="O34" s="22">
        <v>42675</v>
      </c>
      <c r="P34" s="22">
        <v>42705</v>
      </c>
      <c r="Q34" s="22">
        <v>42736</v>
      </c>
      <c r="R34" s="22">
        <v>42767</v>
      </c>
      <c r="S34" s="22">
        <v>42795</v>
      </c>
      <c r="T34" s="22">
        <v>42826</v>
      </c>
      <c r="U34" s="22">
        <v>42856</v>
      </c>
      <c r="V34" s="22">
        <v>42887</v>
      </c>
      <c r="W34" s="22">
        <v>42917</v>
      </c>
      <c r="X34" s="22">
        <v>42948</v>
      </c>
      <c r="Y34" s="22" t="s">
        <v>305</v>
      </c>
    </row>
    <row r="35" spans="2:25" x14ac:dyDescent="0.3">
      <c r="B35" s="51" t="s">
        <v>165</v>
      </c>
      <c r="C35" s="184">
        <f>'RC Additions'!S154</f>
        <v>3.4760173726543974E-3</v>
      </c>
      <c r="D35" s="184">
        <f>'RC Additions'!T154</f>
        <v>3.4645818753463653E-3</v>
      </c>
      <c r="E35" s="184">
        <f>'RC Additions'!U154</f>
        <v>1.0677234330012615E-2</v>
      </c>
      <c r="F35" s="184">
        <f>'RC Additions'!V154</f>
        <v>1.2960589782543287E-2</v>
      </c>
      <c r="G35" s="184">
        <f>'RC Additions'!W154</f>
        <v>2.3078258056102526E-2</v>
      </c>
      <c r="H35" s="184">
        <f>'RC Additions'!X154</f>
        <v>1.9302448171263996E-2</v>
      </c>
      <c r="I35" s="184">
        <f>'RC Additions'!Y154</f>
        <v>2.8745487660012457E-3</v>
      </c>
      <c r="J35" s="184">
        <f>'RC Additions'!Z154</f>
        <v>3.1384357121457223E-3</v>
      </c>
      <c r="K35" s="184">
        <f>'RC Additions'!AA154</f>
        <v>7.3900939144295975E-3</v>
      </c>
      <c r="L35" s="184">
        <f>'RC Additions'!AB154</f>
        <v>7.3073422251628359E-3</v>
      </c>
      <c r="M35" s="184">
        <f>'RC Additions'!AC154</f>
        <v>7.7560329893955624E-3</v>
      </c>
      <c r="N35" s="184">
        <f>'RC Additions'!AD154</f>
        <v>2.0320497134167313E-3</v>
      </c>
      <c r="O35" s="184">
        <f>'RC Additions'!AE154</f>
        <v>8.414592703199171E-3</v>
      </c>
      <c r="P35" s="184">
        <f>'RC Additions'!AF154</f>
        <v>1.0323355345156309E-2</v>
      </c>
      <c r="Q35" s="184">
        <f>'RC Additions'!AG154</f>
        <v>1.4133311703346122E-2</v>
      </c>
      <c r="R35" s="184">
        <f>'RC Additions'!AH154</f>
        <v>3.9486275218201215E-3</v>
      </c>
      <c r="S35" s="184">
        <f>'RC Additions'!AI154</f>
        <v>2.7811453616099293E-2</v>
      </c>
      <c r="T35" s="184">
        <f>'RC Additions'!AJ154</f>
        <v>2.5083885485623705E-2</v>
      </c>
      <c r="U35" s="184">
        <f>'RC Additions'!AK154</f>
        <v>1.5050990602370497E-2</v>
      </c>
      <c r="V35" s="184">
        <f>'RC Additions'!AL154</f>
        <v>1.0632789476249157E-2</v>
      </c>
      <c r="W35" s="184">
        <f>'RC Additions'!AM154</f>
        <v>8.2558680817730341E-3</v>
      </c>
      <c r="X35" s="184">
        <f>'RC Additions'!AN154</f>
        <v>7.0267125409247721E-3</v>
      </c>
      <c r="Y35" s="184">
        <f>'RC Additions'!AO154</f>
        <v>7.2266767658806614E-3</v>
      </c>
    </row>
    <row r="36" spans="2:25" x14ac:dyDescent="0.3">
      <c r="B36" s="51" t="s">
        <v>168</v>
      </c>
      <c r="C36" s="184">
        <f>'RC Additions'!S155</f>
        <v>1.227051890817132E-2</v>
      </c>
      <c r="D36" s="184">
        <f>'RC Additions'!T155</f>
        <v>1.2216669292698941E-2</v>
      </c>
      <c r="E36" s="184">
        <f>'RC Additions'!U155</f>
        <v>1.3930388998270175E-2</v>
      </c>
      <c r="F36" s="184">
        <f>'RC Additions'!V155</f>
        <v>1.4533863084643536E-2</v>
      </c>
      <c r="G36" s="184">
        <f>'RC Additions'!W155</f>
        <v>1.8552663796457411E-2</v>
      </c>
      <c r="H36" s="184">
        <f>'RC Additions'!X155</f>
        <v>1.9328049427062934E-2</v>
      </c>
      <c r="I36" s="184">
        <f>'RC Additions'!Y155</f>
        <v>5.595142898851083E-3</v>
      </c>
      <c r="J36" s="184">
        <f>'RC Additions'!Z155</f>
        <v>5.3231271827377602E-3</v>
      </c>
      <c r="K36" s="184">
        <f>'RC Additions'!AA155</f>
        <v>1.063821894895867E-2</v>
      </c>
      <c r="L36" s="184">
        <f>'RC Additions'!AB155</f>
        <v>9.926747373203041E-3</v>
      </c>
      <c r="M36" s="184">
        <f>'RC Additions'!AC155</f>
        <v>1.0389317107470181E-2</v>
      </c>
      <c r="N36" s="184">
        <f>'RC Additions'!AD155</f>
        <v>5.9092838026394631E-3</v>
      </c>
      <c r="O36" s="184">
        <f>'RC Additions'!AE155</f>
        <v>1.3156669110772299E-2</v>
      </c>
      <c r="P36" s="184">
        <f>'RC Additions'!AF155</f>
        <v>1.8514513434108596E-2</v>
      </c>
      <c r="Q36" s="184">
        <f>'RC Additions'!AG155</f>
        <v>2.0040494024139818E-2</v>
      </c>
      <c r="R36" s="184">
        <f>'RC Additions'!AH155</f>
        <v>7.0796161357428184E-3</v>
      </c>
      <c r="S36" s="184">
        <f>'RC Additions'!AI155</f>
        <v>1.9402764547199552E-2</v>
      </c>
      <c r="T36" s="184">
        <f>'RC Additions'!AJ155</f>
        <v>2.0879061849703864E-2</v>
      </c>
      <c r="U36" s="184">
        <f>'RC Additions'!AK155</f>
        <v>1.4420973649945613E-2</v>
      </c>
      <c r="V36" s="184">
        <f>'RC Additions'!AL155</f>
        <v>1.2670670779503665E-2</v>
      </c>
      <c r="W36" s="184">
        <f>'RC Additions'!AM155</f>
        <v>1.1001567526762632E-2</v>
      </c>
      <c r="X36" s="184">
        <f>'RC Additions'!AN155</f>
        <v>1.0131190349012423E-2</v>
      </c>
      <c r="Y36" s="184">
        <f>'RC Additions'!AO155</f>
        <v>1.1719353173527118E-2</v>
      </c>
    </row>
    <row r="37" spans="2:25" x14ac:dyDescent="0.3">
      <c r="B37" s="47" t="s">
        <v>99</v>
      </c>
      <c r="C37" s="184">
        <f>'RC Additions'!S156</f>
        <v>0.11010184930116358</v>
      </c>
      <c r="D37" s="184">
        <f>'RC Additions'!T156</f>
        <v>0.1331243218827656</v>
      </c>
      <c r="E37" s="184">
        <f>'RC Additions'!U156</f>
        <v>0.21683422157758966</v>
      </c>
      <c r="F37" s="184">
        <f>'RC Additions'!V156</f>
        <v>0.18335893370365453</v>
      </c>
      <c r="G37" s="184">
        <f>'RC Additions'!W156</f>
        <v>0.20395301040428152</v>
      </c>
      <c r="H37" s="184">
        <f>'RC Additions'!X156</f>
        <v>0.18628102009661049</v>
      </c>
      <c r="I37" s="184">
        <f>'RC Additions'!Y156</f>
        <v>0.139485031645874</v>
      </c>
      <c r="J37" s="184">
        <f>'RC Additions'!Z156</f>
        <v>0.11418713048067106</v>
      </c>
      <c r="K37" s="184">
        <f>'RC Additions'!AA156</f>
        <v>0.10397867728410186</v>
      </c>
      <c r="L37" s="184">
        <f>'RC Additions'!AB156</f>
        <v>0.10261220047656647</v>
      </c>
      <c r="M37" s="184">
        <f>'RC Additions'!AC156</f>
        <v>0.11959854991329519</v>
      </c>
      <c r="N37" s="184">
        <f>'RC Additions'!AD156</f>
        <v>8.5717806027309537E-2</v>
      </c>
      <c r="O37" s="184">
        <f>'RC Additions'!AE156</f>
        <v>0.17718653153699881</v>
      </c>
      <c r="P37" s="184">
        <f>'RC Additions'!AF156</f>
        <v>0.21810768829290592</v>
      </c>
      <c r="Q37" s="184">
        <f>'RC Additions'!AG156</f>
        <v>0.26203641987866022</v>
      </c>
      <c r="R37" s="184">
        <f>'RC Additions'!AH156</f>
        <v>7.1711952438821017E-2</v>
      </c>
      <c r="S37" s="184">
        <f>'RC Additions'!AI156</f>
        <v>0.21862027980475762</v>
      </c>
      <c r="T37" s="184">
        <f>'RC Additions'!AJ156</f>
        <v>0.20616783922190685</v>
      </c>
      <c r="U37" s="184">
        <f>'RC Additions'!AK156</f>
        <v>0.16760888118364753</v>
      </c>
      <c r="V37" s="184">
        <f>'RC Additions'!AL156</f>
        <v>0.12486299202271729</v>
      </c>
      <c r="W37" s="184">
        <f>'RC Additions'!AM156</f>
        <v>0.1155564336110862</v>
      </c>
      <c r="X37" s="184">
        <f>'RC Additions'!AN156</f>
        <v>0.10976156820876033</v>
      </c>
      <c r="Y37" s="184">
        <f>'RC Additions'!AO156</f>
        <v>0.13455760018795684</v>
      </c>
    </row>
    <row r="38" spans="2:25" x14ac:dyDescent="0.3">
      <c r="B38" s="47" t="s">
        <v>189</v>
      </c>
      <c r="C38" s="184">
        <f>'RC Additions'!S157</f>
        <v>4.3190233439712906E-2</v>
      </c>
      <c r="D38" s="184">
        <f>'RC Additions'!T157</f>
        <v>4.8311277711049004E-2</v>
      </c>
      <c r="E38" s="184">
        <f>'RC Additions'!U157</f>
        <v>0.12836551634764901</v>
      </c>
      <c r="F38" s="184">
        <f>'RC Additions'!V157</f>
        <v>0.13447232573724666</v>
      </c>
      <c r="G38" s="184">
        <f>'RC Additions'!W157</f>
        <v>8.4885655621636941E-2</v>
      </c>
      <c r="H38" s="184">
        <f>'RC Additions'!X157</f>
        <v>4.3811951288586809E-2</v>
      </c>
      <c r="I38" s="184">
        <f>'RC Additions'!Y157</f>
        <v>3.3835465603120514E-2</v>
      </c>
      <c r="J38" s="184">
        <f>'RC Additions'!Z157</f>
        <v>2.6828708928312048E-2</v>
      </c>
      <c r="K38" s="184">
        <f>'RC Additions'!AA157</f>
        <v>3.543053452033542E-2</v>
      </c>
      <c r="L38" s="184">
        <f>'RC Additions'!AB157</f>
        <v>3.7973079868020253E-2</v>
      </c>
      <c r="M38" s="184">
        <f>'RC Additions'!AC157</f>
        <v>2.8593062946235603E-2</v>
      </c>
      <c r="N38" s="184">
        <f>'RC Additions'!AD157</f>
        <v>3.5064642597578084E-2</v>
      </c>
      <c r="O38" s="184">
        <f>'RC Additions'!AE157</f>
        <v>4.2005272884933748E-2</v>
      </c>
      <c r="P38" s="184">
        <f>'RC Additions'!AF157</f>
        <v>6.7660436231128745E-2</v>
      </c>
      <c r="Q38" s="184">
        <f>'RC Additions'!AG157</f>
        <v>0.14816405344867539</v>
      </c>
      <c r="R38" s="184">
        <f>'RC Additions'!AH157</f>
        <v>0.14266496743132259</v>
      </c>
      <c r="S38" s="184">
        <f>'RC Additions'!AI157</f>
        <v>8.4885655621636941E-2</v>
      </c>
      <c r="T38" s="184">
        <f>'RC Additions'!AJ157</f>
        <v>3.9558363784840518E-2</v>
      </c>
      <c r="U38" s="184">
        <f>'RC Additions'!AK157</f>
        <v>4.5272349664873035E-2</v>
      </c>
      <c r="V38" s="184">
        <f>'RC Additions'!AL157</f>
        <v>2.7907612807113517E-2</v>
      </c>
      <c r="W38" s="184">
        <f>'RC Additions'!AM157</f>
        <v>3.3590366610375705E-2</v>
      </c>
      <c r="X38" s="184">
        <f>'RC Additions'!AN157</f>
        <v>3.5125098877918738E-2</v>
      </c>
      <c r="Y38" s="184">
        <f>'RC Additions'!AO157</f>
        <v>4.4600045278635807E-2</v>
      </c>
    </row>
    <row r="42" spans="2:25" x14ac:dyDescent="0.3">
      <c r="B42" t="s">
        <v>471</v>
      </c>
    </row>
    <row r="44" spans="2:25" x14ac:dyDescent="0.3">
      <c r="C44" s="22">
        <v>42309</v>
      </c>
      <c r="D44" s="22">
        <v>42339</v>
      </c>
      <c r="E44" s="22">
        <v>42370</v>
      </c>
      <c r="F44" s="22">
        <v>42401</v>
      </c>
      <c r="G44" s="22">
        <v>42430</v>
      </c>
      <c r="H44" s="22">
        <v>42461</v>
      </c>
      <c r="I44" s="22">
        <v>42491</v>
      </c>
      <c r="J44" s="22">
        <v>42522</v>
      </c>
      <c r="K44" s="22">
        <v>42552</v>
      </c>
      <c r="L44" s="22">
        <v>42583</v>
      </c>
      <c r="M44" s="22">
        <v>42614</v>
      </c>
      <c r="N44" s="22">
        <v>42644</v>
      </c>
      <c r="O44" s="22">
        <v>42675</v>
      </c>
      <c r="P44" s="22">
        <v>42705</v>
      </c>
      <c r="Q44" s="22">
        <v>42736</v>
      </c>
      <c r="R44" s="22">
        <v>42767</v>
      </c>
      <c r="S44" s="22">
        <v>42795</v>
      </c>
      <c r="T44" s="22">
        <v>42826</v>
      </c>
      <c r="U44" s="22">
        <v>42856</v>
      </c>
      <c r="V44" s="22">
        <v>42887</v>
      </c>
      <c r="W44" s="22">
        <v>42917</v>
      </c>
      <c r="X44" s="22">
        <v>42948</v>
      </c>
      <c r="Y44" s="22" t="s">
        <v>305</v>
      </c>
    </row>
    <row r="45" spans="2:25" x14ac:dyDescent="0.3">
      <c r="B45" s="51" t="s">
        <v>165</v>
      </c>
      <c r="C45" s="184">
        <f>'RC Additions'!S166</f>
        <v>1.2850494486759096</v>
      </c>
      <c r="D45" s="184">
        <f>'RC Additions'!T166</f>
        <v>1.2850494486759096</v>
      </c>
      <c r="E45" s="184">
        <f>'RC Additions'!U166</f>
        <v>1.2850494486759096</v>
      </c>
      <c r="F45" s="184">
        <f>'RC Additions'!V166</f>
        <v>1.2850494486759096</v>
      </c>
      <c r="G45" s="184">
        <f>'RC Additions'!W166</f>
        <v>1.2850494486759096</v>
      </c>
      <c r="H45" s="184">
        <f>'RC Additions'!X166</f>
        <v>1.2850494486759096</v>
      </c>
      <c r="I45" s="184">
        <f>'RC Additions'!Y166</f>
        <v>1.2850494486759096</v>
      </c>
      <c r="J45" s="184">
        <f>'RC Additions'!Z166</f>
        <v>1.2850494486759096</v>
      </c>
      <c r="K45" s="184">
        <f>'RC Additions'!AA166</f>
        <v>1.2850494486759096</v>
      </c>
      <c r="L45" s="184">
        <f>'RC Additions'!AB166</f>
        <v>1.2850494486759096</v>
      </c>
      <c r="M45" s="184">
        <f>'RC Additions'!AC166</f>
        <v>1.2850494486759096</v>
      </c>
      <c r="N45" s="184">
        <f>'RC Additions'!AD166</f>
        <v>1.2850494486759096</v>
      </c>
      <c r="O45" s="184">
        <f>'RC Additions'!AE166</f>
        <v>1.2850494486759096</v>
      </c>
      <c r="P45" s="184">
        <f>'RC Additions'!AF166</f>
        <v>1.2850494486759096</v>
      </c>
      <c r="Q45" s="184">
        <f>'RC Additions'!AG166</f>
        <v>1.2850494486759096</v>
      </c>
      <c r="R45" s="184">
        <f>'RC Additions'!AH166</f>
        <v>1.2850494486759096</v>
      </c>
      <c r="S45" s="184">
        <f>'RC Additions'!AI166</f>
        <v>1.2850494486759096</v>
      </c>
      <c r="T45" s="184">
        <f>'RC Additions'!AJ166</f>
        <v>1.2850494486759096</v>
      </c>
      <c r="U45" s="184">
        <f>'RC Additions'!AK166</f>
        <v>1.2850494486759096</v>
      </c>
      <c r="V45" s="184">
        <f>'RC Additions'!AL166</f>
        <v>1.2850494486759096</v>
      </c>
      <c r="W45" s="184">
        <f>'RC Additions'!AM166</f>
        <v>1.2850494486759096</v>
      </c>
      <c r="X45" s="184">
        <f>'RC Additions'!AN166</f>
        <v>1.2850494486759096</v>
      </c>
      <c r="Y45" s="184">
        <f>'RC Additions'!AO166</f>
        <v>1.2850494486759094</v>
      </c>
    </row>
    <row r="46" spans="2:25" x14ac:dyDescent="0.3">
      <c r="B46" s="51" t="s">
        <v>168</v>
      </c>
      <c r="C46" s="184">
        <f>'RC Additions'!S167</f>
        <v>2.272758033233544</v>
      </c>
      <c r="D46" s="184">
        <f>'RC Additions'!T167</f>
        <v>2.272758033233544</v>
      </c>
      <c r="E46" s="184">
        <f>'RC Additions'!U167</f>
        <v>2.272758033233544</v>
      </c>
      <c r="F46" s="184">
        <f>'RC Additions'!V167</f>
        <v>2.272758033233544</v>
      </c>
      <c r="G46" s="184">
        <f>'RC Additions'!W167</f>
        <v>2.272758033233544</v>
      </c>
      <c r="H46" s="184">
        <f>'RC Additions'!X167</f>
        <v>2.272758033233544</v>
      </c>
      <c r="I46" s="184">
        <f>'RC Additions'!Y167</f>
        <v>2.272758033233544</v>
      </c>
      <c r="J46" s="184">
        <f>'RC Additions'!Z167</f>
        <v>2.272758033233544</v>
      </c>
      <c r="K46" s="184">
        <f>'RC Additions'!AA167</f>
        <v>2.272758033233544</v>
      </c>
      <c r="L46" s="184">
        <f>'RC Additions'!AB167</f>
        <v>2.272758033233544</v>
      </c>
      <c r="M46" s="184">
        <f>'RC Additions'!AC167</f>
        <v>2.272758033233544</v>
      </c>
      <c r="N46" s="184">
        <f>'RC Additions'!AD167</f>
        <v>2.272758033233544</v>
      </c>
      <c r="O46" s="184">
        <f>'RC Additions'!AE167</f>
        <v>2.272758033233544</v>
      </c>
      <c r="P46" s="184">
        <f>'RC Additions'!AF167</f>
        <v>2.272758033233544</v>
      </c>
      <c r="Q46" s="184">
        <f>'RC Additions'!AG167</f>
        <v>2.272758033233544</v>
      </c>
      <c r="R46" s="184">
        <f>'RC Additions'!AH167</f>
        <v>2.272758033233544</v>
      </c>
      <c r="S46" s="184">
        <f>'RC Additions'!AI167</f>
        <v>2.272758033233544</v>
      </c>
      <c r="T46" s="184">
        <f>'RC Additions'!AJ167</f>
        <v>2.272758033233544</v>
      </c>
      <c r="U46" s="184">
        <f>'RC Additions'!AK167</f>
        <v>2.272758033233544</v>
      </c>
      <c r="V46" s="184">
        <f>'RC Additions'!AL167</f>
        <v>2.272758033233544</v>
      </c>
      <c r="W46" s="184">
        <f>'RC Additions'!AM167</f>
        <v>2.272758033233544</v>
      </c>
      <c r="X46" s="184">
        <f>'RC Additions'!AN167</f>
        <v>2.272758033233544</v>
      </c>
      <c r="Y46" s="184">
        <f>'RC Additions'!AO167</f>
        <v>2.2727580332335449</v>
      </c>
    </row>
    <row r="47" spans="2:25" x14ac:dyDescent="0.3">
      <c r="B47" s="47" t="s">
        <v>99</v>
      </c>
      <c r="C47" s="184">
        <f>'RC Additions'!S168</f>
        <v>0.35503567609795245</v>
      </c>
      <c r="D47" s="184">
        <f>'RC Additions'!T168</f>
        <v>0.35503567609795245</v>
      </c>
      <c r="E47" s="184">
        <f>'RC Additions'!U168</f>
        <v>0.35503567609795245</v>
      </c>
      <c r="F47" s="184">
        <f>'RC Additions'!V168</f>
        <v>0.35503567609795245</v>
      </c>
      <c r="G47" s="184">
        <f>'RC Additions'!W168</f>
        <v>0.35503567609795245</v>
      </c>
      <c r="H47" s="184">
        <f>'RC Additions'!X168</f>
        <v>0.35503567609795245</v>
      </c>
      <c r="I47" s="184">
        <f>'RC Additions'!Y168</f>
        <v>0.35503567609795245</v>
      </c>
      <c r="J47" s="184">
        <f>'RC Additions'!Z168</f>
        <v>0.35503567609795245</v>
      </c>
      <c r="K47" s="184">
        <f>'RC Additions'!AA168</f>
        <v>0.35503567609795245</v>
      </c>
      <c r="L47" s="184">
        <f>'RC Additions'!AB168</f>
        <v>0.35503567609795245</v>
      </c>
      <c r="M47" s="184">
        <f>'RC Additions'!AC168</f>
        <v>0.35503567609795245</v>
      </c>
      <c r="N47" s="184">
        <f>'RC Additions'!AD168</f>
        <v>0.35503567609795245</v>
      </c>
      <c r="O47" s="184">
        <f>'RC Additions'!AE168</f>
        <v>0.35503567609795245</v>
      </c>
      <c r="P47" s="184">
        <f>'RC Additions'!AF168</f>
        <v>0.35503567609795245</v>
      </c>
      <c r="Q47" s="184">
        <f>'RC Additions'!AG168</f>
        <v>0.35503567609795245</v>
      </c>
      <c r="R47" s="184">
        <f>'RC Additions'!AH168</f>
        <v>0.35503567609795245</v>
      </c>
      <c r="S47" s="184">
        <f>'RC Additions'!AI168</f>
        <v>0.35503567609795245</v>
      </c>
      <c r="T47" s="184">
        <f>'RC Additions'!AJ168</f>
        <v>0.35503567609795245</v>
      </c>
      <c r="U47" s="184">
        <f>'RC Additions'!AK168</f>
        <v>0.35503567609795245</v>
      </c>
      <c r="V47" s="184">
        <f>'RC Additions'!AL168</f>
        <v>0.35503567609795245</v>
      </c>
      <c r="W47" s="184">
        <f>'RC Additions'!AM168</f>
        <v>0.35503567609795245</v>
      </c>
      <c r="X47" s="184">
        <f>'RC Additions'!AN168</f>
        <v>0.35503567609795245</v>
      </c>
      <c r="Y47" s="184">
        <f>'RC Additions'!AO168</f>
        <v>0.35503567609795234</v>
      </c>
    </row>
    <row r="48" spans="2:25" x14ac:dyDescent="0.3">
      <c r="B48" s="47" t="s">
        <v>189</v>
      </c>
      <c r="C48" s="184">
        <f>'RC Additions'!S169</f>
        <v>4.4304819942865468</v>
      </c>
      <c r="D48" s="184">
        <f>'RC Additions'!T169</f>
        <v>4.4304819942865468</v>
      </c>
      <c r="E48" s="184">
        <f>'RC Additions'!U169</f>
        <v>4.4304819942865468</v>
      </c>
      <c r="F48" s="184">
        <f>'RC Additions'!V169</f>
        <v>4.4304819942865468</v>
      </c>
      <c r="G48" s="184">
        <f>'RC Additions'!W169</f>
        <v>4.4304819942865468</v>
      </c>
      <c r="H48" s="184">
        <f>'RC Additions'!X169</f>
        <v>4.4304819942865468</v>
      </c>
      <c r="I48" s="184">
        <f>'RC Additions'!Y169</f>
        <v>4.4304819942865468</v>
      </c>
      <c r="J48" s="184">
        <f>'RC Additions'!Z169</f>
        <v>4.4304819942865468</v>
      </c>
      <c r="K48" s="184">
        <f>'RC Additions'!AA169</f>
        <v>4.4304819942865468</v>
      </c>
      <c r="L48" s="184">
        <f>'RC Additions'!AB169</f>
        <v>4.4304819942865468</v>
      </c>
      <c r="M48" s="184">
        <f>'RC Additions'!AC169</f>
        <v>4.4304819942865468</v>
      </c>
      <c r="N48" s="184">
        <f>'RC Additions'!AD169</f>
        <v>4.4304819942865468</v>
      </c>
      <c r="O48" s="184">
        <f>'RC Additions'!AE169</f>
        <v>4.4304819942865468</v>
      </c>
      <c r="P48" s="184">
        <f>'RC Additions'!AF169</f>
        <v>4.4304819942865468</v>
      </c>
      <c r="Q48" s="184">
        <f>'RC Additions'!AG169</f>
        <v>4.4304819942865468</v>
      </c>
      <c r="R48" s="184">
        <f>'RC Additions'!AH169</f>
        <v>4.4304819942865468</v>
      </c>
      <c r="S48" s="184">
        <f>'RC Additions'!AI169</f>
        <v>4.4304819942865468</v>
      </c>
      <c r="T48" s="184">
        <f>'RC Additions'!AJ169</f>
        <v>4.4304819942865468</v>
      </c>
      <c r="U48" s="184">
        <f>'RC Additions'!AK169</f>
        <v>4.4304819942865468</v>
      </c>
      <c r="V48" s="184">
        <f>'RC Additions'!AL169</f>
        <v>4.4304819942865468</v>
      </c>
      <c r="W48" s="184">
        <f>'RC Additions'!AM169</f>
        <v>4.4304819942865468</v>
      </c>
      <c r="X48" s="184">
        <f>'RC Additions'!AN169</f>
        <v>4.4304819942865468</v>
      </c>
      <c r="Y48" s="184">
        <f>'RC Additions'!AO169</f>
        <v>4.4304819942865494</v>
      </c>
    </row>
    <row r="51" spans="2:25" x14ac:dyDescent="0.3">
      <c r="B51" s="121" t="s">
        <v>469</v>
      </c>
    </row>
    <row r="52" spans="2:25" x14ac:dyDescent="0.3">
      <c r="B52" s="121"/>
    </row>
    <row r="53" spans="2:25" x14ac:dyDescent="0.3">
      <c r="B53" s="121"/>
      <c r="C53" s="22">
        <v>42309</v>
      </c>
      <c r="D53" s="22">
        <v>42339</v>
      </c>
      <c r="E53" s="22">
        <v>42370</v>
      </c>
      <c r="F53" s="22">
        <v>42401</v>
      </c>
      <c r="G53" s="22">
        <v>42430</v>
      </c>
      <c r="H53" s="22">
        <v>42461</v>
      </c>
      <c r="I53" s="22">
        <v>42491</v>
      </c>
      <c r="J53" s="22">
        <v>42522</v>
      </c>
      <c r="K53" s="22">
        <v>42552</v>
      </c>
      <c r="L53" s="22">
        <v>42583</v>
      </c>
      <c r="M53" s="22">
        <v>42614</v>
      </c>
      <c r="N53" s="22">
        <v>42644</v>
      </c>
      <c r="O53" s="22">
        <v>42675</v>
      </c>
      <c r="P53" s="22">
        <v>42705</v>
      </c>
      <c r="Q53" s="22">
        <v>42736</v>
      </c>
      <c r="R53" s="22">
        <v>42767</v>
      </c>
      <c r="S53" s="22">
        <v>42795</v>
      </c>
      <c r="T53" s="22">
        <v>42826</v>
      </c>
      <c r="U53" s="22">
        <v>42856</v>
      </c>
      <c r="V53" s="22">
        <v>42887</v>
      </c>
      <c r="W53" s="22">
        <v>42917</v>
      </c>
      <c r="X53" s="22">
        <v>42948</v>
      </c>
      <c r="Y53" s="22" t="s">
        <v>305</v>
      </c>
    </row>
    <row r="54" spans="2:25" x14ac:dyDescent="0.3">
      <c r="B54" s="51" t="s">
        <v>165</v>
      </c>
      <c r="C54" s="184">
        <f>'RC Contributions'!D42</f>
        <v>-1.6156914442432644E-2</v>
      </c>
      <c r="D54" s="184">
        <f>'RC Contributions'!E42</f>
        <v>-6.8710598751220459E-2</v>
      </c>
      <c r="E54" s="184">
        <f>'RC Contributions'!F42</f>
        <v>-2.0900916657356883E-2</v>
      </c>
      <c r="F54" s="184">
        <f>'RC Contributions'!G42</f>
        <v>-2.5370634239401238E-2</v>
      </c>
      <c r="G54" s="184">
        <f>'RC Contributions'!H42</f>
        <v>-4.9283114469417688E-2</v>
      </c>
      <c r="H54" s="184">
        <f>'RC Contributions'!I42</f>
        <v>-5.4959940243430969E-2</v>
      </c>
      <c r="I54" s="184">
        <f>'RC Contributions'!J42</f>
        <v>-1.0837585154087528E-2</v>
      </c>
      <c r="J54" s="184">
        <f>'RC Contributions'!K42</f>
        <v>-1.6105331126533132E-2</v>
      </c>
      <c r="K54" s="184">
        <f>'RC Contributions'!L42</f>
        <v>-2.8635978188023617E-2</v>
      </c>
      <c r="L54" s="184">
        <f>'RC Contributions'!M42</f>
        <v>-8.34154095588482E-2</v>
      </c>
      <c r="M54" s="184">
        <f>'RC Contributions'!N42</f>
        <v>-3.0053960623728525E-2</v>
      </c>
      <c r="N54" s="184">
        <f>'RC Contributions'!O42</f>
        <v>-5.958716198009203E-3</v>
      </c>
      <c r="O54" s="184">
        <f>'RC Contributions'!P42</f>
        <v>-2.1149722937731055E-2</v>
      </c>
      <c r="P54" s="184">
        <f>'RC Contributions'!Q42</f>
        <v>-2.5947317123833101E-2</v>
      </c>
      <c r="Q54" s="184">
        <f>'RC Contributions'!R42</f>
        <v>-3.2563191211182868E-2</v>
      </c>
      <c r="R54" s="184">
        <f>'RC Contributions'!S42</f>
        <v>-9.0976492780758481E-3</v>
      </c>
      <c r="S54" s="184">
        <f>'RC Contributions'!T42</f>
        <v>-6.9902912621359226E-2</v>
      </c>
      <c r="T54" s="184">
        <f>'RC Contributions'!U42</f>
        <v>-8.4063047285464099E-2</v>
      </c>
      <c r="U54" s="184">
        <f>'RC Contributions'!V42</f>
        <v>-5.6745042643152263E-2</v>
      </c>
      <c r="V54" s="184">
        <f>'RC Contributions'!W42</f>
        <v>-5.4563677902017924E-2</v>
      </c>
      <c r="W54" s="184">
        <f>'RC Contributions'!X42</f>
        <v>-3.1990778608542297E-2</v>
      </c>
      <c r="X54" s="184">
        <f>'RC Contributions'!Y42</f>
        <v>-2.7227906625455198E-2</v>
      </c>
      <c r="Y54" s="184">
        <f>'RC Contributions'!Z42</f>
        <v>-2.3461764179848278E-2</v>
      </c>
    </row>
    <row r="55" spans="2:25" x14ac:dyDescent="0.3">
      <c r="B55" s="51" t="s">
        <v>168</v>
      </c>
      <c r="C55" s="184">
        <f>'RC Contributions'!D43</f>
        <v>-7.6549794743692598E-2</v>
      </c>
      <c r="D55" s="184">
        <f>'RC Contributions'!E43</f>
        <v>-0.32518487405716956</v>
      </c>
      <c r="E55" s="184">
        <f>'RC Contributions'!F43</f>
        <v>-3.6599438113995214E-2</v>
      </c>
      <c r="F55" s="184">
        <f>'RC Contributions'!G43</f>
        <v>-3.8184951087133601E-2</v>
      </c>
      <c r="G55" s="184">
        <f>'RC Contributions'!H43</f>
        <v>-5.3174817670073968E-2</v>
      </c>
      <c r="H55" s="184">
        <f>'RC Contributions'!I43</f>
        <v>-7.3862924517861681E-2</v>
      </c>
      <c r="I55" s="184">
        <f>'RC Contributions'!J43</f>
        <v>-2.831252739577134E-2</v>
      </c>
      <c r="J55" s="184">
        <f>'RC Contributions'!K43</f>
        <v>-3.6662989861289026E-2</v>
      </c>
      <c r="K55" s="184">
        <f>'RC Contributions'!L43</f>
        <v>-5.5326806673342013E-2</v>
      </c>
      <c r="L55" s="184">
        <f>'RC Contributions'!M43</f>
        <v>-0.15208921684334759</v>
      </c>
      <c r="M55" s="184">
        <f>'RC Contributions'!N43</f>
        <v>-5.4032328327789592E-2</v>
      </c>
      <c r="N55" s="184">
        <f>'RC Contributions'!O43</f>
        <v>-2.3257221844678672E-2</v>
      </c>
      <c r="O55" s="184">
        <f>'RC Contributions'!P43</f>
        <v>-4.4383561643835619E-2</v>
      </c>
      <c r="P55" s="184">
        <f>'RC Contributions'!Q43</f>
        <v>-6.2458061488797699E-2</v>
      </c>
      <c r="Q55" s="184">
        <f>'RC Contributions'!R43</f>
        <v>-6.1972078181092939E-2</v>
      </c>
      <c r="R55" s="184">
        <f>'RC Contributions'!S43</f>
        <v>-2.1892600258651192E-2</v>
      </c>
      <c r="S55" s="184">
        <f>'RC Contributions'!T43</f>
        <v>-6.545454545454546E-2</v>
      </c>
      <c r="T55" s="184">
        <f>'RC Contributions'!U43</f>
        <v>-9.3913043478260877E-2</v>
      </c>
      <c r="U55" s="184">
        <f>'RC Contributions'!V43</f>
        <v>-7.2972972972972977E-2</v>
      </c>
      <c r="V55" s="184">
        <f>'RC Contributions'!W43</f>
        <v>-8.7269129287598945E-2</v>
      </c>
      <c r="W55" s="184">
        <f>'RC Contributions'!X43</f>
        <v>-5.7216494845360823E-2</v>
      </c>
      <c r="X55" s="184">
        <f>'RC Contributions'!Y43</f>
        <v>-5.2689873417721515E-2</v>
      </c>
      <c r="Y55" s="184">
        <f>'RC Contributions'!Z43</f>
        <v>-5.1065817895397422E-2</v>
      </c>
    </row>
    <row r="56" spans="2:25" x14ac:dyDescent="0.3">
      <c r="B56" s="47" t="s">
        <v>99</v>
      </c>
      <c r="C56" s="184">
        <f>'RC Contributions'!D44</f>
        <v>-0.47409782118830746</v>
      </c>
      <c r="D56" s="184">
        <f>'RC Contributions'!E44</f>
        <v>-2.4458350902198642</v>
      </c>
      <c r="E56" s="184">
        <f>'RC Contributions'!F44</f>
        <v>-0.39321605664028147</v>
      </c>
      <c r="F56" s="184">
        <f>'RC Contributions'!G44</f>
        <v>-0.33251059881670225</v>
      </c>
      <c r="G56" s="184">
        <f>'RC Contributions'!H44</f>
        <v>-0.40348008089533455</v>
      </c>
      <c r="H56" s="184">
        <f>'RC Contributions'!I44</f>
        <v>-0.49135946173000128</v>
      </c>
      <c r="I56" s="184">
        <f>'RC Contributions'!J44</f>
        <v>-0.48717759418231377</v>
      </c>
      <c r="J56" s="184">
        <f>'RC Contributions'!K44</f>
        <v>-0.54283824739504849</v>
      </c>
      <c r="K56" s="184">
        <f>'RC Contributions'!L44</f>
        <v>-0.37325291908241809</v>
      </c>
      <c r="L56" s="184">
        <f>'RC Contributions'!M44</f>
        <v>-1.0851323210005555</v>
      </c>
      <c r="M56" s="184">
        <f>'RC Contributions'!N44</f>
        <v>-0.42932367519150161</v>
      </c>
      <c r="N56" s="184">
        <f>'RC Contributions'!O44</f>
        <v>-0.23285538095501132</v>
      </c>
      <c r="O56" s="184">
        <f>'RC Contributions'!P44</f>
        <v>-0.41257142857142859</v>
      </c>
      <c r="P56" s="184">
        <f>'RC Contributions'!Q44</f>
        <v>-0.50785463071512305</v>
      </c>
      <c r="Q56" s="184">
        <f>'RC Contributions'!R44</f>
        <v>-0.55929577464788727</v>
      </c>
      <c r="R56" s="184">
        <f>'RC Contributions'!S44</f>
        <v>-0.15306342534123896</v>
      </c>
      <c r="S56" s="184">
        <f>'RC Contributions'!T44</f>
        <v>-0.50904817861339591</v>
      </c>
      <c r="T56" s="184">
        <f>'RC Contributions'!U44</f>
        <v>-0.64007092198581561</v>
      </c>
      <c r="U56" s="184">
        <f>'RC Contributions'!V44</f>
        <v>-0.58540540540540542</v>
      </c>
      <c r="V56" s="184">
        <f>'RC Contributions'!W44</f>
        <v>-0.5935906040268456</v>
      </c>
      <c r="W56" s="184">
        <f>'RC Contributions'!X44</f>
        <v>-0.41481366459627333</v>
      </c>
      <c r="X56" s="184">
        <f>'RC Contributions'!Y44</f>
        <v>-0.39401179941002951</v>
      </c>
      <c r="Y56" s="184">
        <f>'RC Contributions'!Z44</f>
        <v>-0.40469433691502726</v>
      </c>
    </row>
    <row r="57" spans="2:25" x14ac:dyDescent="0.3">
      <c r="B57" s="47" t="s">
        <v>189</v>
      </c>
      <c r="C57" s="184">
        <f>'RC Contributions'!D45</f>
        <v>-0.11055897775164869</v>
      </c>
      <c r="D57" s="184">
        <f>'RC Contributions'!E45</f>
        <v>-0.52765906528733708</v>
      </c>
      <c r="E57" s="184">
        <f>'RC Contributions'!F45</f>
        <v>-0.13838432752618912</v>
      </c>
      <c r="F57" s="184">
        <f>'RC Contributions'!G45</f>
        <v>-0.14496776780481788</v>
      </c>
      <c r="G57" s="184">
        <f>'RC Contributions'!H45</f>
        <v>-9.9830076465590487E-2</v>
      </c>
      <c r="H57" s="184">
        <f>'RC Contributions'!I45</f>
        <v>-6.8700267675245064E-2</v>
      </c>
      <c r="I57" s="184">
        <f>'RC Contributions'!J45</f>
        <v>-7.025333984732661E-2</v>
      </c>
      <c r="J57" s="184">
        <f>'RC Contributions'!K45</f>
        <v>-7.582076663579812E-2</v>
      </c>
      <c r="K57" s="184">
        <f>'RC Contributions'!L45</f>
        <v>-7.5608695652173916E-2</v>
      </c>
      <c r="L57" s="184">
        <f>'RC Contributions'!M45</f>
        <v>-0.23872320596458527</v>
      </c>
      <c r="M57" s="184">
        <f>'RC Contributions'!N45</f>
        <v>-6.101754385964913E-2</v>
      </c>
      <c r="N57" s="184">
        <f>'RC Contributions'!O45</f>
        <v>-5.6626506024096385E-2</v>
      </c>
      <c r="O57" s="184">
        <f>'RC Contributions'!P45</f>
        <v>-5.8144329896907224E-2</v>
      </c>
      <c r="P57" s="184">
        <f>'RC Contributions'!Q45</f>
        <v>-9.3656592494187979E-2</v>
      </c>
      <c r="Q57" s="184">
        <f>'RC Contributions'!R45</f>
        <v>-0.188</v>
      </c>
      <c r="R57" s="184">
        <f>'RC Contributions'!S45</f>
        <v>-0.18102240896358543</v>
      </c>
      <c r="S57" s="184">
        <f>'RC Contributions'!T45</f>
        <v>-0.11750000000000001</v>
      </c>
      <c r="T57" s="184">
        <f>'RC Contributions'!U45</f>
        <v>-7.3009708737864082E-2</v>
      </c>
      <c r="U57" s="184">
        <f>'RC Contributions'!V45</f>
        <v>-9.4E-2</v>
      </c>
      <c r="V57" s="184">
        <f>'RC Contributions'!W45</f>
        <v>-7.8869863013698638E-2</v>
      </c>
      <c r="W57" s="184">
        <f>'RC Contributions'!X45</f>
        <v>-7.1681780708985995E-2</v>
      </c>
      <c r="X57" s="184">
        <f>'RC Contributions'!Y45</f>
        <v>-7.4956896551724148E-2</v>
      </c>
      <c r="Y57" s="184">
        <f>'RC Contributions'!Z45</f>
        <v>-7.9742401576239644E-2</v>
      </c>
    </row>
    <row r="58" spans="2:25" x14ac:dyDescent="0.3"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</row>
    <row r="59" spans="2:25" x14ac:dyDescent="0.3">
      <c r="B59" s="47" t="s">
        <v>470</v>
      </c>
      <c r="C59" s="184">
        <f>'RC Contributions'!D47</f>
        <v>-8.1424002530955858E-2</v>
      </c>
      <c r="D59" s="184">
        <f>'RC Contributions'!E47</f>
        <v>-0.42006032020396561</v>
      </c>
      <c r="E59" s="184">
        <f>'RC Contributions'!F47</f>
        <v>-6.7532951555948614E-2</v>
      </c>
      <c r="F59" s="184">
        <f>'RC Contributions'!G47</f>
        <v>-5.7107083453284038E-2</v>
      </c>
      <c r="G59" s="184">
        <f>'RC Contributions'!H47</f>
        <v>-6.929574796540372E-2</v>
      </c>
      <c r="H59" s="184">
        <f>'RC Contributions'!I47</f>
        <v>-8.4388605615678888E-2</v>
      </c>
      <c r="I59" s="184">
        <f>'RC Contributions'!J47</f>
        <v>-8.3670390136574652E-2</v>
      </c>
      <c r="J59" s="184">
        <f>'RC Contributions'!K47</f>
        <v>-9.3229837502750712E-2</v>
      </c>
      <c r="K59" s="184">
        <f>'RC Contributions'!L47</f>
        <v>-6.4104379454598126E-2</v>
      </c>
      <c r="L59" s="184">
        <f>'RC Contributions'!M47</f>
        <v>-0.18636621579510923</v>
      </c>
      <c r="M59" s="184">
        <f>'RC Contributions'!N47</f>
        <v>-7.3734260005188637E-2</v>
      </c>
      <c r="N59" s="184">
        <f>'RC Contributions'!O47</f>
        <v>-3.9991782878700005E-2</v>
      </c>
      <c r="O59" s="184">
        <f>'RC Contributions'!P47</f>
        <v>-7.0857142857142869E-2</v>
      </c>
      <c r="P59" s="184">
        <f>'RC Contributions'!Q47</f>
        <v>-8.7221570926143036E-2</v>
      </c>
      <c r="Q59" s="184">
        <f>'RC Contributions'!R47</f>
        <v>-9.6056338028169014E-2</v>
      </c>
      <c r="R59" s="184">
        <f>'RC Contributions'!S47</f>
        <v>-2.6287901305143534E-2</v>
      </c>
      <c r="S59" s="184">
        <f>'RC Contributions'!T47</f>
        <v>-8.7426556991774387E-2</v>
      </c>
      <c r="T59" s="184">
        <f>'RC Contributions'!U47</f>
        <v>-0.10992907801418439</v>
      </c>
      <c r="U59" s="184">
        <f>'RC Contributions'!V47</f>
        <v>-0.10054054054054054</v>
      </c>
      <c r="V59" s="184">
        <f>'RC Contributions'!W47</f>
        <v>-0.10194630872483222</v>
      </c>
      <c r="W59" s="184">
        <f>'RC Contributions'!X47</f>
        <v>-7.1242236024844724E-2</v>
      </c>
      <c r="X59" s="184">
        <f>'RC Contributions'!Y47</f>
        <v>-6.7669616519174039E-2</v>
      </c>
      <c r="Y59" s="184">
        <f>'RC Contributions'!Z47</f>
        <v>-6.9504290550503292E-2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9"/>
  <sheetViews>
    <sheetView tabSelected="1" zoomScale="80" zoomScaleNormal="80" workbookViewId="0"/>
  </sheetViews>
  <sheetFormatPr defaultRowHeight="14.4" x14ac:dyDescent="0.3"/>
  <cols>
    <col min="1" max="1" width="4.21875" style="3" customWidth="1"/>
    <col min="2" max="2" width="3.44140625" style="3" bestFit="1" customWidth="1"/>
    <col min="3" max="3" width="38.77734375" style="3" bestFit="1" customWidth="1"/>
    <col min="4" max="4" width="16.88671875" style="3" bestFit="1" customWidth="1"/>
    <col min="5" max="5" width="5.44140625" style="3" bestFit="1" customWidth="1"/>
    <col min="6" max="10" width="8.88671875" style="3" bestFit="1" customWidth="1"/>
    <col min="11" max="12" width="9" style="3" bestFit="1" customWidth="1"/>
    <col min="13" max="13" width="10.33203125" style="3" bestFit="1" customWidth="1"/>
    <col min="14" max="17" width="8.88671875" style="3" bestFit="1" customWidth="1"/>
    <col min="18" max="18" width="10.5546875" style="3" bestFit="1" customWidth="1"/>
    <col min="19" max="19" width="8.88671875" style="3"/>
    <col min="20" max="20" width="10.44140625" style="3" bestFit="1" customWidth="1"/>
    <col min="21" max="16384" width="8.88671875" style="3"/>
  </cols>
  <sheetData>
    <row r="1" spans="2:18" x14ac:dyDescent="0.3">
      <c r="B1" s="1" t="s">
        <v>184</v>
      </c>
    </row>
    <row r="2" spans="2:18" x14ac:dyDescent="0.3">
      <c r="B2" s="1" t="s">
        <v>479</v>
      </c>
    </row>
    <row r="3" spans="2:18" x14ac:dyDescent="0.3">
      <c r="B3" s="1" t="s">
        <v>482</v>
      </c>
    </row>
    <row r="4" spans="2:18" x14ac:dyDescent="0.3">
      <c r="B4" s="1"/>
    </row>
    <row r="5" spans="2:18" x14ac:dyDescent="0.3">
      <c r="B5" s="104" t="s">
        <v>481</v>
      </c>
    </row>
    <row r="6" spans="2:18" ht="28.8" x14ac:dyDescent="0.3">
      <c r="B6" s="105" t="s">
        <v>38</v>
      </c>
      <c r="C6" s="106" t="s">
        <v>0</v>
      </c>
      <c r="D6" s="106"/>
      <c r="E6" s="106"/>
      <c r="F6" s="99" t="s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 s="100">
        <v>9</v>
      </c>
      <c r="O6" s="100">
        <v>10</v>
      </c>
      <c r="P6" s="100">
        <v>11</v>
      </c>
      <c r="Q6" s="100">
        <v>12</v>
      </c>
      <c r="R6" s="99" t="s">
        <v>2</v>
      </c>
    </row>
    <row r="7" spans="2:18" x14ac:dyDescent="0.3">
      <c r="B7" s="2"/>
      <c r="C7" s="189" t="s">
        <v>3</v>
      </c>
      <c r="D7" s="190"/>
      <c r="E7" s="191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2:18" x14ac:dyDescent="0.3">
      <c r="B8" s="109" t="s">
        <v>5</v>
      </c>
      <c r="C8" s="192" t="s">
        <v>6</v>
      </c>
      <c r="D8" s="190"/>
      <c r="E8" s="191"/>
      <c r="F8" s="257">
        <v>70000</v>
      </c>
      <c r="G8" s="257">
        <v>70000</v>
      </c>
      <c r="H8" s="257">
        <v>70000</v>
      </c>
      <c r="I8" s="257">
        <v>85000</v>
      </c>
      <c r="J8" s="257">
        <v>90000</v>
      </c>
      <c r="K8" s="257">
        <v>105000</v>
      </c>
      <c r="L8" s="257">
        <v>110000</v>
      </c>
      <c r="M8" s="257">
        <v>105000</v>
      </c>
      <c r="N8" s="257">
        <v>90000</v>
      </c>
      <c r="O8" s="257">
        <v>70000</v>
      </c>
      <c r="P8" s="257">
        <v>70000</v>
      </c>
      <c r="Q8" s="257">
        <v>65000</v>
      </c>
      <c r="R8" s="257">
        <f t="shared" ref="R8:R14" si="0">SUM(F8:Q8)</f>
        <v>1000000</v>
      </c>
    </row>
    <row r="9" spans="2:18" x14ac:dyDescent="0.3">
      <c r="B9" s="109" t="s">
        <v>7</v>
      </c>
      <c r="C9" s="192" t="s">
        <v>483</v>
      </c>
      <c r="D9" s="190"/>
      <c r="E9" s="191"/>
      <c r="F9" s="258">
        <v>300000</v>
      </c>
      <c r="G9" s="258">
        <v>300000</v>
      </c>
      <c r="H9" s="258">
        <v>300000</v>
      </c>
      <c r="I9" s="258">
        <v>450000</v>
      </c>
      <c r="J9" s="258">
        <v>450000</v>
      </c>
      <c r="K9" s="258">
        <v>500000</v>
      </c>
      <c r="L9" s="258">
        <v>500000</v>
      </c>
      <c r="M9" s="258">
        <v>600000</v>
      </c>
      <c r="N9" s="258">
        <v>400000</v>
      </c>
      <c r="O9" s="258">
        <v>400000</v>
      </c>
      <c r="P9" s="258">
        <v>400000</v>
      </c>
      <c r="Q9" s="258">
        <v>400000</v>
      </c>
      <c r="R9" s="258">
        <f t="shared" si="0"/>
        <v>5000000</v>
      </c>
    </row>
    <row r="10" spans="2:18" x14ac:dyDescent="0.3">
      <c r="B10" s="110" t="s">
        <v>9</v>
      </c>
      <c r="C10" s="192" t="s">
        <v>10</v>
      </c>
      <c r="D10" s="190"/>
      <c r="E10" s="191"/>
      <c r="F10" s="258">
        <v>83000</v>
      </c>
      <c r="G10" s="258">
        <v>83000</v>
      </c>
      <c r="H10" s="258">
        <v>81500</v>
      </c>
      <c r="I10" s="258">
        <v>51000</v>
      </c>
      <c r="J10" s="258">
        <v>61000</v>
      </c>
      <c r="K10" s="258">
        <v>61000</v>
      </c>
      <c r="L10" s="258">
        <v>71000</v>
      </c>
      <c r="M10" s="258">
        <v>71000</v>
      </c>
      <c r="N10" s="258">
        <v>61000</v>
      </c>
      <c r="O10" s="258">
        <v>62250</v>
      </c>
      <c r="P10" s="258">
        <v>67250</v>
      </c>
      <c r="Q10" s="258">
        <v>67000</v>
      </c>
      <c r="R10" s="258">
        <f t="shared" si="0"/>
        <v>820000</v>
      </c>
    </row>
    <row r="11" spans="2:18" x14ac:dyDescent="0.3">
      <c r="B11" s="110" t="s">
        <v>11</v>
      </c>
      <c r="C11" s="192" t="s">
        <v>12</v>
      </c>
      <c r="D11" s="190"/>
      <c r="E11" s="191"/>
      <c r="F11" s="258">
        <v>20000</v>
      </c>
      <c r="G11" s="258">
        <v>20000</v>
      </c>
      <c r="H11" s="258">
        <v>20000</v>
      </c>
      <c r="I11" s="258">
        <v>40000</v>
      </c>
      <c r="J11" s="258">
        <v>40000</v>
      </c>
      <c r="K11" s="258">
        <v>40000</v>
      </c>
      <c r="L11" s="258">
        <v>60000</v>
      </c>
      <c r="M11" s="258">
        <v>60000</v>
      </c>
      <c r="N11" s="258">
        <v>60000</v>
      </c>
      <c r="O11" s="258">
        <v>20000</v>
      </c>
      <c r="P11" s="258">
        <v>10000</v>
      </c>
      <c r="Q11" s="258">
        <v>10000</v>
      </c>
      <c r="R11" s="258">
        <f t="shared" si="0"/>
        <v>400000</v>
      </c>
    </row>
    <row r="12" spans="2:18" x14ac:dyDescent="0.3">
      <c r="B12" s="110" t="s">
        <v>14</v>
      </c>
      <c r="C12" s="192" t="s">
        <v>15</v>
      </c>
      <c r="D12" s="190"/>
      <c r="E12" s="191"/>
      <c r="F12" s="258">
        <v>30000</v>
      </c>
      <c r="G12" s="258">
        <v>45000</v>
      </c>
      <c r="H12" s="258">
        <v>49000</v>
      </c>
      <c r="I12" s="258">
        <v>39000</v>
      </c>
      <c r="J12" s="258">
        <v>41000</v>
      </c>
      <c r="K12" s="258">
        <v>41000</v>
      </c>
      <c r="L12" s="258">
        <v>41000</v>
      </c>
      <c r="M12" s="258">
        <v>49000</v>
      </c>
      <c r="N12" s="258">
        <v>47800</v>
      </c>
      <c r="O12" s="258">
        <v>46200</v>
      </c>
      <c r="P12" s="258">
        <v>27000</v>
      </c>
      <c r="Q12" s="258">
        <v>14200</v>
      </c>
      <c r="R12" s="258">
        <f t="shared" si="0"/>
        <v>470200</v>
      </c>
    </row>
    <row r="13" spans="2:18" x14ac:dyDescent="0.3">
      <c r="B13" s="110" t="s">
        <v>17</v>
      </c>
      <c r="C13" s="192" t="s">
        <v>18</v>
      </c>
      <c r="D13" s="190"/>
      <c r="E13" s="191"/>
      <c r="F13" s="258">
        <v>10000</v>
      </c>
      <c r="G13" s="258">
        <v>10000</v>
      </c>
      <c r="H13" s="258">
        <v>31000</v>
      </c>
      <c r="I13" s="258">
        <v>37000</v>
      </c>
      <c r="J13" s="258">
        <v>38000</v>
      </c>
      <c r="K13" s="258">
        <v>58000</v>
      </c>
      <c r="L13" s="258">
        <v>48000</v>
      </c>
      <c r="M13" s="258">
        <v>49000</v>
      </c>
      <c r="N13" s="258">
        <v>43000</v>
      </c>
      <c r="O13" s="258">
        <v>58000</v>
      </c>
      <c r="P13" s="258">
        <v>38000</v>
      </c>
      <c r="Q13" s="258">
        <v>21500</v>
      </c>
      <c r="R13" s="258">
        <f t="shared" si="0"/>
        <v>441500</v>
      </c>
    </row>
    <row r="14" spans="2:18" x14ac:dyDescent="0.3">
      <c r="B14" s="110" t="s">
        <v>20</v>
      </c>
      <c r="C14" s="192" t="s">
        <v>21</v>
      </c>
      <c r="D14" s="190"/>
      <c r="E14" s="191"/>
      <c r="F14" s="259">
        <v>41500</v>
      </c>
      <c r="G14" s="259">
        <v>32000</v>
      </c>
      <c r="H14" s="259">
        <v>52000</v>
      </c>
      <c r="I14" s="259">
        <v>112000</v>
      </c>
      <c r="J14" s="259">
        <v>135000</v>
      </c>
      <c r="K14" s="259">
        <v>140000</v>
      </c>
      <c r="L14" s="259">
        <v>130000</v>
      </c>
      <c r="M14" s="259">
        <v>110000</v>
      </c>
      <c r="N14" s="259">
        <v>107667</v>
      </c>
      <c r="O14" s="259">
        <v>66000</v>
      </c>
      <c r="P14" s="259">
        <v>53050</v>
      </c>
      <c r="Q14" s="259">
        <v>44618</v>
      </c>
      <c r="R14" s="258">
        <f t="shared" si="0"/>
        <v>1023835</v>
      </c>
    </row>
    <row r="15" spans="2:18" x14ac:dyDescent="0.3">
      <c r="B15" s="110"/>
      <c r="C15" s="192" t="s">
        <v>298</v>
      </c>
      <c r="D15" s="190"/>
      <c r="E15" s="191"/>
      <c r="F15" s="257">
        <f>SUM(F8:F14)</f>
        <v>554500</v>
      </c>
      <c r="G15" s="257">
        <f t="shared" ref="G15:Q15" si="1">SUM(G8:G14)</f>
        <v>560000</v>
      </c>
      <c r="H15" s="257">
        <f t="shared" si="1"/>
        <v>603500</v>
      </c>
      <c r="I15" s="257">
        <f t="shared" si="1"/>
        <v>814000</v>
      </c>
      <c r="J15" s="257">
        <f t="shared" si="1"/>
        <v>855000</v>
      </c>
      <c r="K15" s="257">
        <f t="shared" si="1"/>
        <v>945000</v>
      </c>
      <c r="L15" s="257">
        <f t="shared" si="1"/>
        <v>960000</v>
      </c>
      <c r="M15" s="257">
        <f t="shared" si="1"/>
        <v>1044000</v>
      </c>
      <c r="N15" s="257">
        <f t="shared" si="1"/>
        <v>809467</v>
      </c>
      <c r="O15" s="257">
        <f t="shared" si="1"/>
        <v>722450</v>
      </c>
      <c r="P15" s="257">
        <f t="shared" si="1"/>
        <v>665300</v>
      </c>
      <c r="Q15" s="257">
        <f t="shared" si="1"/>
        <v>622318</v>
      </c>
      <c r="R15" s="257">
        <f t="shared" ref="R15" si="2">SUM(F15:Q15)</f>
        <v>9155535</v>
      </c>
    </row>
    <row r="19" spans="2:18" x14ac:dyDescent="0.3">
      <c r="C19" s="1" t="s">
        <v>478</v>
      </c>
      <c r="D19" s="1"/>
      <c r="E19" s="1"/>
    </row>
    <row r="20" spans="2:18" ht="28.8" x14ac:dyDescent="0.3">
      <c r="B20" s="97" t="s">
        <v>38</v>
      </c>
      <c r="C20" s="98" t="s">
        <v>0</v>
      </c>
      <c r="D20" s="98" t="s">
        <v>87</v>
      </c>
      <c r="E20" s="98" t="s">
        <v>297</v>
      </c>
      <c r="F20" s="99" t="s">
        <v>1</v>
      </c>
      <c r="G20" s="100">
        <v>2</v>
      </c>
      <c r="H20" s="100">
        <v>3</v>
      </c>
      <c r="I20" s="100">
        <v>4</v>
      </c>
      <c r="J20" s="100">
        <v>5</v>
      </c>
      <c r="K20" s="100">
        <v>6</v>
      </c>
      <c r="L20" s="100">
        <v>7</v>
      </c>
      <c r="M20" s="100">
        <v>8</v>
      </c>
      <c r="N20" s="100">
        <v>9</v>
      </c>
      <c r="O20" s="100">
        <v>10</v>
      </c>
      <c r="P20" s="100">
        <v>11</v>
      </c>
      <c r="Q20" s="100">
        <v>12</v>
      </c>
      <c r="R20" s="99" t="s">
        <v>2</v>
      </c>
    </row>
    <row r="21" spans="2:18" x14ac:dyDescent="0.3">
      <c r="B21" s="101" t="s">
        <v>5</v>
      </c>
      <c r="C21" s="102" t="s">
        <v>37</v>
      </c>
      <c r="D21" s="102" t="s">
        <v>165</v>
      </c>
      <c r="E21" s="112">
        <v>0.8</v>
      </c>
      <c r="F21" s="264">
        <f>SUM('2017 Additions'!P$8*$E21)</f>
        <v>140000</v>
      </c>
      <c r="G21" s="264">
        <f>SUM('2017 Additions'!Q$8*$E21)</f>
        <v>80000</v>
      </c>
      <c r="H21" s="264">
        <f t="shared" ref="H21:M24" si="3">SUM(F$8*$E21)</f>
        <v>56000</v>
      </c>
      <c r="I21" s="264">
        <f t="shared" si="3"/>
        <v>56000</v>
      </c>
      <c r="J21" s="264">
        <f t="shared" si="3"/>
        <v>56000</v>
      </c>
      <c r="K21" s="264">
        <f t="shared" si="3"/>
        <v>68000</v>
      </c>
      <c r="L21" s="264">
        <f t="shared" si="3"/>
        <v>72000</v>
      </c>
      <c r="M21" s="264">
        <f t="shared" si="3"/>
        <v>84000</v>
      </c>
      <c r="N21" s="264">
        <f>SUM(L$8*$E21)</f>
        <v>88000</v>
      </c>
      <c r="O21" s="264">
        <f t="shared" ref="O21:Q24" si="4">SUM(M$8*$E21)</f>
        <v>84000</v>
      </c>
      <c r="P21" s="264">
        <f t="shared" si="4"/>
        <v>72000</v>
      </c>
      <c r="Q21" s="264">
        <f t="shared" si="4"/>
        <v>56000</v>
      </c>
      <c r="R21" s="264">
        <f t="shared" ref="R21:R24" si="5">SUM(F21:Q21)</f>
        <v>912000</v>
      </c>
    </row>
    <row r="22" spans="2:18" x14ac:dyDescent="0.3">
      <c r="B22" s="101" t="s">
        <v>5</v>
      </c>
      <c r="C22" s="102" t="s">
        <v>37</v>
      </c>
      <c r="D22" s="102" t="s">
        <v>99</v>
      </c>
      <c r="E22" s="112">
        <v>0.08</v>
      </c>
      <c r="F22" s="260">
        <f>SUM('2017 Additions'!P$8*$E22)</f>
        <v>14000</v>
      </c>
      <c r="G22" s="260">
        <f>SUM('2017 Additions'!Q$8*$E22)</f>
        <v>8000</v>
      </c>
      <c r="H22" s="260">
        <f t="shared" si="3"/>
        <v>5600</v>
      </c>
      <c r="I22" s="260">
        <f t="shared" si="3"/>
        <v>5600</v>
      </c>
      <c r="J22" s="260">
        <f t="shared" si="3"/>
        <v>5600</v>
      </c>
      <c r="K22" s="260">
        <f t="shared" si="3"/>
        <v>6800</v>
      </c>
      <c r="L22" s="260">
        <f t="shared" si="3"/>
        <v>7200</v>
      </c>
      <c r="M22" s="260">
        <f t="shared" si="3"/>
        <v>8400</v>
      </c>
      <c r="N22" s="260">
        <f t="shared" ref="N22:N24" si="6">SUM(L$8*$E22)</f>
        <v>8800</v>
      </c>
      <c r="O22" s="260">
        <f t="shared" si="4"/>
        <v>8400</v>
      </c>
      <c r="P22" s="260">
        <f t="shared" si="4"/>
        <v>7200</v>
      </c>
      <c r="Q22" s="260">
        <f t="shared" si="4"/>
        <v>5600</v>
      </c>
      <c r="R22" s="260">
        <f t="shared" si="5"/>
        <v>91200</v>
      </c>
    </row>
    <row r="23" spans="2:18" x14ac:dyDescent="0.3">
      <c r="B23" s="101" t="s">
        <v>5</v>
      </c>
      <c r="C23" s="102" t="s">
        <v>37</v>
      </c>
      <c r="D23" s="102" t="s">
        <v>189</v>
      </c>
      <c r="E23" s="112">
        <v>0.06</v>
      </c>
      <c r="F23" s="260">
        <f>SUM('2017 Additions'!P$8*$E23)</f>
        <v>10500</v>
      </c>
      <c r="G23" s="260">
        <f>SUM('2017 Additions'!Q$8*$E23)</f>
        <v>6000</v>
      </c>
      <c r="H23" s="260">
        <f t="shared" si="3"/>
        <v>4200</v>
      </c>
      <c r="I23" s="260">
        <f t="shared" si="3"/>
        <v>4200</v>
      </c>
      <c r="J23" s="260">
        <f t="shared" si="3"/>
        <v>4200</v>
      </c>
      <c r="K23" s="260">
        <f t="shared" si="3"/>
        <v>5100</v>
      </c>
      <c r="L23" s="260">
        <f t="shared" si="3"/>
        <v>5400</v>
      </c>
      <c r="M23" s="260">
        <f t="shared" si="3"/>
        <v>6300</v>
      </c>
      <c r="N23" s="260">
        <f t="shared" si="6"/>
        <v>6600</v>
      </c>
      <c r="O23" s="260">
        <f t="shared" si="4"/>
        <v>6300</v>
      </c>
      <c r="P23" s="260">
        <f t="shared" si="4"/>
        <v>5400</v>
      </c>
      <c r="Q23" s="260">
        <f t="shared" si="4"/>
        <v>4200</v>
      </c>
      <c r="R23" s="260">
        <f t="shared" si="5"/>
        <v>68400</v>
      </c>
    </row>
    <row r="24" spans="2:18" x14ac:dyDescent="0.3">
      <c r="B24" s="101" t="s">
        <v>5</v>
      </c>
      <c r="C24" s="102" t="s">
        <v>37</v>
      </c>
      <c r="D24" s="102" t="s">
        <v>168</v>
      </c>
      <c r="E24" s="112">
        <v>0.06</v>
      </c>
      <c r="F24" s="260">
        <f>SUM('2017 Additions'!P$8*$E24)</f>
        <v>10500</v>
      </c>
      <c r="G24" s="260">
        <f>SUM('2017 Additions'!Q$8*$E24)</f>
        <v>6000</v>
      </c>
      <c r="H24" s="260">
        <f t="shared" si="3"/>
        <v>4200</v>
      </c>
      <c r="I24" s="260">
        <f t="shared" si="3"/>
        <v>4200</v>
      </c>
      <c r="J24" s="260">
        <f t="shared" si="3"/>
        <v>4200</v>
      </c>
      <c r="K24" s="260">
        <f t="shared" si="3"/>
        <v>5100</v>
      </c>
      <c r="L24" s="260">
        <f t="shared" si="3"/>
        <v>5400</v>
      </c>
      <c r="M24" s="260">
        <f t="shared" si="3"/>
        <v>6300</v>
      </c>
      <c r="N24" s="260">
        <f t="shared" si="6"/>
        <v>6600</v>
      </c>
      <c r="O24" s="260">
        <f t="shared" si="4"/>
        <v>6300</v>
      </c>
      <c r="P24" s="260">
        <f t="shared" si="4"/>
        <v>5400</v>
      </c>
      <c r="Q24" s="260">
        <f t="shared" si="4"/>
        <v>4200</v>
      </c>
      <c r="R24" s="260">
        <f t="shared" si="5"/>
        <v>68400</v>
      </c>
    </row>
    <row r="25" spans="2:18" x14ac:dyDescent="0.3">
      <c r="B25" s="101"/>
      <c r="C25" s="102"/>
      <c r="D25" s="102" t="s">
        <v>298</v>
      </c>
      <c r="E25" s="112"/>
      <c r="F25" s="261">
        <f>SUM(F21:F24)</f>
        <v>175000</v>
      </c>
      <c r="G25" s="261">
        <f t="shared" ref="G25:R25" si="7">SUM(G21:G24)</f>
        <v>100000</v>
      </c>
      <c r="H25" s="261">
        <f t="shared" si="7"/>
        <v>70000</v>
      </c>
      <c r="I25" s="261">
        <f t="shared" si="7"/>
        <v>70000</v>
      </c>
      <c r="J25" s="261">
        <f t="shared" si="7"/>
        <v>70000</v>
      </c>
      <c r="K25" s="261">
        <f t="shared" si="7"/>
        <v>85000</v>
      </c>
      <c r="L25" s="261">
        <f t="shared" si="7"/>
        <v>90000</v>
      </c>
      <c r="M25" s="261">
        <f t="shared" si="7"/>
        <v>105000</v>
      </c>
      <c r="N25" s="261">
        <f t="shared" si="7"/>
        <v>110000</v>
      </c>
      <c r="O25" s="261">
        <f t="shared" si="7"/>
        <v>105000</v>
      </c>
      <c r="P25" s="261">
        <f t="shared" si="7"/>
        <v>90000</v>
      </c>
      <c r="Q25" s="261">
        <f t="shared" si="7"/>
        <v>70000</v>
      </c>
      <c r="R25" s="261">
        <f t="shared" si="7"/>
        <v>1140000</v>
      </c>
    </row>
    <row r="26" spans="2:18" x14ac:dyDescent="0.3">
      <c r="B26" s="101" t="s">
        <v>7</v>
      </c>
      <c r="C26" s="102" t="s">
        <v>8</v>
      </c>
      <c r="D26" s="102" t="s">
        <v>165</v>
      </c>
      <c r="E26" s="112">
        <v>1</v>
      </c>
      <c r="F26" s="260"/>
      <c r="G26" s="260"/>
      <c r="H26" s="260">
        <f>F9</f>
        <v>300000</v>
      </c>
      <c r="I26" s="260">
        <f t="shared" ref="I26:Q26" si="8">G9</f>
        <v>300000</v>
      </c>
      <c r="J26" s="260">
        <f t="shared" si="8"/>
        <v>300000</v>
      </c>
      <c r="K26" s="260">
        <f t="shared" si="8"/>
        <v>450000</v>
      </c>
      <c r="L26" s="260">
        <f t="shared" si="8"/>
        <v>450000</v>
      </c>
      <c r="M26" s="260">
        <f t="shared" si="8"/>
        <v>500000</v>
      </c>
      <c r="N26" s="260">
        <f t="shared" si="8"/>
        <v>500000</v>
      </c>
      <c r="O26" s="260">
        <f t="shared" si="8"/>
        <v>600000</v>
      </c>
      <c r="P26" s="260">
        <f t="shared" si="8"/>
        <v>400000</v>
      </c>
      <c r="Q26" s="260">
        <f t="shared" si="8"/>
        <v>400000</v>
      </c>
      <c r="R26" s="260">
        <f t="shared" ref="R26" si="9">SUM(F26:Q26)</f>
        <v>4200000</v>
      </c>
    </row>
    <row r="27" spans="2:18" x14ac:dyDescent="0.3">
      <c r="B27" s="101"/>
      <c r="C27" s="102"/>
      <c r="D27" s="102" t="s">
        <v>298</v>
      </c>
      <c r="E27" s="113"/>
      <c r="F27" s="262">
        <f>F26</f>
        <v>0</v>
      </c>
      <c r="G27" s="262">
        <f t="shared" ref="G27:R27" si="10">G26</f>
        <v>0</v>
      </c>
      <c r="H27" s="262">
        <f t="shared" si="10"/>
        <v>300000</v>
      </c>
      <c r="I27" s="262">
        <f t="shared" si="10"/>
        <v>300000</v>
      </c>
      <c r="J27" s="262">
        <f t="shared" si="10"/>
        <v>300000</v>
      </c>
      <c r="K27" s="262">
        <f t="shared" si="10"/>
        <v>450000</v>
      </c>
      <c r="L27" s="262">
        <f t="shared" si="10"/>
        <v>450000</v>
      </c>
      <c r="M27" s="262">
        <f t="shared" si="10"/>
        <v>500000</v>
      </c>
      <c r="N27" s="262">
        <f t="shared" si="10"/>
        <v>500000</v>
      </c>
      <c r="O27" s="262">
        <f t="shared" si="10"/>
        <v>600000</v>
      </c>
      <c r="P27" s="262">
        <f t="shared" si="10"/>
        <v>400000</v>
      </c>
      <c r="Q27" s="262">
        <f t="shared" si="10"/>
        <v>400000</v>
      </c>
      <c r="R27" s="262">
        <f t="shared" si="10"/>
        <v>4200000</v>
      </c>
    </row>
    <row r="28" spans="2:18" x14ac:dyDescent="0.3">
      <c r="B28" s="103" t="s">
        <v>9</v>
      </c>
      <c r="C28" s="102" t="s">
        <v>10</v>
      </c>
      <c r="D28" s="102" t="s">
        <v>165</v>
      </c>
      <c r="E28" s="112">
        <v>1</v>
      </c>
      <c r="F28" s="260">
        <f t="shared" ref="F28:M28" si="11">F$10</f>
        <v>83000</v>
      </c>
      <c r="G28" s="260">
        <f t="shared" si="11"/>
        <v>83000</v>
      </c>
      <c r="H28" s="260">
        <f t="shared" si="11"/>
        <v>81500</v>
      </c>
      <c r="I28" s="260">
        <f t="shared" si="11"/>
        <v>51000</v>
      </c>
      <c r="J28" s="260">
        <f t="shared" si="11"/>
        <v>61000</v>
      </c>
      <c r="K28" s="260">
        <f t="shared" si="11"/>
        <v>61000</v>
      </c>
      <c r="L28" s="260">
        <f t="shared" si="11"/>
        <v>71000</v>
      </c>
      <c r="M28" s="260">
        <f t="shared" si="11"/>
        <v>71000</v>
      </c>
      <c r="N28" s="260">
        <f>N$10</f>
        <v>61000</v>
      </c>
      <c r="O28" s="260">
        <f t="shared" ref="O28:Q28" si="12">O$10</f>
        <v>62250</v>
      </c>
      <c r="P28" s="260">
        <f t="shared" si="12"/>
        <v>67250</v>
      </c>
      <c r="Q28" s="260">
        <f t="shared" si="12"/>
        <v>67000</v>
      </c>
      <c r="R28" s="260">
        <f t="shared" ref="R28" si="13">SUM(F28:Q28)</f>
        <v>820000</v>
      </c>
    </row>
    <row r="29" spans="2:18" x14ac:dyDescent="0.3">
      <c r="B29" s="103"/>
      <c r="C29" s="102"/>
      <c r="D29" s="102" t="s">
        <v>298</v>
      </c>
      <c r="E29" s="102"/>
      <c r="F29" s="262">
        <f>F28</f>
        <v>83000</v>
      </c>
      <c r="G29" s="262">
        <f t="shared" ref="G29:R29" si="14">G28</f>
        <v>83000</v>
      </c>
      <c r="H29" s="262">
        <f t="shared" si="14"/>
        <v>81500</v>
      </c>
      <c r="I29" s="262">
        <f t="shared" si="14"/>
        <v>51000</v>
      </c>
      <c r="J29" s="262">
        <f t="shared" si="14"/>
        <v>61000</v>
      </c>
      <c r="K29" s="262">
        <f t="shared" si="14"/>
        <v>61000</v>
      </c>
      <c r="L29" s="262">
        <f t="shared" si="14"/>
        <v>71000</v>
      </c>
      <c r="M29" s="262">
        <f t="shared" si="14"/>
        <v>71000</v>
      </c>
      <c r="N29" s="262">
        <f t="shared" si="14"/>
        <v>61000</v>
      </c>
      <c r="O29" s="262">
        <f t="shared" si="14"/>
        <v>62250</v>
      </c>
      <c r="P29" s="262">
        <f t="shared" si="14"/>
        <v>67250</v>
      </c>
      <c r="Q29" s="262">
        <f t="shared" si="14"/>
        <v>67000</v>
      </c>
      <c r="R29" s="262">
        <f t="shared" si="14"/>
        <v>820000</v>
      </c>
    </row>
    <row r="30" spans="2:18" x14ac:dyDescent="0.3">
      <c r="B30" s="103" t="s">
        <v>11</v>
      </c>
      <c r="C30" s="102" t="s">
        <v>12</v>
      </c>
      <c r="D30" s="102" t="s">
        <v>165</v>
      </c>
      <c r="E30" s="112">
        <v>0.9</v>
      </c>
      <c r="F30" s="260">
        <f>SUM('2017 Additions'!P$10*$E30)</f>
        <v>18000</v>
      </c>
      <c r="G30" s="260">
        <f>SUM('2017 Additions'!Q$10*$E30)</f>
        <v>13500</v>
      </c>
      <c r="H30" s="260">
        <f t="shared" ref="H30:M31" si="15">SUM(F$11*$E30)</f>
        <v>18000</v>
      </c>
      <c r="I30" s="260">
        <f t="shared" si="15"/>
        <v>18000</v>
      </c>
      <c r="J30" s="260">
        <f t="shared" si="15"/>
        <v>18000</v>
      </c>
      <c r="K30" s="260">
        <f t="shared" si="15"/>
        <v>36000</v>
      </c>
      <c r="L30" s="260">
        <f t="shared" si="15"/>
        <v>36000</v>
      </c>
      <c r="M30" s="260">
        <f t="shared" si="15"/>
        <v>36000</v>
      </c>
      <c r="N30" s="260">
        <f>SUM(L$11*$E30)</f>
        <v>54000</v>
      </c>
      <c r="O30" s="260">
        <f t="shared" ref="O30:Q31" si="16">SUM(M$11*$E30)</f>
        <v>54000</v>
      </c>
      <c r="P30" s="260">
        <f t="shared" si="16"/>
        <v>54000</v>
      </c>
      <c r="Q30" s="260">
        <f t="shared" si="16"/>
        <v>18000</v>
      </c>
      <c r="R30" s="260">
        <f t="shared" ref="R30:R31" si="17">SUM(F30:Q30)</f>
        <v>373500</v>
      </c>
    </row>
    <row r="31" spans="2:18" x14ac:dyDescent="0.3">
      <c r="B31" s="103" t="s">
        <v>11</v>
      </c>
      <c r="C31" s="102" t="s">
        <v>12</v>
      </c>
      <c r="D31" s="102" t="s">
        <v>168</v>
      </c>
      <c r="E31" s="112">
        <v>0.1</v>
      </c>
      <c r="F31" s="260">
        <f>SUM('2017 Additions'!P$10*$E31)</f>
        <v>2000</v>
      </c>
      <c r="G31" s="260">
        <f>SUM('2017 Additions'!Q$10*$E31)</f>
        <v>1500</v>
      </c>
      <c r="H31" s="260">
        <f t="shared" si="15"/>
        <v>2000</v>
      </c>
      <c r="I31" s="260">
        <f t="shared" si="15"/>
        <v>2000</v>
      </c>
      <c r="J31" s="260">
        <f t="shared" si="15"/>
        <v>2000</v>
      </c>
      <c r="K31" s="260">
        <f t="shared" si="15"/>
        <v>4000</v>
      </c>
      <c r="L31" s="260">
        <f t="shared" si="15"/>
        <v>4000</v>
      </c>
      <c r="M31" s="260">
        <f t="shared" si="15"/>
        <v>4000</v>
      </c>
      <c r="N31" s="260">
        <f>SUM(L$11*$E31)</f>
        <v>6000</v>
      </c>
      <c r="O31" s="260">
        <f t="shared" si="16"/>
        <v>6000</v>
      </c>
      <c r="P31" s="260">
        <f t="shared" si="16"/>
        <v>6000</v>
      </c>
      <c r="Q31" s="260">
        <f t="shared" si="16"/>
        <v>2000</v>
      </c>
      <c r="R31" s="260">
        <f t="shared" si="17"/>
        <v>41500</v>
      </c>
    </row>
    <row r="32" spans="2:18" x14ac:dyDescent="0.3">
      <c r="B32" s="103"/>
      <c r="C32" s="102"/>
      <c r="D32" s="102"/>
      <c r="E32" s="112"/>
      <c r="F32" s="261">
        <f>SUM(F30:F31)</f>
        <v>20000</v>
      </c>
      <c r="G32" s="261">
        <f t="shared" ref="G32:R32" si="18">SUM(G30:G31)</f>
        <v>15000</v>
      </c>
      <c r="H32" s="261">
        <f t="shared" si="18"/>
        <v>20000</v>
      </c>
      <c r="I32" s="261">
        <f t="shared" si="18"/>
        <v>20000</v>
      </c>
      <c r="J32" s="261">
        <f t="shared" si="18"/>
        <v>20000</v>
      </c>
      <c r="K32" s="261">
        <f t="shared" si="18"/>
        <v>40000</v>
      </c>
      <c r="L32" s="261">
        <f t="shared" si="18"/>
        <v>40000</v>
      </c>
      <c r="M32" s="261">
        <f t="shared" si="18"/>
        <v>40000</v>
      </c>
      <c r="N32" s="261">
        <f t="shared" si="18"/>
        <v>60000</v>
      </c>
      <c r="O32" s="261">
        <f t="shared" si="18"/>
        <v>60000</v>
      </c>
      <c r="P32" s="261">
        <f t="shared" si="18"/>
        <v>60000</v>
      </c>
      <c r="Q32" s="261">
        <f t="shared" si="18"/>
        <v>20000</v>
      </c>
      <c r="R32" s="261">
        <f t="shared" si="18"/>
        <v>415000</v>
      </c>
    </row>
    <row r="33" spans="2:18" x14ac:dyDescent="0.3">
      <c r="B33" s="103" t="s">
        <v>14</v>
      </c>
      <c r="C33" s="102" t="s">
        <v>15</v>
      </c>
      <c r="D33" s="102" t="s">
        <v>168</v>
      </c>
      <c r="E33" s="112">
        <v>0.6</v>
      </c>
      <c r="F33" s="260">
        <f t="shared" ref="F33:M34" si="19">SUM(F$12*$E33)</f>
        <v>18000</v>
      </c>
      <c r="G33" s="260">
        <f t="shared" si="19"/>
        <v>27000</v>
      </c>
      <c r="H33" s="260">
        <f t="shared" si="19"/>
        <v>29400</v>
      </c>
      <c r="I33" s="260">
        <f t="shared" si="19"/>
        <v>23400</v>
      </c>
      <c r="J33" s="260">
        <f t="shared" si="19"/>
        <v>24600</v>
      </c>
      <c r="K33" s="260">
        <f t="shared" si="19"/>
        <v>24600</v>
      </c>
      <c r="L33" s="260">
        <f t="shared" si="19"/>
        <v>24600</v>
      </c>
      <c r="M33" s="260">
        <f t="shared" si="19"/>
        <v>29400</v>
      </c>
      <c r="N33" s="260">
        <f>SUM(N$12*$E33)</f>
        <v>28680</v>
      </c>
      <c r="O33" s="260">
        <f t="shared" ref="O33:Q34" si="20">SUM(O$12*$E33)</f>
        <v>27720</v>
      </c>
      <c r="P33" s="260">
        <f t="shared" si="20"/>
        <v>16200</v>
      </c>
      <c r="Q33" s="260">
        <f t="shared" si="20"/>
        <v>8520</v>
      </c>
      <c r="R33" s="260">
        <f t="shared" ref="R33:R34" si="21">SUM(F33:Q33)</f>
        <v>282120</v>
      </c>
    </row>
    <row r="34" spans="2:18" x14ac:dyDescent="0.3">
      <c r="B34" s="103" t="s">
        <v>14</v>
      </c>
      <c r="C34" s="102" t="s">
        <v>15</v>
      </c>
      <c r="D34" s="102" t="s">
        <v>165</v>
      </c>
      <c r="E34" s="112">
        <v>0.4</v>
      </c>
      <c r="F34" s="260">
        <f t="shared" si="19"/>
        <v>12000</v>
      </c>
      <c r="G34" s="260">
        <f t="shared" si="19"/>
        <v>18000</v>
      </c>
      <c r="H34" s="260">
        <f t="shared" si="19"/>
        <v>19600</v>
      </c>
      <c r="I34" s="260">
        <f t="shared" si="19"/>
        <v>15600</v>
      </c>
      <c r="J34" s="260">
        <f t="shared" si="19"/>
        <v>16400</v>
      </c>
      <c r="K34" s="260">
        <f t="shared" si="19"/>
        <v>16400</v>
      </c>
      <c r="L34" s="260">
        <f t="shared" si="19"/>
        <v>16400</v>
      </c>
      <c r="M34" s="260">
        <f t="shared" si="19"/>
        <v>19600</v>
      </c>
      <c r="N34" s="260">
        <f>SUM(N$12*$E34)</f>
        <v>19120</v>
      </c>
      <c r="O34" s="260">
        <f t="shared" si="20"/>
        <v>18480</v>
      </c>
      <c r="P34" s="260">
        <f t="shared" si="20"/>
        <v>10800</v>
      </c>
      <c r="Q34" s="260">
        <f t="shared" si="20"/>
        <v>5680</v>
      </c>
      <c r="R34" s="260">
        <f t="shared" si="21"/>
        <v>188080</v>
      </c>
    </row>
    <row r="35" spans="2:18" x14ac:dyDescent="0.3">
      <c r="B35" s="103"/>
      <c r="C35" s="102"/>
      <c r="D35" s="102"/>
      <c r="E35" s="112"/>
      <c r="F35" s="261">
        <f>SUM(F33:F34)</f>
        <v>30000</v>
      </c>
      <c r="G35" s="261">
        <f t="shared" ref="G35:R35" si="22">SUM(G33:G34)</f>
        <v>45000</v>
      </c>
      <c r="H35" s="261">
        <f t="shared" si="22"/>
        <v>49000</v>
      </c>
      <c r="I35" s="261">
        <f t="shared" si="22"/>
        <v>39000</v>
      </c>
      <c r="J35" s="261">
        <f t="shared" si="22"/>
        <v>41000</v>
      </c>
      <c r="K35" s="261">
        <f t="shared" si="22"/>
        <v>41000</v>
      </c>
      <c r="L35" s="261">
        <f t="shared" si="22"/>
        <v>41000</v>
      </c>
      <c r="M35" s="261">
        <f t="shared" si="22"/>
        <v>49000</v>
      </c>
      <c r="N35" s="261">
        <f t="shared" si="22"/>
        <v>47800</v>
      </c>
      <c r="O35" s="261">
        <f t="shared" si="22"/>
        <v>46200</v>
      </c>
      <c r="P35" s="261">
        <f t="shared" si="22"/>
        <v>27000</v>
      </c>
      <c r="Q35" s="261">
        <f t="shared" si="22"/>
        <v>14200</v>
      </c>
      <c r="R35" s="261">
        <f t="shared" si="22"/>
        <v>470200</v>
      </c>
    </row>
    <row r="36" spans="2:18" x14ac:dyDescent="0.3">
      <c r="B36" s="103" t="s">
        <v>17</v>
      </c>
      <c r="C36" s="102" t="s">
        <v>18</v>
      </c>
      <c r="D36" s="69" t="s">
        <v>99</v>
      </c>
      <c r="E36" s="112">
        <v>1</v>
      </c>
      <c r="F36" s="260">
        <f t="shared" ref="F36:M36" si="23">F$13</f>
        <v>10000</v>
      </c>
      <c r="G36" s="260">
        <f t="shared" si="23"/>
        <v>10000</v>
      </c>
      <c r="H36" s="260">
        <f t="shared" si="23"/>
        <v>31000</v>
      </c>
      <c r="I36" s="260">
        <f t="shared" si="23"/>
        <v>37000</v>
      </c>
      <c r="J36" s="260">
        <f t="shared" si="23"/>
        <v>38000</v>
      </c>
      <c r="K36" s="260">
        <f t="shared" si="23"/>
        <v>58000</v>
      </c>
      <c r="L36" s="260">
        <f t="shared" si="23"/>
        <v>48000</v>
      </c>
      <c r="M36" s="260">
        <f t="shared" si="23"/>
        <v>49000</v>
      </c>
      <c r="N36" s="260">
        <f>N$13</f>
        <v>43000</v>
      </c>
      <c r="O36" s="260">
        <f t="shared" ref="O36:Q36" si="24">O$13</f>
        <v>58000</v>
      </c>
      <c r="P36" s="260">
        <f t="shared" si="24"/>
        <v>38000</v>
      </c>
      <c r="Q36" s="260">
        <f t="shared" si="24"/>
        <v>21500</v>
      </c>
      <c r="R36" s="260">
        <f t="shared" ref="R36" si="25">SUM(F36:Q36)</f>
        <v>441500</v>
      </c>
    </row>
    <row r="37" spans="2:18" x14ac:dyDescent="0.3">
      <c r="B37" s="103"/>
      <c r="C37" s="102"/>
      <c r="D37" s="69"/>
      <c r="E37" s="112"/>
      <c r="F37" s="262">
        <f>F36</f>
        <v>10000</v>
      </c>
      <c r="G37" s="262">
        <f t="shared" ref="G37:R37" si="26">G36</f>
        <v>10000</v>
      </c>
      <c r="H37" s="262">
        <f t="shared" si="26"/>
        <v>31000</v>
      </c>
      <c r="I37" s="262">
        <f t="shared" si="26"/>
        <v>37000</v>
      </c>
      <c r="J37" s="262">
        <f t="shared" si="26"/>
        <v>38000</v>
      </c>
      <c r="K37" s="262">
        <f t="shared" si="26"/>
        <v>58000</v>
      </c>
      <c r="L37" s="262">
        <f t="shared" si="26"/>
        <v>48000</v>
      </c>
      <c r="M37" s="262">
        <f t="shared" si="26"/>
        <v>49000</v>
      </c>
      <c r="N37" s="262">
        <f t="shared" si="26"/>
        <v>43000</v>
      </c>
      <c r="O37" s="262">
        <f t="shared" si="26"/>
        <v>58000</v>
      </c>
      <c r="P37" s="262">
        <f t="shared" si="26"/>
        <v>38000</v>
      </c>
      <c r="Q37" s="262">
        <f t="shared" si="26"/>
        <v>21500</v>
      </c>
      <c r="R37" s="262">
        <f t="shared" si="26"/>
        <v>441500</v>
      </c>
    </row>
    <row r="38" spans="2:18" x14ac:dyDescent="0.3">
      <c r="B38" s="103" t="s">
        <v>20</v>
      </c>
      <c r="C38" s="102" t="s">
        <v>21</v>
      </c>
      <c r="D38" s="69" t="s">
        <v>189</v>
      </c>
      <c r="E38" s="112">
        <v>1</v>
      </c>
      <c r="F38" s="260">
        <f t="shared" ref="F38:M38" si="27">F$14</f>
        <v>41500</v>
      </c>
      <c r="G38" s="260">
        <f t="shared" si="27"/>
        <v>32000</v>
      </c>
      <c r="H38" s="260">
        <f t="shared" si="27"/>
        <v>52000</v>
      </c>
      <c r="I38" s="260">
        <f t="shared" si="27"/>
        <v>112000</v>
      </c>
      <c r="J38" s="260">
        <f t="shared" si="27"/>
        <v>135000</v>
      </c>
      <c r="K38" s="260">
        <f t="shared" si="27"/>
        <v>140000</v>
      </c>
      <c r="L38" s="260">
        <f t="shared" si="27"/>
        <v>130000</v>
      </c>
      <c r="M38" s="260">
        <f t="shared" si="27"/>
        <v>110000</v>
      </c>
      <c r="N38" s="260">
        <f>N$14</f>
        <v>107667</v>
      </c>
      <c r="O38" s="260">
        <f t="shared" ref="O38:Q38" si="28">O$14</f>
        <v>66000</v>
      </c>
      <c r="P38" s="260">
        <f t="shared" si="28"/>
        <v>53050</v>
      </c>
      <c r="Q38" s="260">
        <f t="shared" si="28"/>
        <v>44618</v>
      </c>
      <c r="R38" s="260">
        <f t="shared" ref="R38" si="29">SUM(F38:Q38)</f>
        <v>1023835</v>
      </c>
    </row>
    <row r="39" spans="2:18" x14ac:dyDescent="0.3">
      <c r="B39" s="103"/>
      <c r="C39" s="102"/>
      <c r="D39" s="69"/>
      <c r="E39" s="112"/>
      <c r="F39" s="262">
        <f>F38</f>
        <v>41500</v>
      </c>
      <c r="G39" s="262">
        <f t="shared" ref="G39:R39" si="30">G38</f>
        <v>32000</v>
      </c>
      <c r="H39" s="262">
        <f t="shared" si="30"/>
        <v>52000</v>
      </c>
      <c r="I39" s="262">
        <f t="shared" si="30"/>
        <v>112000</v>
      </c>
      <c r="J39" s="262">
        <f t="shared" si="30"/>
        <v>135000</v>
      </c>
      <c r="K39" s="262">
        <f t="shared" si="30"/>
        <v>140000</v>
      </c>
      <c r="L39" s="262">
        <f t="shared" si="30"/>
        <v>130000</v>
      </c>
      <c r="M39" s="262">
        <f t="shared" si="30"/>
        <v>110000</v>
      </c>
      <c r="N39" s="262">
        <f t="shared" si="30"/>
        <v>107667</v>
      </c>
      <c r="O39" s="262">
        <f t="shared" si="30"/>
        <v>66000</v>
      </c>
      <c r="P39" s="262">
        <f t="shared" si="30"/>
        <v>53050</v>
      </c>
      <c r="Q39" s="262">
        <f t="shared" si="30"/>
        <v>44618</v>
      </c>
      <c r="R39" s="262">
        <f t="shared" si="30"/>
        <v>1023835</v>
      </c>
    </row>
    <row r="40" spans="2:18" x14ac:dyDescent="0.3">
      <c r="C40" s="102" t="s">
        <v>43</v>
      </c>
      <c r="D40" s="102"/>
      <c r="E40" s="102"/>
      <c r="F40" s="265">
        <f>F25+F27+F29+F32+F35+F37+F39</f>
        <v>359500</v>
      </c>
      <c r="G40" s="265">
        <f t="shared" ref="G40:R40" si="31">G25+G27+G29+G32+G35+G37+G39</f>
        <v>285000</v>
      </c>
      <c r="H40" s="265">
        <f t="shared" si="31"/>
        <v>603500</v>
      </c>
      <c r="I40" s="265">
        <f t="shared" si="31"/>
        <v>629000</v>
      </c>
      <c r="J40" s="265">
        <f t="shared" si="31"/>
        <v>665000</v>
      </c>
      <c r="K40" s="265">
        <f t="shared" si="31"/>
        <v>875000</v>
      </c>
      <c r="L40" s="265">
        <f t="shared" si="31"/>
        <v>870000</v>
      </c>
      <c r="M40" s="265">
        <f t="shared" si="31"/>
        <v>924000</v>
      </c>
      <c r="N40" s="265">
        <f t="shared" si="31"/>
        <v>929467</v>
      </c>
      <c r="O40" s="265">
        <f t="shared" si="31"/>
        <v>997450</v>
      </c>
      <c r="P40" s="265">
        <f t="shared" si="31"/>
        <v>735300</v>
      </c>
      <c r="Q40" s="265">
        <f t="shared" si="31"/>
        <v>637318</v>
      </c>
      <c r="R40" s="265">
        <f t="shared" si="31"/>
        <v>8510535</v>
      </c>
    </row>
    <row r="43" spans="2:18" x14ac:dyDescent="0.3">
      <c r="C43" s="1" t="s">
        <v>478</v>
      </c>
      <c r="D43" s="1"/>
      <c r="E43" s="1"/>
    </row>
    <row r="44" spans="2:18" ht="28.8" x14ac:dyDescent="0.3">
      <c r="C44" s="193" t="s">
        <v>44</v>
      </c>
      <c r="D44" s="194"/>
      <c r="E44" s="195"/>
      <c r="F44" s="99" t="s">
        <v>1</v>
      </c>
      <c r="G44" s="100">
        <v>2</v>
      </c>
      <c r="H44" s="100">
        <v>3</v>
      </c>
      <c r="I44" s="100">
        <v>4</v>
      </c>
      <c r="J44" s="100">
        <v>5</v>
      </c>
      <c r="K44" s="100">
        <v>6</v>
      </c>
      <c r="L44" s="100">
        <v>7</v>
      </c>
      <c r="M44" s="100">
        <v>8</v>
      </c>
      <c r="N44" s="100">
        <v>9</v>
      </c>
      <c r="O44" s="100">
        <v>10</v>
      </c>
      <c r="P44" s="100">
        <v>11</v>
      </c>
      <c r="Q44" s="100">
        <v>12</v>
      </c>
      <c r="R44" s="99" t="s">
        <v>2</v>
      </c>
    </row>
    <row r="45" spans="2:18" x14ac:dyDescent="0.3">
      <c r="C45" s="102" t="s">
        <v>39</v>
      </c>
      <c r="D45" s="102"/>
      <c r="E45" s="102"/>
      <c r="F45" s="84">
        <f>F21+F26+F28+F30+F34</f>
        <v>253000</v>
      </c>
      <c r="G45" s="84">
        <f t="shared" ref="G45:Q45" si="32">G21+G26+G28+G30+G34</f>
        <v>194500</v>
      </c>
      <c r="H45" s="84">
        <f t="shared" si="32"/>
        <v>475100</v>
      </c>
      <c r="I45" s="84">
        <f t="shared" si="32"/>
        <v>440600</v>
      </c>
      <c r="J45" s="84">
        <f t="shared" si="32"/>
        <v>451400</v>
      </c>
      <c r="K45" s="84">
        <f t="shared" si="32"/>
        <v>631400</v>
      </c>
      <c r="L45" s="84">
        <f t="shared" si="32"/>
        <v>645400</v>
      </c>
      <c r="M45" s="84">
        <f t="shared" si="32"/>
        <v>710600</v>
      </c>
      <c r="N45" s="84">
        <f t="shared" si="32"/>
        <v>722120</v>
      </c>
      <c r="O45" s="84">
        <f t="shared" si="32"/>
        <v>818730</v>
      </c>
      <c r="P45" s="84">
        <f t="shared" si="32"/>
        <v>604050</v>
      </c>
      <c r="Q45" s="84">
        <f t="shared" si="32"/>
        <v>546680</v>
      </c>
      <c r="R45" s="84">
        <f t="shared" ref="R45:R48" si="33">SUM(F45:Q45)</f>
        <v>6493580</v>
      </c>
    </row>
    <row r="46" spans="2:18" x14ac:dyDescent="0.3">
      <c r="C46" s="102" t="s">
        <v>40</v>
      </c>
      <c r="D46" s="102"/>
      <c r="E46" s="102"/>
      <c r="F46" s="87">
        <f t="shared" ref="F46:Q46" si="34">F24+F31+F33</f>
        <v>30500</v>
      </c>
      <c r="G46" s="87">
        <f t="shared" si="34"/>
        <v>34500</v>
      </c>
      <c r="H46" s="87">
        <f t="shared" si="34"/>
        <v>35600</v>
      </c>
      <c r="I46" s="87">
        <f t="shared" si="34"/>
        <v>29600</v>
      </c>
      <c r="J46" s="87">
        <f t="shared" si="34"/>
        <v>30800</v>
      </c>
      <c r="K46" s="87">
        <f t="shared" si="34"/>
        <v>33700</v>
      </c>
      <c r="L46" s="87">
        <f t="shared" si="34"/>
        <v>34000</v>
      </c>
      <c r="M46" s="87">
        <f t="shared" si="34"/>
        <v>39700</v>
      </c>
      <c r="N46" s="87">
        <f t="shared" si="34"/>
        <v>41280</v>
      </c>
      <c r="O46" s="87">
        <f t="shared" si="34"/>
        <v>40020</v>
      </c>
      <c r="P46" s="87">
        <f t="shared" si="34"/>
        <v>27600</v>
      </c>
      <c r="Q46" s="87">
        <f t="shared" si="34"/>
        <v>14720</v>
      </c>
      <c r="R46" s="87">
        <f t="shared" si="33"/>
        <v>392020</v>
      </c>
    </row>
    <row r="47" spans="2:18" x14ac:dyDescent="0.3">
      <c r="C47" s="102" t="s">
        <v>41</v>
      </c>
      <c r="D47" s="102"/>
      <c r="E47" s="102"/>
      <c r="F47" s="87">
        <f>F22+F36</f>
        <v>24000</v>
      </c>
      <c r="G47" s="87">
        <f t="shared" ref="G47:Q47" si="35">G22+G36</f>
        <v>18000</v>
      </c>
      <c r="H47" s="87">
        <f t="shared" si="35"/>
        <v>36600</v>
      </c>
      <c r="I47" s="87">
        <f t="shared" si="35"/>
        <v>42600</v>
      </c>
      <c r="J47" s="87">
        <f t="shared" si="35"/>
        <v>43600</v>
      </c>
      <c r="K47" s="87">
        <f t="shared" si="35"/>
        <v>64800</v>
      </c>
      <c r="L47" s="87">
        <f t="shared" si="35"/>
        <v>55200</v>
      </c>
      <c r="M47" s="87">
        <f t="shared" si="35"/>
        <v>57400</v>
      </c>
      <c r="N47" s="87">
        <f t="shared" si="35"/>
        <v>51800</v>
      </c>
      <c r="O47" s="87">
        <f t="shared" si="35"/>
        <v>66400</v>
      </c>
      <c r="P47" s="87">
        <f t="shared" si="35"/>
        <v>45200</v>
      </c>
      <c r="Q47" s="87">
        <f t="shared" si="35"/>
        <v>27100</v>
      </c>
      <c r="R47" s="87">
        <f t="shared" si="33"/>
        <v>532700</v>
      </c>
    </row>
    <row r="48" spans="2:18" x14ac:dyDescent="0.3">
      <c r="C48" s="102" t="s">
        <v>42</v>
      </c>
      <c r="D48" s="102"/>
      <c r="E48" s="102"/>
      <c r="F48" s="87">
        <f>F23+F38</f>
        <v>52000</v>
      </c>
      <c r="G48" s="87">
        <f t="shared" ref="G48:Q48" si="36">G23+G38</f>
        <v>38000</v>
      </c>
      <c r="H48" s="87">
        <f t="shared" si="36"/>
        <v>56200</v>
      </c>
      <c r="I48" s="87">
        <f t="shared" si="36"/>
        <v>116200</v>
      </c>
      <c r="J48" s="87">
        <f t="shared" si="36"/>
        <v>139200</v>
      </c>
      <c r="K48" s="87">
        <f t="shared" si="36"/>
        <v>145100</v>
      </c>
      <c r="L48" s="87">
        <f t="shared" si="36"/>
        <v>135400</v>
      </c>
      <c r="M48" s="87">
        <f t="shared" si="36"/>
        <v>116300</v>
      </c>
      <c r="N48" s="87">
        <f t="shared" si="36"/>
        <v>114267</v>
      </c>
      <c r="O48" s="87">
        <f t="shared" si="36"/>
        <v>72300</v>
      </c>
      <c r="P48" s="87">
        <f t="shared" si="36"/>
        <v>58450</v>
      </c>
      <c r="Q48" s="87">
        <f t="shared" si="36"/>
        <v>48818</v>
      </c>
      <c r="R48" s="87">
        <f t="shared" si="33"/>
        <v>1092235</v>
      </c>
    </row>
    <row r="49" spans="3:18" ht="15" thickBot="1" x14ac:dyDescent="0.35">
      <c r="C49" s="102" t="s">
        <v>43</v>
      </c>
      <c r="D49" s="102"/>
      <c r="E49" s="102"/>
      <c r="F49" s="266">
        <f>SUM(F45:F48)</f>
        <v>359500</v>
      </c>
      <c r="G49" s="266">
        <f>SUM(G45:G48)</f>
        <v>285000</v>
      </c>
      <c r="H49" s="266">
        <f t="shared" ref="H49:R49" si="37">SUM(H45:H48)</f>
        <v>603500</v>
      </c>
      <c r="I49" s="266">
        <f t="shared" si="37"/>
        <v>629000</v>
      </c>
      <c r="J49" s="266">
        <f t="shared" si="37"/>
        <v>665000</v>
      </c>
      <c r="K49" s="266">
        <f t="shared" si="37"/>
        <v>875000</v>
      </c>
      <c r="L49" s="266">
        <f t="shared" si="37"/>
        <v>870000</v>
      </c>
      <c r="M49" s="266">
        <f t="shared" si="37"/>
        <v>924000</v>
      </c>
      <c r="N49" s="267">
        <f t="shared" si="37"/>
        <v>929467</v>
      </c>
      <c r="O49" s="267">
        <f t="shared" si="37"/>
        <v>997450</v>
      </c>
      <c r="P49" s="267">
        <f t="shared" si="37"/>
        <v>735300</v>
      </c>
      <c r="Q49" s="267">
        <f t="shared" si="37"/>
        <v>637318</v>
      </c>
      <c r="R49" s="266">
        <f t="shared" si="37"/>
        <v>8510535</v>
      </c>
    </row>
  </sheetData>
  <pageMargins left="0.7" right="0.7" top="0.75" bottom="0.75" header="0.3" footer="0.3"/>
  <pageSetup scale="66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tabSelected="1" zoomScale="80" zoomScaleNormal="80" workbookViewId="0"/>
  </sheetViews>
  <sheetFormatPr defaultRowHeight="14.4" x14ac:dyDescent="0.3"/>
  <cols>
    <col min="1" max="1" width="2.77734375" style="3" customWidth="1"/>
    <col min="2" max="2" width="3.33203125" style="3" bestFit="1" customWidth="1"/>
    <col min="3" max="3" width="38.77734375" style="3" bestFit="1" customWidth="1"/>
    <col min="4" max="4" width="19.33203125" style="3" customWidth="1"/>
    <col min="5" max="5" width="5.44140625" style="3" bestFit="1" customWidth="1"/>
    <col min="6" max="6" width="13.6640625" style="3" bestFit="1" customWidth="1"/>
    <col min="7" max="17" width="9" style="3" bestFit="1" customWidth="1"/>
    <col min="18" max="18" width="10.5546875" style="3" bestFit="1" customWidth="1"/>
    <col min="19" max="19" width="8.88671875" style="3"/>
    <col min="20" max="20" width="10.21875" style="3" bestFit="1" customWidth="1"/>
    <col min="21" max="16384" width="8.88671875" style="3"/>
  </cols>
  <sheetData>
    <row r="1" spans="2:18" x14ac:dyDescent="0.3">
      <c r="B1" s="1" t="s">
        <v>184</v>
      </c>
    </row>
    <row r="2" spans="2:18" x14ac:dyDescent="0.3">
      <c r="B2" s="1" t="s">
        <v>479</v>
      </c>
    </row>
    <row r="3" spans="2:18" x14ac:dyDescent="0.3">
      <c r="B3" s="1" t="s">
        <v>480</v>
      </c>
    </row>
    <row r="4" spans="2:18" x14ac:dyDescent="0.3">
      <c r="B4" s="1"/>
    </row>
    <row r="5" spans="2:18" x14ac:dyDescent="0.3">
      <c r="B5" s="104" t="s">
        <v>481</v>
      </c>
    </row>
    <row r="6" spans="2:18" ht="28.8" x14ac:dyDescent="0.3">
      <c r="B6" s="105" t="s">
        <v>38</v>
      </c>
      <c r="C6" s="106" t="s">
        <v>0</v>
      </c>
      <c r="D6" s="106"/>
      <c r="E6" s="106"/>
      <c r="F6" s="107" t="s">
        <v>45</v>
      </c>
      <c r="G6" s="107">
        <v>2</v>
      </c>
      <c r="H6" s="107">
        <v>3</v>
      </c>
      <c r="I6" s="107">
        <v>4</v>
      </c>
      <c r="J6" s="107">
        <v>5</v>
      </c>
      <c r="K6" s="107">
        <v>6</v>
      </c>
      <c r="L6" s="107">
        <v>7</v>
      </c>
      <c r="M6" s="107">
        <v>8</v>
      </c>
      <c r="N6" s="107">
        <v>9</v>
      </c>
      <c r="O6" s="107">
        <v>10</v>
      </c>
      <c r="P6" s="107">
        <v>11</v>
      </c>
      <c r="Q6" s="107">
        <v>12</v>
      </c>
      <c r="R6" s="107" t="s">
        <v>296</v>
      </c>
    </row>
    <row r="7" spans="2:18" x14ac:dyDescent="0.3">
      <c r="B7" s="2"/>
      <c r="C7" s="189" t="s">
        <v>3</v>
      </c>
      <c r="D7" s="190"/>
      <c r="E7" s="191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2:18" x14ac:dyDescent="0.3">
      <c r="B8" s="109" t="s">
        <v>5</v>
      </c>
      <c r="C8" s="192" t="s">
        <v>6</v>
      </c>
      <c r="D8" s="190"/>
      <c r="E8" s="191"/>
      <c r="F8" s="257">
        <v>100000</v>
      </c>
      <c r="G8" s="257">
        <v>100000</v>
      </c>
      <c r="H8" s="257">
        <v>200000</v>
      </c>
      <c r="I8" s="257">
        <v>300000</v>
      </c>
      <c r="J8" s="257">
        <v>450000</v>
      </c>
      <c r="K8" s="257">
        <v>450000</v>
      </c>
      <c r="L8" s="257">
        <v>425000</v>
      </c>
      <c r="M8" s="257">
        <v>470000</v>
      </c>
      <c r="N8" s="257">
        <v>400000</v>
      </c>
      <c r="O8" s="257">
        <v>300000</v>
      </c>
      <c r="P8" s="257">
        <v>175000</v>
      </c>
      <c r="Q8" s="257">
        <v>100000</v>
      </c>
      <c r="R8" s="257">
        <f t="shared" ref="R8:R14" si="0">SUM(F8:Q8)</f>
        <v>3470000</v>
      </c>
    </row>
    <row r="9" spans="2:18" x14ac:dyDescent="0.3">
      <c r="B9" s="110" t="s">
        <v>9</v>
      </c>
      <c r="C9" s="192" t="s">
        <v>10</v>
      </c>
      <c r="D9" s="190"/>
      <c r="E9" s="191"/>
      <c r="F9" s="258">
        <v>17250</v>
      </c>
      <c r="G9" s="258">
        <v>27250</v>
      </c>
      <c r="H9" s="258">
        <v>26000</v>
      </c>
      <c r="I9" s="258">
        <v>25500</v>
      </c>
      <c r="J9" s="258">
        <v>20500</v>
      </c>
      <c r="K9" s="258">
        <v>25500</v>
      </c>
      <c r="L9" s="258">
        <v>25500</v>
      </c>
      <c r="M9" s="258">
        <v>30500</v>
      </c>
      <c r="N9" s="258">
        <v>30500</v>
      </c>
      <c r="O9" s="258">
        <v>32250</v>
      </c>
      <c r="P9" s="258">
        <v>37250</v>
      </c>
      <c r="Q9" s="258">
        <v>37000</v>
      </c>
      <c r="R9" s="258">
        <f t="shared" si="0"/>
        <v>335000</v>
      </c>
    </row>
    <row r="10" spans="2:18" x14ac:dyDescent="0.3">
      <c r="B10" s="110" t="s">
        <v>11</v>
      </c>
      <c r="C10" s="192" t="s">
        <v>12</v>
      </c>
      <c r="D10" s="190"/>
      <c r="E10" s="191"/>
      <c r="F10" s="258">
        <v>10000</v>
      </c>
      <c r="G10" s="258">
        <v>10000</v>
      </c>
      <c r="H10" s="258">
        <v>20000</v>
      </c>
      <c r="I10" s="258">
        <v>40000</v>
      </c>
      <c r="J10" s="258">
        <v>40000</v>
      </c>
      <c r="K10" s="258">
        <v>50000</v>
      </c>
      <c r="L10" s="258">
        <v>50000</v>
      </c>
      <c r="M10" s="258">
        <v>50000</v>
      </c>
      <c r="N10" s="258">
        <v>50000</v>
      </c>
      <c r="O10" s="258">
        <v>20000</v>
      </c>
      <c r="P10" s="258">
        <v>20000</v>
      </c>
      <c r="Q10" s="258">
        <v>15000</v>
      </c>
      <c r="R10" s="258">
        <f t="shared" si="0"/>
        <v>375000</v>
      </c>
    </row>
    <row r="11" spans="2:18" x14ac:dyDescent="0.3">
      <c r="B11" s="110" t="s">
        <v>14</v>
      </c>
      <c r="C11" s="192" t="s">
        <v>15</v>
      </c>
      <c r="D11" s="190"/>
      <c r="E11" s="191"/>
      <c r="F11" s="258">
        <v>30000</v>
      </c>
      <c r="G11" s="258">
        <v>40000</v>
      </c>
      <c r="H11" s="258">
        <v>40000</v>
      </c>
      <c r="I11" s="258">
        <v>20000</v>
      </c>
      <c r="J11" s="258">
        <v>21000</v>
      </c>
      <c r="K11" s="258">
        <v>23000</v>
      </c>
      <c r="L11" s="258">
        <v>28000</v>
      </c>
      <c r="M11" s="258">
        <v>38000</v>
      </c>
      <c r="N11" s="258">
        <v>37800</v>
      </c>
      <c r="O11" s="258">
        <v>36000</v>
      </c>
      <c r="P11" s="258">
        <v>25000</v>
      </c>
      <c r="Q11" s="258">
        <v>13250</v>
      </c>
      <c r="R11" s="258">
        <f t="shared" si="0"/>
        <v>352050</v>
      </c>
    </row>
    <row r="12" spans="2:18" x14ac:dyDescent="0.3">
      <c r="B12" s="110" t="s">
        <v>17</v>
      </c>
      <c r="C12" s="192" t="s">
        <v>18</v>
      </c>
      <c r="D12" s="190"/>
      <c r="E12" s="191"/>
      <c r="F12" s="258">
        <v>20000</v>
      </c>
      <c r="G12" s="258">
        <v>40000</v>
      </c>
      <c r="H12" s="258">
        <v>30000</v>
      </c>
      <c r="I12" s="258">
        <v>30000</v>
      </c>
      <c r="J12" s="258">
        <v>32500</v>
      </c>
      <c r="K12" s="258">
        <v>45000</v>
      </c>
      <c r="L12" s="258">
        <v>45000</v>
      </c>
      <c r="M12" s="258">
        <v>55000</v>
      </c>
      <c r="N12" s="258">
        <v>55000</v>
      </c>
      <c r="O12" s="258">
        <v>52500</v>
      </c>
      <c r="P12" s="258">
        <v>30000</v>
      </c>
      <c r="Q12" s="258">
        <v>17500</v>
      </c>
      <c r="R12" s="258">
        <f t="shared" si="0"/>
        <v>452500</v>
      </c>
    </row>
    <row r="13" spans="2:18" x14ac:dyDescent="0.3">
      <c r="B13" s="110" t="s">
        <v>20</v>
      </c>
      <c r="C13" s="192" t="s">
        <v>21</v>
      </c>
      <c r="D13" s="190"/>
      <c r="E13" s="191"/>
      <c r="F13" s="259">
        <v>5500</v>
      </c>
      <c r="G13" s="259">
        <v>11000</v>
      </c>
      <c r="H13" s="259">
        <v>21000</v>
      </c>
      <c r="I13" s="259">
        <v>70000</v>
      </c>
      <c r="J13" s="259">
        <v>51000</v>
      </c>
      <c r="K13" s="259">
        <v>76000</v>
      </c>
      <c r="L13" s="259">
        <v>52300</v>
      </c>
      <c r="M13" s="259">
        <v>51000</v>
      </c>
      <c r="N13" s="259">
        <v>70000</v>
      </c>
      <c r="O13" s="259">
        <v>36000</v>
      </c>
      <c r="P13" s="259">
        <v>35250</v>
      </c>
      <c r="Q13" s="259">
        <v>30000</v>
      </c>
      <c r="R13" s="258">
        <f t="shared" si="0"/>
        <v>509050</v>
      </c>
    </row>
    <row r="14" spans="2:18" x14ac:dyDescent="0.3">
      <c r="B14" s="110"/>
      <c r="C14" s="192" t="s">
        <v>298</v>
      </c>
      <c r="D14" s="190"/>
      <c r="E14" s="191"/>
      <c r="F14" s="257">
        <f>SUM(F7:F13)</f>
        <v>182750</v>
      </c>
      <c r="G14" s="257">
        <f t="shared" ref="G14:Q14" si="1">SUM(G7:G13)</f>
        <v>228250</v>
      </c>
      <c r="H14" s="257">
        <f t="shared" si="1"/>
        <v>337000</v>
      </c>
      <c r="I14" s="257">
        <f t="shared" si="1"/>
        <v>485500</v>
      </c>
      <c r="J14" s="257">
        <f t="shared" si="1"/>
        <v>615000</v>
      </c>
      <c r="K14" s="257">
        <f t="shared" si="1"/>
        <v>669500</v>
      </c>
      <c r="L14" s="257">
        <f t="shared" si="1"/>
        <v>625800</v>
      </c>
      <c r="M14" s="257">
        <f t="shared" si="1"/>
        <v>694500</v>
      </c>
      <c r="N14" s="257">
        <f t="shared" si="1"/>
        <v>643300</v>
      </c>
      <c r="O14" s="257">
        <f t="shared" si="1"/>
        <v>476750</v>
      </c>
      <c r="P14" s="257">
        <f t="shared" si="1"/>
        <v>322500</v>
      </c>
      <c r="Q14" s="257">
        <f t="shared" si="1"/>
        <v>212750</v>
      </c>
      <c r="R14" s="257">
        <f t="shared" si="0"/>
        <v>5493600</v>
      </c>
    </row>
    <row r="16" spans="2:18" x14ac:dyDescent="0.3">
      <c r="C16" s="3" t="s">
        <v>71</v>
      </c>
      <c r="D16" s="122">
        <v>1.177</v>
      </c>
    </row>
    <row r="17" spans="2:20" x14ac:dyDescent="0.3">
      <c r="C17" s="3" t="s">
        <v>73</v>
      </c>
      <c r="D17" s="122">
        <v>0.91600000000000004</v>
      </c>
    </row>
    <row r="20" spans="2:20" x14ac:dyDescent="0.3">
      <c r="C20" s="1" t="s">
        <v>478</v>
      </c>
      <c r="D20" s="1"/>
      <c r="E20" s="1"/>
    </row>
    <row r="21" spans="2:20" ht="28.8" x14ac:dyDescent="0.3">
      <c r="B21" s="97" t="s">
        <v>38</v>
      </c>
      <c r="C21" s="98" t="s">
        <v>0</v>
      </c>
      <c r="D21" s="98" t="s">
        <v>87</v>
      </c>
      <c r="E21" s="98" t="s">
        <v>297</v>
      </c>
      <c r="F21" s="99" t="s">
        <v>45</v>
      </c>
      <c r="G21" s="100">
        <v>2</v>
      </c>
      <c r="H21" s="100">
        <v>3</v>
      </c>
      <c r="I21" s="100">
        <v>4</v>
      </c>
      <c r="J21" s="100">
        <v>5</v>
      </c>
      <c r="K21" s="100">
        <v>6</v>
      </c>
      <c r="L21" s="100">
        <v>7</v>
      </c>
      <c r="M21" s="100">
        <v>8</v>
      </c>
      <c r="N21" s="100">
        <v>9</v>
      </c>
      <c r="O21" s="100">
        <v>10</v>
      </c>
      <c r="P21" s="100">
        <v>11</v>
      </c>
      <c r="Q21" s="100">
        <v>12</v>
      </c>
      <c r="R21" s="99" t="s">
        <v>296</v>
      </c>
    </row>
    <row r="22" spans="2:20" x14ac:dyDescent="0.3">
      <c r="B22" s="101" t="s">
        <v>5</v>
      </c>
      <c r="C22" s="102" t="s">
        <v>37</v>
      </c>
      <c r="D22" s="102" t="s">
        <v>165</v>
      </c>
      <c r="E22" s="112">
        <v>0.8</v>
      </c>
      <c r="F22" s="264">
        <f>'RC Additions'!AG20</f>
        <v>188320</v>
      </c>
      <c r="G22" s="264">
        <f>'RC Additions'!AH20</f>
        <v>118641.60000000001</v>
      </c>
      <c r="H22" s="264">
        <f>'RC Additions'!AI20</f>
        <v>94160</v>
      </c>
      <c r="I22" s="264">
        <f>'RC Additions'!AJ20</f>
        <v>94160</v>
      </c>
      <c r="J22" s="264">
        <f>'RC Additions'!AK20</f>
        <v>188320</v>
      </c>
      <c r="K22" s="264">
        <f>'RC Additions'!AL20</f>
        <v>282480</v>
      </c>
      <c r="L22" s="264">
        <f>'RC Additions'!AM20</f>
        <v>423720</v>
      </c>
      <c r="M22" s="264">
        <f>'RC Additions'!AN20</f>
        <v>423720</v>
      </c>
      <c r="N22" s="264">
        <f>SUM(L$8*$E22)*$D$16</f>
        <v>400180</v>
      </c>
      <c r="O22" s="264">
        <f t="shared" ref="O22:Q25" si="2">SUM(M$8*$E22)*$D$16</f>
        <v>442552</v>
      </c>
      <c r="P22" s="264">
        <f t="shared" si="2"/>
        <v>376640</v>
      </c>
      <c r="Q22" s="264">
        <f t="shared" si="2"/>
        <v>282480</v>
      </c>
      <c r="R22" s="264">
        <f t="shared" ref="R22:R25" si="3">SUM(F22:Q22)</f>
        <v>3315373.6</v>
      </c>
    </row>
    <row r="23" spans="2:20" x14ac:dyDescent="0.3">
      <c r="B23" s="101" t="s">
        <v>5</v>
      </c>
      <c r="C23" s="102" t="s">
        <v>37</v>
      </c>
      <c r="D23" s="102" t="s">
        <v>99</v>
      </c>
      <c r="E23" s="112">
        <v>0.08</v>
      </c>
      <c r="F23" s="260">
        <f>'RC Additions'!AG21</f>
        <v>18832</v>
      </c>
      <c r="G23" s="260">
        <f>'RC Additions'!AH21</f>
        <v>11864.16</v>
      </c>
      <c r="H23" s="260">
        <f>'RC Additions'!AI21</f>
        <v>9416</v>
      </c>
      <c r="I23" s="260">
        <f>'RC Additions'!AJ21</f>
        <v>9416</v>
      </c>
      <c r="J23" s="260">
        <f>'RC Additions'!AK21</f>
        <v>18832</v>
      </c>
      <c r="K23" s="260">
        <f>'RC Additions'!AL21</f>
        <v>28248</v>
      </c>
      <c r="L23" s="260">
        <f>'RC Additions'!AM21</f>
        <v>42372</v>
      </c>
      <c r="M23" s="260">
        <f>'RC Additions'!AN21</f>
        <v>42372</v>
      </c>
      <c r="N23" s="260">
        <f t="shared" ref="N23:N25" si="4">SUM(L$8*$E23)*$D$16</f>
        <v>40018</v>
      </c>
      <c r="O23" s="260">
        <f t="shared" si="2"/>
        <v>44255.200000000004</v>
      </c>
      <c r="P23" s="260">
        <f t="shared" si="2"/>
        <v>37664</v>
      </c>
      <c r="Q23" s="260">
        <f t="shared" si="2"/>
        <v>28248</v>
      </c>
      <c r="R23" s="260">
        <f t="shared" si="3"/>
        <v>331537.36</v>
      </c>
    </row>
    <row r="24" spans="2:20" x14ac:dyDescent="0.3">
      <c r="B24" s="101" t="s">
        <v>5</v>
      </c>
      <c r="C24" s="102" t="s">
        <v>37</v>
      </c>
      <c r="D24" s="102" t="s">
        <v>189</v>
      </c>
      <c r="E24" s="112">
        <v>0.06</v>
      </c>
      <c r="F24" s="260">
        <f>'RC Additions'!AG22</f>
        <v>14124</v>
      </c>
      <c r="G24" s="260">
        <f>'RC Additions'!AH22</f>
        <v>8898.1200000000008</v>
      </c>
      <c r="H24" s="260">
        <f>'RC Additions'!AI22</f>
        <v>7062</v>
      </c>
      <c r="I24" s="260">
        <f>'RC Additions'!AJ22</f>
        <v>7062</v>
      </c>
      <c r="J24" s="260">
        <f>'RC Additions'!AK22</f>
        <v>14124</v>
      </c>
      <c r="K24" s="260">
        <f>'RC Additions'!AL22</f>
        <v>21186</v>
      </c>
      <c r="L24" s="260">
        <f>'RC Additions'!AM22</f>
        <v>31779</v>
      </c>
      <c r="M24" s="260">
        <f>'RC Additions'!AN22</f>
        <v>31779</v>
      </c>
      <c r="N24" s="260">
        <f t="shared" si="4"/>
        <v>30013.5</v>
      </c>
      <c r="O24" s="260">
        <f t="shared" si="2"/>
        <v>33191.4</v>
      </c>
      <c r="P24" s="260">
        <f t="shared" si="2"/>
        <v>28248</v>
      </c>
      <c r="Q24" s="260">
        <f t="shared" si="2"/>
        <v>21186</v>
      </c>
      <c r="R24" s="260">
        <f t="shared" si="3"/>
        <v>248653.02</v>
      </c>
    </row>
    <row r="25" spans="2:20" x14ac:dyDescent="0.3">
      <c r="B25" s="101" t="s">
        <v>5</v>
      </c>
      <c r="C25" s="102" t="s">
        <v>37</v>
      </c>
      <c r="D25" s="102" t="s">
        <v>168</v>
      </c>
      <c r="E25" s="112">
        <v>0.06</v>
      </c>
      <c r="F25" s="260">
        <f>'RC Additions'!AG23</f>
        <v>14124</v>
      </c>
      <c r="G25" s="260">
        <f>'RC Additions'!AH23</f>
        <v>8898.1200000000008</v>
      </c>
      <c r="H25" s="260">
        <f>'RC Additions'!AI23</f>
        <v>7062</v>
      </c>
      <c r="I25" s="260">
        <f>'RC Additions'!AJ23</f>
        <v>7062</v>
      </c>
      <c r="J25" s="260">
        <f>'RC Additions'!AK23</f>
        <v>14124</v>
      </c>
      <c r="K25" s="260">
        <f>'RC Additions'!AL23</f>
        <v>21186</v>
      </c>
      <c r="L25" s="260">
        <f>'RC Additions'!AM23</f>
        <v>31779</v>
      </c>
      <c r="M25" s="260">
        <f>'RC Additions'!AN23</f>
        <v>31779</v>
      </c>
      <c r="N25" s="260">
        <f t="shared" si="4"/>
        <v>30013.5</v>
      </c>
      <c r="O25" s="260">
        <f t="shared" si="2"/>
        <v>33191.4</v>
      </c>
      <c r="P25" s="260">
        <f t="shared" si="2"/>
        <v>28248</v>
      </c>
      <c r="Q25" s="260">
        <f t="shared" si="2"/>
        <v>21186</v>
      </c>
      <c r="R25" s="260">
        <f t="shared" si="3"/>
        <v>248653.02</v>
      </c>
    </row>
    <row r="26" spans="2:20" x14ac:dyDescent="0.3">
      <c r="B26" s="101"/>
      <c r="C26" s="102"/>
      <c r="D26" s="102" t="s">
        <v>298</v>
      </c>
      <c r="E26" s="112"/>
      <c r="F26" s="261">
        <f>SUM(F22:F25)</f>
        <v>235400</v>
      </c>
      <c r="G26" s="261">
        <f t="shared" ref="G26:R26" si="5">SUM(G22:G25)</f>
        <v>148302</v>
      </c>
      <c r="H26" s="261">
        <f t="shared" si="5"/>
        <v>117700</v>
      </c>
      <c r="I26" s="261">
        <f t="shared" si="5"/>
        <v>117700</v>
      </c>
      <c r="J26" s="261">
        <f t="shared" si="5"/>
        <v>235400</v>
      </c>
      <c r="K26" s="261">
        <f t="shared" si="5"/>
        <v>353100</v>
      </c>
      <c r="L26" s="261">
        <f t="shared" si="5"/>
        <v>529650</v>
      </c>
      <c r="M26" s="261">
        <f t="shared" si="5"/>
        <v>529650</v>
      </c>
      <c r="N26" s="261">
        <f t="shared" si="5"/>
        <v>500225</v>
      </c>
      <c r="O26" s="261">
        <f t="shared" si="5"/>
        <v>553190</v>
      </c>
      <c r="P26" s="261">
        <f t="shared" si="5"/>
        <v>470800</v>
      </c>
      <c r="Q26" s="261">
        <f t="shared" si="5"/>
        <v>353100</v>
      </c>
      <c r="R26" s="261">
        <f t="shared" si="5"/>
        <v>4144217</v>
      </c>
      <c r="T26" s="96"/>
    </row>
    <row r="27" spans="2:20" x14ac:dyDescent="0.3">
      <c r="B27" s="103" t="s">
        <v>9</v>
      </c>
      <c r="C27" s="102" t="s">
        <v>10</v>
      </c>
      <c r="D27" s="102" t="s">
        <v>165</v>
      </c>
      <c r="E27" s="112">
        <v>1</v>
      </c>
      <c r="F27" s="260">
        <f>'RC Additions'!AG25</f>
        <v>20303.25</v>
      </c>
      <c r="G27" s="260">
        <f>'RC Additions'!AH25</f>
        <v>32073.25</v>
      </c>
      <c r="H27" s="260">
        <f>'RC Additions'!AI25</f>
        <v>30602</v>
      </c>
      <c r="I27" s="260">
        <f>'RC Additions'!AJ25</f>
        <v>30013.5</v>
      </c>
      <c r="J27" s="260">
        <f>'RC Additions'!AK25</f>
        <v>24128.5</v>
      </c>
      <c r="K27" s="260">
        <f>'RC Additions'!AL25</f>
        <v>30013.5</v>
      </c>
      <c r="L27" s="260">
        <f>'RC Additions'!AM25</f>
        <v>30013.5</v>
      </c>
      <c r="M27" s="260">
        <f>'RC Additions'!AN25</f>
        <v>35898.5</v>
      </c>
      <c r="N27" s="260">
        <f>N$9*$D$16</f>
        <v>35898.5</v>
      </c>
      <c r="O27" s="260">
        <f t="shared" ref="O27:Q27" si="6">O$9*$D$16</f>
        <v>37958.25</v>
      </c>
      <c r="P27" s="260">
        <f t="shared" si="6"/>
        <v>43843.25</v>
      </c>
      <c r="Q27" s="260">
        <f t="shared" si="6"/>
        <v>43549</v>
      </c>
      <c r="R27" s="260">
        <f t="shared" ref="R27" si="7">SUM(F27:Q27)</f>
        <v>394295</v>
      </c>
    </row>
    <row r="28" spans="2:20" x14ac:dyDescent="0.3">
      <c r="B28" s="103"/>
      <c r="C28" s="102"/>
      <c r="D28" s="102" t="s">
        <v>298</v>
      </c>
      <c r="E28" s="102"/>
      <c r="F28" s="262">
        <f>F27</f>
        <v>20303.25</v>
      </c>
      <c r="G28" s="262">
        <f t="shared" ref="G28:R28" si="8">G27</f>
        <v>32073.25</v>
      </c>
      <c r="H28" s="262">
        <f t="shared" si="8"/>
        <v>30602</v>
      </c>
      <c r="I28" s="262">
        <f t="shared" si="8"/>
        <v>30013.5</v>
      </c>
      <c r="J28" s="262">
        <f t="shared" si="8"/>
        <v>24128.5</v>
      </c>
      <c r="K28" s="262">
        <f t="shared" si="8"/>
        <v>30013.5</v>
      </c>
      <c r="L28" s="262">
        <f t="shared" si="8"/>
        <v>30013.5</v>
      </c>
      <c r="M28" s="262">
        <f t="shared" si="8"/>
        <v>35898.5</v>
      </c>
      <c r="N28" s="262">
        <f t="shared" si="8"/>
        <v>35898.5</v>
      </c>
      <c r="O28" s="262">
        <f t="shared" si="8"/>
        <v>37958.25</v>
      </c>
      <c r="P28" s="262">
        <f t="shared" si="8"/>
        <v>43843.25</v>
      </c>
      <c r="Q28" s="262">
        <f t="shared" si="8"/>
        <v>43549</v>
      </c>
      <c r="R28" s="262">
        <f t="shared" si="8"/>
        <v>394295</v>
      </c>
    </row>
    <row r="29" spans="2:20" x14ac:dyDescent="0.3">
      <c r="B29" s="103" t="s">
        <v>11</v>
      </c>
      <c r="C29" s="102" t="s">
        <v>12</v>
      </c>
      <c r="D29" s="102" t="s">
        <v>165</v>
      </c>
      <c r="E29" s="112">
        <v>0.9</v>
      </c>
      <c r="F29" s="260">
        <f>'RC Additions'!AG27</f>
        <v>10593</v>
      </c>
      <c r="G29" s="260">
        <f>'RC Additions'!AH27</f>
        <v>10593</v>
      </c>
      <c r="H29" s="260">
        <f>'RC Additions'!AI27</f>
        <v>10593</v>
      </c>
      <c r="I29" s="260">
        <f>'RC Additions'!AJ27</f>
        <v>10593</v>
      </c>
      <c r="J29" s="260">
        <f>'RC Additions'!AK27</f>
        <v>21186</v>
      </c>
      <c r="K29" s="260">
        <f>'RC Additions'!AL27</f>
        <v>42372</v>
      </c>
      <c r="L29" s="260">
        <f>'RC Additions'!AM27</f>
        <v>42372</v>
      </c>
      <c r="M29" s="260">
        <f>'RC Additions'!AN27</f>
        <v>52965</v>
      </c>
      <c r="N29" s="260">
        <f>SUM(L$10*$E29)*$D$16</f>
        <v>52965</v>
      </c>
      <c r="O29" s="260">
        <f t="shared" ref="O29:Q30" si="9">SUM(M$10*$E29)*$D$16</f>
        <v>52965</v>
      </c>
      <c r="P29" s="260">
        <f t="shared" si="9"/>
        <v>52965</v>
      </c>
      <c r="Q29" s="260">
        <f t="shared" si="9"/>
        <v>21186</v>
      </c>
      <c r="R29" s="260">
        <f t="shared" ref="R29:R30" si="10">SUM(F29:Q29)</f>
        <v>381348</v>
      </c>
    </row>
    <row r="30" spans="2:20" x14ac:dyDescent="0.3">
      <c r="B30" s="103" t="s">
        <v>11</v>
      </c>
      <c r="C30" s="102" t="s">
        <v>12</v>
      </c>
      <c r="D30" s="102" t="s">
        <v>168</v>
      </c>
      <c r="E30" s="112">
        <v>0.1</v>
      </c>
      <c r="F30" s="260">
        <f>'RC Additions'!AG28</f>
        <v>1177</v>
      </c>
      <c r="G30" s="260">
        <f>'RC Additions'!AH28</f>
        <v>1177</v>
      </c>
      <c r="H30" s="260">
        <f>'RC Additions'!AI28</f>
        <v>1177</v>
      </c>
      <c r="I30" s="260">
        <f>'RC Additions'!AJ28</f>
        <v>1177</v>
      </c>
      <c r="J30" s="260">
        <f>'RC Additions'!AK28</f>
        <v>2354</v>
      </c>
      <c r="K30" s="260">
        <f>'RC Additions'!AL28</f>
        <v>4708</v>
      </c>
      <c r="L30" s="260">
        <f>'RC Additions'!AM28</f>
        <v>4708</v>
      </c>
      <c r="M30" s="260">
        <f>'RC Additions'!AN28</f>
        <v>5885</v>
      </c>
      <c r="N30" s="260">
        <f>SUM(L$10*$E30)*$D$16</f>
        <v>5885</v>
      </c>
      <c r="O30" s="260">
        <f t="shared" si="9"/>
        <v>5885</v>
      </c>
      <c r="P30" s="260">
        <f t="shared" si="9"/>
        <v>5885</v>
      </c>
      <c r="Q30" s="260">
        <f t="shared" si="9"/>
        <v>2354</v>
      </c>
      <c r="R30" s="260">
        <f t="shared" si="10"/>
        <v>42372</v>
      </c>
    </row>
    <row r="31" spans="2:20" x14ac:dyDescent="0.3">
      <c r="B31" s="103"/>
      <c r="C31" s="102"/>
      <c r="D31" s="102"/>
      <c r="E31" s="112"/>
      <c r="F31" s="261">
        <f>SUM(F29:F30)</f>
        <v>11770</v>
      </c>
      <c r="G31" s="261">
        <f t="shared" ref="G31:R31" si="11">SUM(G29:G30)</f>
        <v>11770</v>
      </c>
      <c r="H31" s="261">
        <f t="shared" si="11"/>
        <v>11770</v>
      </c>
      <c r="I31" s="261">
        <f t="shared" si="11"/>
        <v>11770</v>
      </c>
      <c r="J31" s="261">
        <f t="shared" si="11"/>
        <v>23540</v>
      </c>
      <c r="K31" s="261">
        <f t="shared" si="11"/>
        <v>47080</v>
      </c>
      <c r="L31" s="261">
        <f t="shared" si="11"/>
        <v>47080</v>
      </c>
      <c r="M31" s="261">
        <f t="shared" si="11"/>
        <v>58850</v>
      </c>
      <c r="N31" s="261">
        <f t="shared" si="11"/>
        <v>58850</v>
      </c>
      <c r="O31" s="261">
        <f t="shared" si="11"/>
        <v>58850</v>
      </c>
      <c r="P31" s="261">
        <f t="shared" si="11"/>
        <v>58850</v>
      </c>
      <c r="Q31" s="261">
        <f t="shared" si="11"/>
        <v>23540</v>
      </c>
      <c r="R31" s="261">
        <f t="shared" si="11"/>
        <v>423720</v>
      </c>
    </row>
    <row r="32" spans="2:20" x14ac:dyDescent="0.3">
      <c r="B32" s="103" t="s">
        <v>14</v>
      </c>
      <c r="C32" s="102" t="s">
        <v>15</v>
      </c>
      <c r="D32" s="102" t="s">
        <v>168</v>
      </c>
      <c r="E32" s="112">
        <v>0.6</v>
      </c>
      <c r="F32" s="260">
        <f>'RC Additions'!AG33</f>
        <v>21186</v>
      </c>
      <c r="G32" s="260">
        <f>'RC Additions'!AH33</f>
        <v>28248</v>
      </c>
      <c r="H32" s="260">
        <f>'RC Additions'!AI33</f>
        <v>28248</v>
      </c>
      <c r="I32" s="260">
        <f>'RC Additions'!AJ33</f>
        <v>14124</v>
      </c>
      <c r="J32" s="260">
        <f>'RC Additions'!AK33</f>
        <v>14830.2</v>
      </c>
      <c r="K32" s="260">
        <f>'RC Additions'!AL33</f>
        <v>16242.6</v>
      </c>
      <c r="L32" s="260">
        <f>'RC Additions'!AM33</f>
        <v>19773.600000000002</v>
      </c>
      <c r="M32" s="260">
        <f>'RC Additions'!AN33</f>
        <v>26835.600000000002</v>
      </c>
      <c r="N32" s="260">
        <f>SUM(N$11*$E32)*$D$16</f>
        <v>26694.36</v>
      </c>
      <c r="O32" s="260">
        <f t="shared" ref="O32:Q33" si="12">SUM(O$11*$E32)*$D$16</f>
        <v>25423.200000000001</v>
      </c>
      <c r="P32" s="260">
        <f t="shared" si="12"/>
        <v>17655</v>
      </c>
      <c r="Q32" s="260">
        <f t="shared" si="12"/>
        <v>9357.15</v>
      </c>
      <c r="R32" s="260">
        <f t="shared" ref="R32:R33" si="13">SUM(F32:Q32)</f>
        <v>248617.71</v>
      </c>
    </row>
    <row r="33" spans="2:18" x14ac:dyDescent="0.3">
      <c r="B33" s="103" t="s">
        <v>14</v>
      </c>
      <c r="C33" s="102" t="s">
        <v>15</v>
      </c>
      <c r="D33" s="102" t="s">
        <v>165</v>
      </c>
      <c r="E33" s="112">
        <v>0.4</v>
      </c>
      <c r="F33" s="260">
        <f>'RC Additions'!AG34</f>
        <v>14124</v>
      </c>
      <c r="G33" s="260">
        <f>'RC Additions'!AH34</f>
        <v>18832</v>
      </c>
      <c r="H33" s="260">
        <f>'RC Additions'!AI34</f>
        <v>18832</v>
      </c>
      <c r="I33" s="260">
        <f>'RC Additions'!AJ34</f>
        <v>9416</v>
      </c>
      <c r="J33" s="260">
        <f>'RC Additions'!AK34</f>
        <v>9886.8000000000011</v>
      </c>
      <c r="K33" s="260">
        <f>'RC Additions'!AL34</f>
        <v>10828.4</v>
      </c>
      <c r="L33" s="260">
        <f>'RC Additions'!AM34</f>
        <v>13182.4</v>
      </c>
      <c r="M33" s="260">
        <f>'RC Additions'!AN34</f>
        <v>17890.400000000001</v>
      </c>
      <c r="N33" s="260">
        <f>SUM(N$11*$E33)*$D$16</f>
        <v>17796.240000000002</v>
      </c>
      <c r="O33" s="260">
        <f t="shared" si="12"/>
        <v>16948.8</v>
      </c>
      <c r="P33" s="260">
        <f t="shared" si="12"/>
        <v>11770</v>
      </c>
      <c r="Q33" s="260">
        <f t="shared" si="12"/>
        <v>6238.1</v>
      </c>
      <c r="R33" s="260">
        <f t="shared" si="13"/>
        <v>165745.14000000001</v>
      </c>
    </row>
    <row r="34" spans="2:18" x14ac:dyDescent="0.3">
      <c r="B34" s="103"/>
      <c r="C34" s="102"/>
      <c r="D34" s="102"/>
      <c r="E34" s="112"/>
      <c r="F34" s="261">
        <f>SUM(F32:F33)</f>
        <v>35310</v>
      </c>
      <c r="G34" s="261">
        <f t="shared" ref="G34:R34" si="14">SUM(G32:G33)</f>
        <v>47080</v>
      </c>
      <c r="H34" s="261">
        <f t="shared" si="14"/>
        <v>47080</v>
      </c>
      <c r="I34" s="261">
        <f t="shared" si="14"/>
        <v>23540</v>
      </c>
      <c r="J34" s="261">
        <f t="shared" si="14"/>
        <v>24717</v>
      </c>
      <c r="K34" s="261">
        <f t="shared" si="14"/>
        <v>27071</v>
      </c>
      <c r="L34" s="261">
        <f t="shared" si="14"/>
        <v>32956</v>
      </c>
      <c r="M34" s="261">
        <f t="shared" si="14"/>
        <v>44726</v>
      </c>
      <c r="N34" s="261">
        <f t="shared" si="14"/>
        <v>44490.600000000006</v>
      </c>
      <c r="O34" s="261">
        <f t="shared" si="14"/>
        <v>42372</v>
      </c>
      <c r="P34" s="261">
        <f t="shared" si="14"/>
        <v>29425</v>
      </c>
      <c r="Q34" s="261">
        <f t="shared" si="14"/>
        <v>15595.25</v>
      </c>
      <c r="R34" s="261">
        <f t="shared" si="14"/>
        <v>414362.85</v>
      </c>
    </row>
    <row r="35" spans="2:18" x14ac:dyDescent="0.3">
      <c r="B35" s="103" t="s">
        <v>17</v>
      </c>
      <c r="C35" s="102" t="s">
        <v>18</v>
      </c>
      <c r="D35" s="69" t="s">
        <v>99</v>
      </c>
      <c r="E35" s="112">
        <v>1</v>
      </c>
      <c r="F35" s="260">
        <f>'RC Additions'!AG38</f>
        <v>23540</v>
      </c>
      <c r="G35" s="260">
        <f>'RC Additions'!AH38</f>
        <v>47080</v>
      </c>
      <c r="H35" s="260">
        <f>'RC Additions'!AI38</f>
        <v>35310</v>
      </c>
      <c r="I35" s="260">
        <f>'RC Additions'!AJ38</f>
        <v>35310</v>
      </c>
      <c r="J35" s="260">
        <f>'RC Additions'!AK38</f>
        <v>38252.5</v>
      </c>
      <c r="K35" s="260">
        <f>'RC Additions'!AL38</f>
        <v>52965</v>
      </c>
      <c r="L35" s="260">
        <f>'RC Additions'!AM38</f>
        <v>52965</v>
      </c>
      <c r="M35" s="260">
        <f>'RC Additions'!AN38</f>
        <v>64735</v>
      </c>
      <c r="N35" s="260">
        <f>N$12*$D$16</f>
        <v>64735</v>
      </c>
      <c r="O35" s="260">
        <f t="shared" ref="O35:Q35" si="15">O$12*$D$16</f>
        <v>61792.5</v>
      </c>
      <c r="P35" s="260">
        <f t="shared" si="15"/>
        <v>35310</v>
      </c>
      <c r="Q35" s="260">
        <f t="shared" si="15"/>
        <v>20597.5</v>
      </c>
      <c r="R35" s="260">
        <f t="shared" ref="R35" si="16">SUM(F35:Q35)</f>
        <v>532592.5</v>
      </c>
    </row>
    <row r="36" spans="2:18" x14ac:dyDescent="0.3">
      <c r="B36" s="103"/>
      <c r="C36" s="102"/>
      <c r="D36" s="69"/>
      <c r="E36" s="112"/>
      <c r="F36" s="262">
        <f>F35</f>
        <v>23540</v>
      </c>
      <c r="G36" s="262">
        <f t="shared" ref="G36:R36" si="17">G35</f>
        <v>47080</v>
      </c>
      <c r="H36" s="262">
        <f t="shared" si="17"/>
        <v>35310</v>
      </c>
      <c r="I36" s="262">
        <f t="shared" si="17"/>
        <v>35310</v>
      </c>
      <c r="J36" s="262">
        <f t="shared" si="17"/>
        <v>38252.5</v>
      </c>
      <c r="K36" s="262">
        <f t="shared" si="17"/>
        <v>52965</v>
      </c>
      <c r="L36" s="262">
        <f t="shared" si="17"/>
        <v>52965</v>
      </c>
      <c r="M36" s="262">
        <f t="shared" si="17"/>
        <v>64735</v>
      </c>
      <c r="N36" s="262">
        <f t="shared" si="17"/>
        <v>64735</v>
      </c>
      <c r="O36" s="262">
        <f t="shared" si="17"/>
        <v>61792.5</v>
      </c>
      <c r="P36" s="262">
        <f t="shared" si="17"/>
        <v>35310</v>
      </c>
      <c r="Q36" s="262">
        <f t="shared" si="17"/>
        <v>20597.5</v>
      </c>
      <c r="R36" s="262">
        <f t="shared" si="17"/>
        <v>532592.5</v>
      </c>
    </row>
    <row r="37" spans="2:18" x14ac:dyDescent="0.3">
      <c r="B37" s="103" t="s">
        <v>20</v>
      </c>
      <c r="C37" s="102" t="s">
        <v>21</v>
      </c>
      <c r="D37" s="69" t="s">
        <v>189</v>
      </c>
      <c r="E37" s="112">
        <v>1</v>
      </c>
      <c r="F37" s="263">
        <f>'RC Additions'!AG43</f>
        <v>6473.5</v>
      </c>
      <c r="G37" s="263">
        <f>'RC Additions'!AH43</f>
        <v>12947</v>
      </c>
      <c r="H37" s="263">
        <f>'RC Additions'!AI43</f>
        <v>24717</v>
      </c>
      <c r="I37" s="263">
        <f>'RC Additions'!AJ43</f>
        <v>82390</v>
      </c>
      <c r="J37" s="263">
        <f>'RC Additions'!AK43</f>
        <v>60027</v>
      </c>
      <c r="K37" s="263">
        <f>'RC Additions'!AL43</f>
        <v>89452</v>
      </c>
      <c r="L37" s="263">
        <f>'RC Additions'!AM43</f>
        <v>61557.100000000006</v>
      </c>
      <c r="M37" s="263">
        <f>'RC Additions'!AN43</f>
        <v>60027</v>
      </c>
      <c r="N37" s="260">
        <f>N$13*$D$16</f>
        <v>82390</v>
      </c>
      <c r="O37" s="260">
        <f t="shared" ref="O37:Q37" si="18">O$13*$D$16</f>
        <v>42372</v>
      </c>
      <c r="P37" s="260">
        <f t="shared" si="18"/>
        <v>41489.25</v>
      </c>
      <c r="Q37" s="260">
        <f t="shared" si="18"/>
        <v>35310</v>
      </c>
      <c r="R37" s="260">
        <f t="shared" ref="R37" si="19">SUM(F37:Q37)</f>
        <v>599151.85</v>
      </c>
    </row>
    <row r="38" spans="2:18" x14ac:dyDescent="0.3">
      <c r="B38" s="103"/>
      <c r="C38" s="102"/>
      <c r="D38" s="69"/>
      <c r="E38" s="112"/>
      <c r="F38" s="262">
        <f>F37</f>
        <v>6473.5</v>
      </c>
      <c r="G38" s="262">
        <f t="shared" ref="G38:R38" si="20">G37</f>
        <v>12947</v>
      </c>
      <c r="H38" s="262">
        <f t="shared" si="20"/>
        <v>24717</v>
      </c>
      <c r="I38" s="262">
        <f t="shared" si="20"/>
        <v>82390</v>
      </c>
      <c r="J38" s="262">
        <f t="shared" si="20"/>
        <v>60027</v>
      </c>
      <c r="K38" s="262">
        <f t="shared" si="20"/>
        <v>89452</v>
      </c>
      <c r="L38" s="262">
        <f t="shared" si="20"/>
        <v>61557.100000000006</v>
      </c>
      <c r="M38" s="262">
        <f t="shared" si="20"/>
        <v>60027</v>
      </c>
      <c r="N38" s="262">
        <f t="shared" si="20"/>
        <v>82390</v>
      </c>
      <c r="O38" s="262">
        <f t="shared" si="20"/>
        <v>42372</v>
      </c>
      <c r="P38" s="262">
        <f t="shared" si="20"/>
        <v>41489.25</v>
      </c>
      <c r="Q38" s="262">
        <f t="shared" si="20"/>
        <v>35310</v>
      </c>
      <c r="R38" s="262">
        <f t="shared" si="20"/>
        <v>599151.85</v>
      </c>
    </row>
    <row r="39" spans="2:18" x14ac:dyDescent="0.3">
      <c r="C39" s="102" t="s">
        <v>43</v>
      </c>
      <c r="D39" s="102"/>
      <c r="E39" s="102"/>
      <c r="F39" s="265">
        <f>F26+F28+F31+F34+F36+F38</f>
        <v>332796.75</v>
      </c>
      <c r="G39" s="265">
        <f t="shared" ref="G39:R39" si="21">G26+G28+G31+G34+G36+G38</f>
        <v>299252.25</v>
      </c>
      <c r="H39" s="265">
        <f t="shared" si="21"/>
        <v>267179</v>
      </c>
      <c r="I39" s="265">
        <f t="shared" si="21"/>
        <v>300723.5</v>
      </c>
      <c r="J39" s="265">
        <f t="shared" si="21"/>
        <v>406065</v>
      </c>
      <c r="K39" s="265">
        <f t="shared" si="21"/>
        <v>599681.5</v>
      </c>
      <c r="L39" s="265">
        <f t="shared" si="21"/>
        <v>754221.6</v>
      </c>
      <c r="M39" s="265">
        <f t="shared" si="21"/>
        <v>793886.5</v>
      </c>
      <c r="N39" s="265">
        <f t="shared" si="21"/>
        <v>786589.1</v>
      </c>
      <c r="O39" s="265">
        <f t="shared" si="21"/>
        <v>796534.75</v>
      </c>
      <c r="P39" s="265">
        <f t="shared" si="21"/>
        <v>679717.5</v>
      </c>
      <c r="Q39" s="265">
        <f t="shared" si="21"/>
        <v>491691.75</v>
      </c>
      <c r="R39" s="265">
        <f t="shared" si="21"/>
        <v>6508339.1999999993</v>
      </c>
    </row>
    <row r="42" spans="2:18" x14ac:dyDescent="0.3">
      <c r="C42" s="1" t="s">
        <v>478</v>
      </c>
      <c r="D42" s="1"/>
      <c r="E42" s="1"/>
    </row>
    <row r="43" spans="2:18" ht="28.8" x14ac:dyDescent="0.3">
      <c r="C43" s="193" t="s">
        <v>44</v>
      </c>
      <c r="D43" s="194"/>
      <c r="E43" s="195"/>
      <c r="F43" s="99" t="s">
        <v>45</v>
      </c>
      <c r="G43" s="100">
        <v>2</v>
      </c>
      <c r="H43" s="100">
        <v>3</v>
      </c>
      <c r="I43" s="100">
        <v>4</v>
      </c>
      <c r="J43" s="100">
        <v>5</v>
      </c>
      <c r="K43" s="100">
        <v>6</v>
      </c>
      <c r="L43" s="100">
        <v>7</v>
      </c>
      <c r="M43" s="100">
        <v>8</v>
      </c>
      <c r="N43" s="100">
        <v>9</v>
      </c>
      <c r="O43" s="100">
        <v>10</v>
      </c>
      <c r="P43" s="100">
        <v>11</v>
      </c>
      <c r="Q43" s="100">
        <v>12</v>
      </c>
      <c r="R43" s="99" t="s">
        <v>296</v>
      </c>
    </row>
    <row r="44" spans="2:18" x14ac:dyDescent="0.3">
      <c r="C44" s="102" t="s">
        <v>39</v>
      </c>
      <c r="D44" s="102"/>
      <c r="E44" s="102"/>
      <c r="F44" s="84">
        <f t="shared" ref="F44:Q44" si="22">F22+F27+F29+F33</f>
        <v>233340.25</v>
      </c>
      <c r="G44" s="84">
        <f t="shared" si="22"/>
        <v>180139.85</v>
      </c>
      <c r="H44" s="84">
        <f t="shared" si="22"/>
        <v>154187</v>
      </c>
      <c r="I44" s="84">
        <f t="shared" si="22"/>
        <v>144182.5</v>
      </c>
      <c r="J44" s="84">
        <f t="shared" si="22"/>
        <v>243521.3</v>
      </c>
      <c r="K44" s="84">
        <f t="shared" si="22"/>
        <v>365693.9</v>
      </c>
      <c r="L44" s="84">
        <f t="shared" si="22"/>
        <v>509287.9</v>
      </c>
      <c r="M44" s="84">
        <f t="shared" si="22"/>
        <v>530473.9</v>
      </c>
      <c r="N44" s="84">
        <f t="shared" si="22"/>
        <v>506839.74</v>
      </c>
      <c r="O44" s="84">
        <f t="shared" si="22"/>
        <v>550424.05000000005</v>
      </c>
      <c r="P44" s="84">
        <f t="shared" si="22"/>
        <v>485218.25</v>
      </c>
      <c r="Q44" s="84">
        <f t="shared" si="22"/>
        <v>353453.1</v>
      </c>
      <c r="R44" s="84">
        <f t="shared" ref="R44:R47" si="23">SUM(F44:Q44)</f>
        <v>4256761.7399999993</v>
      </c>
    </row>
    <row r="45" spans="2:18" x14ac:dyDescent="0.3">
      <c r="C45" s="102" t="s">
        <v>40</v>
      </c>
      <c r="D45" s="102"/>
      <c r="E45" s="102"/>
      <c r="F45" s="87">
        <f t="shared" ref="F45:Q45" si="24">F25+F30+F32</f>
        <v>36487</v>
      </c>
      <c r="G45" s="87">
        <f t="shared" si="24"/>
        <v>38323.120000000003</v>
      </c>
      <c r="H45" s="87">
        <f t="shared" si="24"/>
        <v>36487</v>
      </c>
      <c r="I45" s="87">
        <f t="shared" si="24"/>
        <v>22363</v>
      </c>
      <c r="J45" s="87">
        <f t="shared" si="24"/>
        <v>31308.2</v>
      </c>
      <c r="K45" s="87">
        <f t="shared" si="24"/>
        <v>42136.6</v>
      </c>
      <c r="L45" s="87">
        <f t="shared" si="24"/>
        <v>56260.600000000006</v>
      </c>
      <c r="M45" s="87">
        <f t="shared" si="24"/>
        <v>64499.600000000006</v>
      </c>
      <c r="N45" s="87">
        <f t="shared" si="24"/>
        <v>62592.86</v>
      </c>
      <c r="O45" s="87">
        <f t="shared" si="24"/>
        <v>64499.600000000006</v>
      </c>
      <c r="P45" s="87">
        <f t="shared" si="24"/>
        <v>51788</v>
      </c>
      <c r="Q45" s="87">
        <f t="shared" si="24"/>
        <v>32897.15</v>
      </c>
      <c r="R45" s="87">
        <f t="shared" si="23"/>
        <v>539642.73</v>
      </c>
    </row>
    <row r="46" spans="2:18" x14ac:dyDescent="0.3">
      <c r="C46" s="102" t="s">
        <v>41</v>
      </c>
      <c r="D46" s="102"/>
      <c r="E46" s="102"/>
      <c r="F46" s="87">
        <f>F23+F35</f>
        <v>42372</v>
      </c>
      <c r="G46" s="87">
        <f t="shared" ref="G46:Q46" si="25">G23+G35</f>
        <v>58944.160000000003</v>
      </c>
      <c r="H46" s="87">
        <f t="shared" si="25"/>
        <v>44726</v>
      </c>
      <c r="I46" s="87">
        <f t="shared" si="25"/>
        <v>44726</v>
      </c>
      <c r="J46" s="87">
        <f t="shared" si="25"/>
        <v>57084.5</v>
      </c>
      <c r="K46" s="87">
        <f t="shared" si="25"/>
        <v>81213</v>
      </c>
      <c r="L46" s="87">
        <f t="shared" si="25"/>
        <v>95337</v>
      </c>
      <c r="M46" s="87">
        <f t="shared" si="25"/>
        <v>107107</v>
      </c>
      <c r="N46" s="87">
        <f t="shared" si="25"/>
        <v>104753</v>
      </c>
      <c r="O46" s="87">
        <f t="shared" si="25"/>
        <v>106047.70000000001</v>
      </c>
      <c r="P46" s="87">
        <f t="shared" si="25"/>
        <v>72974</v>
      </c>
      <c r="Q46" s="87">
        <f t="shared" si="25"/>
        <v>48845.5</v>
      </c>
      <c r="R46" s="87">
        <f t="shared" si="23"/>
        <v>864129.8600000001</v>
      </c>
    </row>
    <row r="47" spans="2:18" x14ac:dyDescent="0.3">
      <c r="C47" s="102" t="s">
        <v>42</v>
      </c>
      <c r="D47" s="102"/>
      <c r="E47" s="102"/>
      <c r="F47" s="87">
        <f>F24+F37</f>
        <v>20597.5</v>
      </c>
      <c r="G47" s="87">
        <f t="shared" ref="G47:Q47" si="26">G24+G37</f>
        <v>21845.120000000003</v>
      </c>
      <c r="H47" s="87">
        <f t="shared" si="26"/>
        <v>31779</v>
      </c>
      <c r="I47" s="87">
        <f t="shared" si="26"/>
        <v>89452</v>
      </c>
      <c r="J47" s="87">
        <f t="shared" si="26"/>
        <v>74151</v>
      </c>
      <c r="K47" s="87">
        <f t="shared" si="26"/>
        <v>110638</v>
      </c>
      <c r="L47" s="87">
        <f t="shared" si="26"/>
        <v>93336.1</v>
      </c>
      <c r="M47" s="87">
        <f t="shared" si="26"/>
        <v>91806</v>
      </c>
      <c r="N47" s="87">
        <f t="shared" si="26"/>
        <v>112403.5</v>
      </c>
      <c r="O47" s="87">
        <f t="shared" si="26"/>
        <v>75563.399999999994</v>
      </c>
      <c r="P47" s="87">
        <f t="shared" si="26"/>
        <v>69737.25</v>
      </c>
      <c r="Q47" s="87">
        <f t="shared" si="26"/>
        <v>56496</v>
      </c>
      <c r="R47" s="87">
        <f t="shared" si="23"/>
        <v>847804.87</v>
      </c>
    </row>
    <row r="48" spans="2:18" ht="15" thickBot="1" x14ac:dyDescent="0.35">
      <c r="C48" s="102" t="s">
        <v>43</v>
      </c>
      <c r="D48" s="102"/>
      <c r="E48" s="102"/>
      <c r="F48" s="266">
        <f>SUM(F44:F47)</f>
        <v>332796.75</v>
      </c>
      <c r="G48" s="266">
        <f>SUM(G44:G47)</f>
        <v>299252.25</v>
      </c>
      <c r="H48" s="266">
        <f t="shared" ref="H48:R48" si="27">SUM(H44:H47)</f>
        <v>267179</v>
      </c>
      <c r="I48" s="266">
        <f t="shared" si="27"/>
        <v>300723.5</v>
      </c>
      <c r="J48" s="266">
        <f t="shared" si="27"/>
        <v>406065</v>
      </c>
      <c r="K48" s="266">
        <f t="shared" si="27"/>
        <v>599681.5</v>
      </c>
      <c r="L48" s="266">
        <f t="shared" si="27"/>
        <v>754221.6</v>
      </c>
      <c r="M48" s="266">
        <f t="shared" si="27"/>
        <v>793886.5</v>
      </c>
      <c r="N48" s="267">
        <f t="shared" si="27"/>
        <v>786589.1</v>
      </c>
      <c r="O48" s="267">
        <f t="shared" si="27"/>
        <v>796534.75000000012</v>
      </c>
      <c r="P48" s="267">
        <f t="shared" si="27"/>
        <v>679717.5</v>
      </c>
      <c r="Q48" s="267">
        <f t="shared" si="27"/>
        <v>491691.75</v>
      </c>
      <c r="R48" s="266">
        <f t="shared" si="27"/>
        <v>6508339.1999999993</v>
      </c>
    </row>
  </sheetData>
  <pageMargins left="0.7" right="0.7" top="0.75" bottom="0.75" header="0.3" footer="0.3"/>
  <pageSetup scale="64" fitToHeight="2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tabSelected="1" zoomScale="80" zoomScaleNormal="80" workbookViewId="0">
      <pane xSplit="17" ySplit="10" topLeftCell="AC11" activePane="bottomRight" state="frozen"/>
      <selection pane="topRight"/>
      <selection pane="bottomLeft"/>
      <selection pane="bottomRight"/>
    </sheetView>
  </sheetViews>
  <sheetFormatPr defaultColWidth="9.109375" defaultRowHeight="14.4" x14ac:dyDescent="0.3"/>
  <cols>
    <col min="1" max="1" width="1.33203125" style="38" customWidth="1"/>
    <col min="2" max="2" width="13.33203125" style="23" hidden="1" customWidth="1"/>
    <col min="3" max="3" width="6.21875" style="14" customWidth="1"/>
    <col min="4" max="4" width="15" style="39" customWidth="1"/>
    <col min="5" max="5" width="1.6640625" style="14" customWidth="1"/>
    <col min="6" max="6" width="44.44140625" style="39" bestFit="1" customWidth="1"/>
    <col min="7" max="7" width="1.6640625" style="14" customWidth="1"/>
    <col min="8" max="8" width="34.33203125" style="23" customWidth="1"/>
    <col min="9" max="9" width="2.109375" style="14" hidden="1" customWidth="1"/>
    <col min="10" max="10" width="14.6640625" style="14" hidden="1" customWidth="1"/>
    <col min="11" max="11" width="1.6640625" style="13" customWidth="1"/>
    <col min="12" max="12" width="7.88671875" style="13" customWidth="1"/>
    <col min="13" max="13" width="1.6640625" style="14" hidden="1" customWidth="1"/>
    <col min="14" max="14" width="7.5546875" style="15" hidden="1" customWidth="1"/>
    <col min="15" max="15" width="1.6640625" style="14" hidden="1" customWidth="1"/>
    <col min="16" max="16" width="12.6640625" style="15" hidden="1" customWidth="1"/>
    <col min="17" max="17" width="1.6640625" style="14" customWidth="1"/>
    <col min="18" max="18" width="11.77734375" style="14" hidden="1" customWidth="1"/>
    <col min="19" max="27" width="10.77734375" style="14" hidden="1" customWidth="1"/>
    <col min="28" max="28" width="11.77734375" style="14" hidden="1" customWidth="1"/>
    <col min="29" max="34" width="10.77734375" style="14" bestFit="1" customWidth="1"/>
    <col min="35" max="35" width="10.21875" style="14" bestFit="1" customWidth="1"/>
    <col min="36" max="40" width="10.77734375" style="14" bestFit="1" customWidth="1"/>
    <col min="41" max="41" width="15" style="14" bestFit="1" customWidth="1"/>
    <col min="42" max="16384" width="9.109375" style="14"/>
  </cols>
  <sheetData>
    <row r="1" spans="1:40" x14ac:dyDescent="0.3">
      <c r="A1" s="7" t="s">
        <v>184</v>
      </c>
      <c r="B1" s="8"/>
      <c r="C1" s="9"/>
      <c r="D1" s="10"/>
      <c r="E1" s="9"/>
      <c r="F1" s="11"/>
      <c r="G1" s="12"/>
      <c r="H1" s="13"/>
      <c r="I1" s="12"/>
      <c r="J1" s="12"/>
      <c r="K1" s="12"/>
    </row>
    <row r="2" spans="1:40" x14ac:dyDescent="0.3">
      <c r="A2" s="17" t="s">
        <v>185</v>
      </c>
      <c r="B2" s="18"/>
      <c r="C2" s="12"/>
      <c r="D2" s="12"/>
      <c r="E2" s="12"/>
      <c r="F2" s="18"/>
      <c r="G2" s="12"/>
      <c r="H2" s="18"/>
      <c r="I2" s="12"/>
      <c r="J2" s="12"/>
      <c r="K2" s="12"/>
      <c r="R2" s="19">
        <v>0</v>
      </c>
    </row>
    <row r="3" spans="1:40" x14ac:dyDescent="0.3">
      <c r="A3" s="17" t="s">
        <v>475</v>
      </c>
      <c r="B3" s="18"/>
      <c r="C3" s="12"/>
      <c r="D3" s="12"/>
      <c r="E3" s="12"/>
      <c r="F3" s="12"/>
      <c r="G3" s="12"/>
      <c r="H3" s="18"/>
      <c r="I3" s="12"/>
      <c r="J3" s="12"/>
      <c r="K3" s="12"/>
      <c r="R3" s="19">
        <v>21463249.293668304</v>
      </c>
      <c r="S3" s="22">
        <v>42309</v>
      </c>
      <c r="T3" s="22">
        <v>42339</v>
      </c>
      <c r="U3" s="22">
        <v>42370</v>
      </c>
      <c r="V3" s="22">
        <v>42401</v>
      </c>
      <c r="W3" s="22">
        <v>42430</v>
      </c>
      <c r="X3" s="22">
        <v>42461</v>
      </c>
      <c r="Y3" s="22">
        <v>42491</v>
      </c>
      <c r="Z3" s="22">
        <v>42522</v>
      </c>
      <c r="AA3" s="22">
        <v>42552</v>
      </c>
      <c r="AB3" s="22">
        <v>42583</v>
      </c>
      <c r="AC3" s="22">
        <v>42614</v>
      </c>
      <c r="AD3" s="22">
        <v>42644</v>
      </c>
      <c r="AE3" s="22">
        <v>42675</v>
      </c>
      <c r="AF3" s="22">
        <v>42705</v>
      </c>
      <c r="AG3" s="22">
        <v>42736</v>
      </c>
      <c r="AH3" s="22">
        <v>42767</v>
      </c>
      <c r="AI3" s="22">
        <v>42795</v>
      </c>
      <c r="AJ3" s="22">
        <v>42826</v>
      </c>
      <c r="AK3" s="22">
        <v>42856</v>
      </c>
      <c r="AL3" s="22">
        <v>42887</v>
      </c>
      <c r="AM3" s="22">
        <v>42917</v>
      </c>
      <c r="AN3" s="22">
        <v>42948</v>
      </c>
    </row>
    <row r="4" spans="1:40" x14ac:dyDescent="0.3">
      <c r="A4" s="25" t="s">
        <v>69</v>
      </c>
      <c r="B4" s="18"/>
      <c r="C4" s="12"/>
      <c r="D4" s="12"/>
      <c r="E4" s="12"/>
      <c r="F4" s="12"/>
      <c r="G4" s="12"/>
      <c r="H4" s="18"/>
      <c r="I4" s="12"/>
      <c r="J4" s="12"/>
      <c r="K4" s="12"/>
      <c r="L4" s="26" t="s">
        <v>70</v>
      </c>
      <c r="P4" s="26"/>
      <c r="R4" s="27">
        <v>21463249.293668307</v>
      </c>
      <c r="S4" s="28">
        <v>3423896.9798341519</v>
      </c>
      <c r="T4" s="28">
        <v>3611473.0694341515</v>
      </c>
      <c r="U4" s="28">
        <v>1366814.4272700003</v>
      </c>
      <c r="V4" s="28">
        <v>2033501.7540300002</v>
      </c>
      <c r="W4" s="28">
        <v>1116702.0939999998</v>
      </c>
      <c r="X4" s="28">
        <v>1118481.9709999999</v>
      </c>
      <c r="Y4" s="28">
        <v>3964543.4240144826</v>
      </c>
      <c r="Z4" s="28">
        <v>3842718.1714144824</v>
      </c>
      <c r="AA4" s="28">
        <v>2295813.0279999999</v>
      </c>
      <c r="AB4" s="29">
        <v>15225345.144960001</v>
      </c>
      <c r="AC4" s="29">
        <v>2140657.5499999998</v>
      </c>
      <c r="AD4" s="29">
        <v>5303948.0294899996</v>
      </c>
      <c r="AE4" s="29">
        <v>1940459.75</v>
      </c>
      <c r="AF4" s="29">
        <v>1637813.9100000001</v>
      </c>
      <c r="AG4" s="29">
        <v>1292238.75</v>
      </c>
      <c r="AH4" s="29">
        <v>3115375.0719999997</v>
      </c>
      <c r="AI4" s="29">
        <v>970184.19999999984</v>
      </c>
      <c r="AJ4" s="29">
        <v>1326789.3365000002</v>
      </c>
      <c r="AK4" s="29">
        <v>1643088.5</v>
      </c>
      <c r="AL4" s="29">
        <v>2204222.5</v>
      </c>
      <c r="AM4" s="29">
        <v>2857779.3741600001</v>
      </c>
      <c r="AN4" s="29">
        <v>2567020.5</v>
      </c>
    </row>
    <row r="5" spans="1:40" x14ac:dyDescent="0.3">
      <c r="A5" s="31"/>
      <c r="D5" s="14"/>
      <c r="F5" s="14"/>
      <c r="R5" s="26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</row>
    <row r="6" spans="1:40" x14ac:dyDescent="0.3">
      <c r="A6" s="31"/>
      <c r="D6" s="33"/>
      <c r="F6" s="33"/>
      <c r="G6" s="34"/>
      <c r="H6" s="18"/>
      <c r="I6" s="35"/>
      <c r="J6" s="9"/>
      <c r="K6" s="36"/>
      <c r="L6" s="37"/>
      <c r="M6" s="34"/>
      <c r="N6" s="35"/>
      <c r="Q6" s="34"/>
      <c r="R6" s="21"/>
    </row>
    <row r="7" spans="1:40" x14ac:dyDescent="0.3">
      <c r="D7" s="16" t="s">
        <v>71</v>
      </c>
      <c r="F7" s="188">
        <v>1.177</v>
      </c>
      <c r="G7" s="34"/>
      <c r="H7" s="18"/>
      <c r="I7" s="35"/>
      <c r="J7" s="9"/>
      <c r="K7" s="36"/>
      <c r="L7" s="34"/>
      <c r="M7" s="34"/>
      <c r="N7" s="35"/>
      <c r="P7" s="35" t="s">
        <v>72</v>
      </c>
      <c r="Q7" s="34"/>
      <c r="R7" s="21"/>
    </row>
    <row r="8" spans="1:40" x14ac:dyDescent="0.3">
      <c r="D8" s="16" t="s">
        <v>73</v>
      </c>
      <c r="F8" s="188">
        <v>0.91600000000000004</v>
      </c>
      <c r="G8" s="34"/>
      <c r="H8" s="18"/>
      <c r="I8" s="35"/>
      <c r="J8" s="35"/>
      <c r="K8" s="36"/>
      <c r="L8" s="34"/>
      <c r="M8" s="34"/>
      <c r="N8" s="35"/>
      <c r="O8" s="34"/>
      <c r="P8" s="35" t="s">
        <v>74</v>
      </c>
      <c r="Q8" s="34"/>
      <c r="R8" s="21" t="s">
        <v>75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</row>
    <row r="9" spans="1:40" x14ac:dyDescent="0.3">
      <c r="F9" s="40"/>
      <c r="G9" s="40"/>
      <c r="H9" s="40" t="s">
        <v>76</v>
      </c>
      <c r="I9" s="40"/>
      <c r="J9" s="40" t="s">
        <v>77</v>
      </c>
      <c r="K9" s="40"/>
      <c r="L9" s="40" t="s">
        <v>78</v>
      </c>
      <c r="M9" s="40"/>
      <c r="N9" s="40" t="s">
        <v>79</v>
      </c>
      <c r="O9" s="40"/>
      <c r="P9" s="40" t="s">
        <v>80</v>
      </c>
      <c r="Q9" s="40"/>
      <c r="R9" s="21" t="s">
        <v>81</v>
      </c>
    </row>
    <row r="10" spans="1:40" s="23" customFormat="1" x14ac:dyDescent="0.3">
      <c r="B10" s="41" t="s">
        <v>82</v>
      </c>
      <c r="C10" s="42" t="s">
        <v>83</v>
      </c>
      <c r="D10" s="24" t="s">
        <v>84</v>
      </c>
      <c r="F10" s="43" t="s">
        <v>85</v>
      </c>
      <c r="G10" s="44"/>
      <c r="H10" s="43" t="s">
        <v>86</v>
      </c>
      <c r="I10" s="44"/>
      <c r="J10" s="43" t="s">
        <v>87</v>
      </c>
      <c r="K10" s="44"/>
      <c r="L10" s="43" t="s">
        <v>87</v>
      </c>
      <c r="M10" s="44"/>
      <c r="N10" s="43" t="s">
        <v>88</v>
      </c>
      <c r="O10" s="44"/>
      <c r="P10" s="45" t="s">
        <v>89</v>
      </c>
      <c r="Q10" s="44"/>
      <c r="R10" s="22">
        <v>42278</v>
      </c>
      <c r="S10" s="22">
        <v>42309</v>
      </c>
      <c r="T10" s="22">
        <v>42339</v>
      </c>
      <c r="U10" s="22">
        <v>42370</v>
      </c>
      <c r="V10" s="22">
        <v>42401</v>
      </c>
      <c r="W10" s="22">
        <v>42430</v>
      </c>
      <c r="X10" s="22">
        <v>42461</v>
      </c>
      <c r="Y10" s="22">
        <v>42491</v>
      </c>
      <c r="Z10" s="22">
        <v>42522</v>
      </c>
      <c r="AA10" s="22">
        <v>42552</v>
      </c>
      <c r="AB10" s="22">
        <v>42583</v>
      </c>
      <c r="AC10" s="22">
        <v>42614</v>
      </c>
      <c r="AD10" s="22">
        <v>42644</v>
      </c>
      <c r="AE10" s="22">
        <v>42675</v>
      </c>
      <c r="AF10" s="22">
        <v>42705</v>
      </c>
      <c r="AG10" s="22">
        <v>42736</v>
      </c>
      <c r="AH10" s="22">
        <v>42767</v>
      </c>
      <c r="AI10" s="22">
        <v>42795</v>
      </c>
      <c r="AJ10" s="22">
        <v>42826</v>
      </c>
      <c r="AK10" s="22">
        <v>42856</v>
      </c>
      <c r="AL10" s="22">
        <v>42887</v>
      </c>
      <c r="AM10" s="22">
        <v>42917</v>
      </c>
      <c r="AN10" s="22">
        <v>42948</v>
      </c>
    </row>
    <row r="11" spans="1:40" s="6" customFormat="1" x14ac:dyDescent="0.3">
      <c r="A11" s="46"/>
      <c r="B11" s="47" t="s">
        <v>90</v>
      </c>
      <c r="C11" s="48">
        <v>1</v>
      </c>
      <c r="D11" s="49" t="s">
        <v>186</v>
      </c>
      <c r="F11" s="50" t="s">
        <v>4</v>
      </c>
      <c r="H11" s="51" t="s">
        <v>165</v>
      </c>
      <c r="J11" s="48" t="s">
        <v>166</v>
      </c>
      <c r="L11" s="48" t="s">
        <v>167</v>
      </c>
      <c r="N11" s="48" t="s">
        <v>25</v>
      </c>
      <c r="P11" s="52">
        <v>2</v>
      </c>
      <c r="R11" s="53">
        <v>625604.71395999962</v>
      </c>
      <c r="S11" s="53">
        <v>312802.35697999981</v>
      </c>
      <c r="T11" s="53">
        <v>312802.35697999981</v>
      </c>
      <c r="U11" s="54">
        <v>127622.34540000001</v>
      </c>
      <c r="V11" s="54">
        <v>105930</v>
      </c>
      <c r="W11" s="54">
        <v>132412.5</v>
      </c>
      <c r="X11" s="54">
        <v>158895</v>
      </c>
      <c r="Y11" s="54">
        <v>233046</v>
      </c>
      <c r="Z11" s="54">
        <v>233046</v>
      </c>
      <c r="AA11" s="54">
        <v>243639</v>
      </c>
      <c r="AB11" s="54">
        <v>264825</v>
      </c>
      <c r="AC11" s="54">
        <v>291307.5</v>
      </c>
      <c r="AD11" s="54">
        <v>291307.5</v>
      </c>
      <c r="AE11" s="54">
        <v>264825</v>
      </c>
      <c r="AF11" s="54">
        <v>217156.5</v>
      </c>
      <c r="AG11" s="54">
        <v>158895</v>
      </c>
      <c r="AH11" s="54">
        <v>158895</v>
      </c>
      <c r="AI11" s="54">
        <v>132412.5</v>
      </c>
      <c r="AJ11" s="54">
        <v>158895</v>
      </c>
      <c r="AK11" s="54">
        <v>233046</v>
      </c>
      <c r="AL11" s="54">
        <v>233046</v>
      </c>
      <c r="AM11" s="54">
        <v>243639</v>
      </c>
      <c r="AN11" s="54">
        <v>264825</v>
      </c>
    </row>
    <row r="12" spans="1:40" s="6" customFormat="1" x14ac:dyDescent="0.3">
      <c r="A12" s="46"/>
      <c r="B12" s="47" t="s">
        <v>91</v>
      </c>
      <c r="C12" s="48">
        <v>2</v>
      </c>
      <c r="D12" s="49"/>
      <c r="F12" s="56" t="s">
        <v>4</v>
      </c>
      <c r="H12" s="51" t="s">
        <v>168</v>
      </c>
      <c r="J12" s="48" t="s">
        <v>169</v>
      </c>
      <c r="L12" s="48" t="s">
        <v>170</v>
      </c>
      <c r="N12" s="48" t="s">
        <v>25</v>
      </c>
      <c r="P12" s="52">
        <v>2</v>
      </c>
      <c r="R12" s="57">
        <v>27477.20052872405</v>
      </c>
      <c r="S12" s="57">
        <v>13738.600264362025</v>
      </c>
      <c r="T12" s="57">
        <v>13738.600264362025</v>
      </c>
      <c r="U12" s="54">
        <v>14180.260600000001</v>
      </c>
      <c r="V12" s="54">
        <v>11770</v>
      </c>
      <c r="W12" s="54">
        <v>14712.5</v>
      </c>
      <c r="X12" s="54">
        <v>17655</v>
      </c>
      <c r="Y12" s="54">
        <v>25894</v>
      </c>
      <c r="Z12" s="54">
        <v>25894</v>
      </c>
      <c r="AA12" s="54">
        <v>27071</v>
      </c>
      <c r="AB12" s="54">
        <v>29425</v>
      </c>
      <c r="AC12" s="54">
        <v>32367.5</v>
      </c>
      <c r="AD12" s="54">
        <v>32367.5</v>
      </c>
      <c r="AE12" s="54">
        <v>29425</v>
      </c>
      <c r="AF12" s="54">
        <v>24128.5</v>
      </c>
      <c r="AG12" s="54">
        <v>17655</v>
      </c>
      <c r="AH12" s="54">
        <v>17655</v>
      </c>
      <c r="AI12" s="54">
        <v>14712.5</v>
      </c>
      <c r="AJ12" s="54">
        <v>17655</v>
      </c>
      <c r="AK12" s="54">
        <v>25894</v>
      </c>
      <c r="AL12" s="54">
        <v>25894</v>
      </c>
      <c r="AM12" s="54">
        <v>27071</v>
      </c>
      <c r="AN12" s="54">
        <v>29425</v>
      </c>
    </row>
    <row r="13" spans="1:40" s="6" customFormat="1" x14ac:dyDescent="0.3">
      <c r="A13" s="46"/>
      <c r="B13" s="47" t="s">
        <v>92</v>
      </c>
      <c r="C13" s="48">
        <v>3</v>
      </c>
      <c r="D13" s="49"/>
      <c r="F13" s="56" t="s">
        <v>4</v>
      </c>
      <c r="H13" s="47" t="s">
        <v>99</v>
      </c>
      <c r="J13" s="48" t="s">
        <v>100</v>
      </c>
      <c r="L13" s="48" t="s">
        <v>101</v>
      </c>
      <c r="N13" s="48" t="s">
        <v>25</v>
      </c>
      <c r="P13" s="52">
        <v>2</v>
      </c>
      <c r="R13" s="57">
        <v>66215.599179579629</v>
      </c>
      <c r="S13" s="57">
        <v>33107.799589789814</v>
      </c>
      <c r="T13" s="57">
        <v>33107.799589789814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</row>
    <row r="14" spans="1:40" s="6" customFormat="1" x14ac:dyDescent="0.3">
      <c r="A14" s="46"/>
      <c r="B14" s="47" t="s">
        <v>93</v>
      </c>
      <c r="C14" s="48">
        <v>4</v>
      </c>
      <c r="D14" s="49"/>
      <c r="F14" s="56" t="s">
        <v>4</v>
      </c>
      <c r="H14" s="47" t="s">
        <v>94</v>
      </c>
      <c r="J14" s="48" t="s">
        <v>187</v>
      </c>
      <c r="L14" s="48" t="s">
        <v>188</v>
      </c>
      <c r="N14" s="48" t="s">
        <v>25</v>
      </c>
      <c r="P14" s="52">
        <v>2</v>
      </c>
      <c r="R14" s="57">
        <v>0</v>
      </c>
      <c r="S14" s="57">
        <v>0</v>
      </c>
      <c r="T14" s="57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</row>
    <row r="15" spans="1:40" s="6" customFormat="1" x14ac:dyDescent="0.3">
      <c r="A15" s="46"/>
      <c r="B15" s="47" t="s">
        <v>91</v>
      </c>
      <c r="C15" s="48">
        <v>5</v>
      </c>
      <c r="D15" s="49"/>
      <c r="F15" s="56" t="s">
        <v>4</v>
      </c>
      <c r="H15" s="47" t="s">
        <v>189</v>
      </c>
      <c r="J15" s="48" t="s">
        <v>169</v>
      </c>
      <c r="L15" s="48" t="s">
        <v>170</v>
      </c>
      <c r="N15" s="48" t="s">
        <v>25</v>
      </c>
      <c r="P15" s="52">
        <v>2</v>
      </c>
      <c r="R15" s="57">
        <v>2584.0400000000004</v>
      </c>
      <c r="S15" s="57">
        <v>1292.0200000000002</v>
      </c>
      <c r="T15" s="57">
        <v>1292.0200000000002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</row>
    <row r="16" spans="1:40" s="6" customFormat="1" x14ac:dyDescent="0.3">
      <c r="A16" s="46"/>
      <c r="B16" s="47" t="s">
        <v>95</v>
      </c>
      <c r="C16" s="48">
        <v>6</v>
      </c>
      <c r="D16" s="49"/>
      <c r="H16" s="47"/>
      <c r="J16" s="48" t="s">
        <v>95</v>
      </c>
      <c r="L16" s="48" t="s">
        <v>95</v>
      </c>
      <c r="P16" s="48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5"/>
      <c r="AN16" s="55"/>
    </row>
    <row r="17" spans="2:40" s="6" customFormat="1" x14ac:dyDescent="0.3">
      <c r="B17" s="47" t="s">
        <v>90</v>
      </c>
      <c r="C17" s="48">
        <v>7</v>
      </c>
      <c r="D17" s="49" t="s">
        <v>190</v>
      </c>
      <c r="F17" s="6" t="s">
        <v>46</v>
      </c>
      <c r="H17" s="47" t="s">
        <v>165</v>
      </c>
      <c r="J17" s="48" t="s">
        <v>166</v>
      </c>
      <c r="L17" s="48" t="s">
        <v>167</v>
      </c>
      <c r="N17" s="48" t="s">
        <v>128</v>
      </c>
      <c r="P17" s="52">
        <v>2</v>
      </c>
      <c r="R17" s="57">
        <v>441352.38</v>
      </c>
      <c r="S17" s="57">
        <v>220676.19</v>
      </c>
      <c r="T17" s="57">
        <v>220676.19</v>
      </c>
      <c r="U17" s="54">
        <v>103576</v>
      </c>
      <c r="V17" s="54">
        <v>92983</v>
      </c>
      <c r="W17" s="54">
        <v>17655</v>
      </c>
      <c r="X17" s="54">
        <v>29425</v>
      </c>
      <c r="Y17" s="54">
        <v>58850</v>
      </c>
      <c r="Z17" s="54">
        <v>100045</v>
      </c>
      <c r="AA17" s="54">
        <v>205975</v>
      </c>
      <c r="AB17" s="54">
        <v>235400</v>
      </c>
      <c r="AC17" s="54">
        <v>235400</v>
      </c>
      <c r="AD17" s="54">
        <v>235400</v>
      </c>
      <c r="AE17" s="54">
        <v>176550</v>
      </c>
      <c r="AF17" s="54">
        <v>88275</v>
      </c>
      <c r="AG17" s="54">
        <v>70620</v>
      </c>
      <c r="AH17" s="54">
        <v>35310</v>
      </c>
      <c r="AI17" s="54">
        <v>11770</v>
      </c>
      <c r="AJ17" s="54">
        <v>23540</v>
      </c>
      <c r="AK17" s="54">
        <v>23540</v>
      </c>
      <c r="AL17" s="54">
        <v>88275</v>
      </c>
      <c r="AM17" s="54">
        <v>117700</v>
      </c>
      <c r="AN17" s="54">
        <v>117700</v>
      </c>
    </row>
    <row r="18" spans="2:40" s="6" customFormat="1" x14ac:dyDescent="0.3">
      <c r="B18" s="47" t="s">
        <v>96</v>
      </c>
      <c r="C18" s="48">
        <v>8</v>
      </c>
      <c r="D18" s="49"/>
      <c r="F18" s="6" t="s">
        <v>46</v>
      </c>
      <c r="H18" s="47" t="s">
        <v>97</v>
      </c>
      <c r="J18" s="48">
        <v>10130100</v>
      </c>
      <c r="L18" s="58">
        <v>301</v>
      </c>
      <c r="N18" s="48" t="s">
        <v>25</v>
      </c>
      <c r="P18" s="52">
        <v>2</v>
      </c>
      <c r="R18" s="57">
        <v>0</v>
      </c>
      <c r="S18" s="57">
        <v>0</v>
      </c>
      <c r="T18" s="57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</row>
    <row r="19" spans="2:40" s="6" customFormat="1" x14ac:dyDescent="0.3">
      <c r="B19" s="47" t="s">
        <v>95</v>
      </c>
      <c r="C19" s="48">
        <v>9</v>
      </c>
      <c r="D19" s="49"/>
      <c r="H19" s="47"/>
      <c r="J19" s="48" t="s">
        <v>95</v>
      </c>
      <c r="L19" s="48" t="s">
        <v>95</v>
      </c>
      <c r="N19" s="48" t="s">
        <v>95</v>
      </c>
      <c r="P19" s="48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5"/>
      <c r="AN19" s="55"/>
    </row>
    <row r="20" spans="2:40" s="6" customFormat="1" x14ac:dyDescent="0.3">
      <c r="B20" s="47" t="s">
        <v>90</v>
      </c>
      <c r="C20" s="48">
        <v>10</v>
      </c>
      <c r="D20" s="49" t="s">
        <v>191</v>
      </c>
      <c r="F20" s="6" t="s">
        <v>37</v>
      </c>
      <c r="H20" s="47" t="s">
        <v>165</v>
      </c>
      <c r="J20" s="48" t="s">
        <v>166</v>
      </c>
      <c r="L20" s="48" t="s">
        <v>167</v>
      </c>
      <c r="N20" s="48" t="s">
        <v>128</v>
      </c>
      <c r="P20" s="52">
        <v>2</v>
      </c>
      <c r="R20" s="57">
        <v>3342931.6228289646</v>
      </c>
      <c r="S20" s="57">
        <v>1671465.8114144823</v>
      </c>
      <c r="T20" s="57">
        <v>1671465.8114144823</v>
      </c>
      <c r="U20" s="54">
        <v>247036.29280000002</v>
      </c>
      <c r="V20" s="54">
        <v>145948</v>
      </c>
      <c r="W20" s="54">
        <v>94160</v>
      </c>
      <c r="X20" s="54">
        <v>94160</v>
      </c>
      <c r="Y20" s="54">
        <v>1879606.8364144827</v>
      </c>
      <c r="Z20" s="54">
        <v>1973766.8364144827</v>
      </c>
      <c r="AA20" s="54">
        <v>423720</v>
      </c>
      <c r="AB20" s="54">
        <v>423720</v>
      </c>
      <c r="AC20" s="54">
        <v>400180</v>
      </c>
      <c r="AD20" s="54">
        <v>442552</v>
      </c>
      <c r="AE20" s="54">
        <v>376640</v>
      </c>
      <c r="AF20" s="54">
        <v>282480</v>
      </c>
      <c r="AG20" s="54">
        <v>188320</v>
      </c>
      <c r="AH20" s="54">
        <v>118641.60000000001</v>
      </c>
      <c r="AI20" s="54">
        <v>94160</v>
      </c>
      <c r="AJ20" s="54">
        <v>94160</v>
      </c>
      <c r="AK20" s="54">
        <v>188320</v>
      </c>
      <c r="AL20" s="54">
        <v>282480</v>
      </c>
      <c r="AM20" s="54">
        <v>423720</v>
      </c>
      <c r="AN20" s="54">
        <v>423720</v>
      </c>
    </row>
    <row r="21" spans="2:40" s="6" customFormat="1" x14ac:dyDescent="0.3">
      <c r="B21" s="47" t="s">
        <v>92</v>
      </c>
      <c r="C21" s="48">
        <v>11</v>
      </c>
      <c r="D21" s="49"/>
      <c r="F21" s="6" t="s">
        <v>37</v>
      </c>
      <c r="H21" s="47" t="s">
        <v>99</v>
      </c>
      <c r="J21" s="48" t="s">
        <v>100</v>
      </c>
      <c r="L21" s="48" t="s">
        <v>101</v>
      </c>
      <c r="N21" s="48" t="s">
        <v>128</v>
      </c>
      <c r="P21" s="52">
        <v>2</v>
      </c>
      <c r="R21" s="57"/>
      <c r="S21" s="57">
        <v>0</v>
      </c>
      <c r="T21" s="57">
        <v>0</v>
      </c>
      <c r="U21" s="54">
        <v>24703.629280000001</v>
      </c>
      <c r="V21" s="54">
        <v>14594.800000000001</v>
      </c>
      <c r="W21" s="54">
        <v>9416</v>
      </c>
      <c r="X21" s="54">
        <v>9416</v>
      </c>
      <c r="Y21" s="54">
        <v>18832</v>
      </c>
      <c r="Z21" s="54">
        <v>28248</v>
      </c>
      <c r="AA21" s="54">
        <v>42372</v>
      </c>
      <c r="AB21" s="54">
        <v>42372</v>
      </c>
      <c r="AC21" s="54">
        <v>40018</v>
      </c>
      <c r="AD21" s="54">
        <v>44255.200000000004</v>
      </c>
      <c r="AE21" s="54">
        <v>37664</v>
      </c>
      <c r="AF21" s="54">
        <v>28248</v>
      </c>
      <c r="AG21" s="54">
        <v>18832</v>
      </c>
      <c r="AH21" s="54">
        <v>11864.16</v>
      </c>
      <c r="AI21" s="54">
        <v>9416</v>
      </c>
      <c r="AJ21" s="54">
        <v>9416</v>
      </c>
      <c r="AK21" s="54">
        <v>18832</v>
      </c>
      <c r="AL21" s="54">
        <v>28248</v>
      </c>
      <c r="AM21" s="54">
        <v>42372</v>
      </c>
      <c r="AN21" s="54">
        <v>42372</v>
      </c>
    </row>
    <row r="22" spans="2:40" s="6" customFormat="1" x14ac:dyDescent="0.3">
      <c r="B22" s="47" t="s">
        <v>98</v>
      </c>
      <c r="C22" s="48">
        <v>12</v>
      </c>
      <c r="D22" s="49"/>
      <c r="F22" s="6" t="s">
        <v>37</v>
      </c>
      <c r="H22" s="47" t="s">
        <v>189</v>
      </c>
      <c r="J22" s="48" t="s">
        <v>192</v>
      </c>
      <c r="L22" s="48" t="s">
        <v>188</v>
      </c>
      <c r="N22" s="48" t="s">
        <v>128</v>
      </c>
      <c r="P22" s="52">
        <v>2</v>
      </c>
      <c r="R22" s="57"/>
      <c r="S22" s="57">
        <v>0</v>
      </c>
      <c r="T22" s="57">
        <v>0</v>
      </c>
      <c r="U22" s="54">
        <v>18527.721959999999</v>
      </c>
      <c r="V22" s="54">
        <v>10946.1</v>
      </c>
      <c r="W22" s="54">
        <v>7062</v>
      </c>
      <c r="X22" s="54">
        <v>7062</v>
      </c>
      <c r="Y22" s="54">
        <v>14124</v>
      </c>
      <c r="Z22" s="54">
        <v>21186</v>
      </c>
      <c r="AA22" s="54">
        <v>31779</v>
      </c>
      <c r="AB22" s="54">
        <v>31779</v>
      </c>
      <c r="AC22" s="54">
        <v>30013.5</v>
      </c>
      <c r="AD22" s="54">
        <v>33191.4</v>
      </c>
      <c r="AE22" s="54">
        <v>28248</v>
      </c>
      <c r="AF22" s="54">
        <v>21186</v>
      </c>
      <c r="AG22" s="54">
        <v>14124</v>
      </c>
      <c r="AH22" s="54">
        <v>8898.1200000000008</v>
      </c>
      <c r="AI22" s="54">
        <v>7062</v>
      </c>
      <c r="AJ22" s="54">
        <v>7062</v>
      </c>
      <c r="AK22" s="54">
        <v>14124</v>
      </c>
      <c r="AL22" s="54">
        <v>21186</v>
      </c>
      <c r="AM22" s="54">
        <v>31779</v>
      </c>
      <c r="AN22" s="54">
        <v>31779</v>
      </c>
    </row>
    <row r="23" spans="2:40" s="6" customFormat="1" x14ac:dyDescent="0.3">
      <c r="B23" s="47" t="s">
        <v>91</v>
      </c>
      <c r="C23" s="48">
        <v>13</v>
      </c>
      <c r="D23" s="49"/>
      <c r="F23" s="6" t="s">
        <v>37</v>
      </c>
      <c r="H23" s="47" t="s">
        <v>168</v>
      </c>
      <c r="J23" s="48" t="s">
        <v>169</v>
      </c>
      <c r="L23" s="48" t="s">
        <v>170</v>
      </c>
      <c r="N23" s="48" t="s">
        <v>128</v>
      </c>
      <c r="P23" s="52">
        <v>2</v>
      </c>
      <c r="R23" s="57">
        <v>334.28717103535598</v>
      </c>
      <c r="S23" s="57">
        <v>167.14358551767799</v>
      </c>
      <c r="T23" s="57">
        <v>167.14358551767799</v>
      </c>
      <c r="U23" s="54">
        <v>18527.721959999999</v>
      </c>
      <c r="V23" s="54">
        <v>10946.1</v>
      </c>
      <c r="W23" s="54">
        <v>7062</v>
      </c>
      <c r="X23" s="54">
        <v>7062</v>
      </c>
      <c r="Y23" s="54">
        <v>14124</v>
      </c>
      <c r="Z23" s="54">
        <v>21186</v>
      </c>
      <c r="AA23" s="54">
        <v>31779</v>
      </c>
      <c r="AB23" s="54">
        <v>31779</v>
      </c>
      <c r="AC23" s="54">
        <v>30013.5</v>
      </c>
      <c r="AD23" s="54">
        <v>33191.4</v>
      </c>
      <c r="AE23" s="54">
        <v>28248</v>
      </c>
      <c r="AF23" s="54">
        <v>21186</v>
      </c>
      <c r="AG23" s="54">
        <v>14124</v>
      </c>
      <c r="AH23" s="54">
        <v>8898.1200000000008</v>
      </c>
      <c r="AI23" s="54">
        <v>7062</v>
      </c>
      <c r="AJ23" s="54">
        <v>7062</v>
      </c>
      <c r="AK23" s="54">
        <v>14124</v>
      </c>
      <c r="AL23" s="54">
        <v>21186</v>
      </c>
      <c r="AM23" s="54">
        <v>31779</v>
      </c>
      <c r="AN23" s="54">
        <v>31779</v>
      </c>
    </row>
    <row r="24" spans="2:40" s="6" customFormat="1" x14ac:dyDescent="0.3">
      <c r="B24" s="47" t="s">
        <v>95</v>
      </c>
      <c r="C24" s="48">
        <v>14</v>
      </c>
      <c r="D24" s="49"/>
      <c r="H24" s="47"/>
      <c r="J24" s="48" t="s">
        <v>95</v>
      </c>
      <c r="L24" s="48" t="s">
        <v>95</v>
      </c>
      <c r="N24" s="48" t="s">
        <v>95</v>
      </c>
      <c r="P24" s="48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5"/>
      <c r="AN24" s="55"/>
    </row>
    <row r="25" spans="2:40" s="6" customFormat="1" x14ac:dyDescent="0.3">
      <c r="B25" s="47" t="s">
        <v>90</v>
      </c>
      <c r="C25" s="48">
        <v>15</v>
      </c>
      <c r="D25" s="49" t="s">
        <v>193</v>
      </c>
      <c r="F25" s="6" t="s">
        <v>10</v>
      </c>
      <c r="H25" s="47" t="s">
        <v>165</v>
      </c>
      <c r="J25" s="48" t="s">
        <v>166</v>
      </c>
      <c r="L25" s="48" t="s">
        <v>167</v>
      </c>
      <c r="N25" s="48" t="s">
        <v>25</v>
      </c>
      <c r="P25" s="52">
        <v>1</v>
      </c>
      <c r="R25" s="57"/>
      <c r="S25" s="57">
        <v>42448.505000000005</v>
      </c>
      <c r="T25" s="57">
        <v>43549</v>
      </c>
      <c r="U25" s="57">
        <v>20303.25</v>
      </c>
      <c r="V25" s="57">
        <v>32073.25</v>
      </c>
      <c r="W25" s="57">
        <v>30602</v>
      </c>
      <c r="X25" s="57">
        <v>30013.5</v>
      </c>
      <c r="Y25" s="57">
        <v>24128.5</v>
      </c>
      <c r="Z25" s="57">
        <v>30013.5</v>
      </c>
      <c r="AA25" s="57">
        <v>30013.5</v>
      </c>
      <c r="AB25" s="57">
        <v>35898.5</v>
      </c>
      <c r="AC25" s="57">
        <v>35898.5</v>
      </c>
      <c r="AD25" s="57">
        <v>37958.25</v>
      </c>
      <c r="AE25" s="57">
        <v>43843.25</v>
      </c>
      <c r="AF25" s="57">
        <v>43549</v>
      </c>
      <c r="AG25" s="57">
        <v>20303.25</v>
      </c>
      <c r="AH25" s="57">
        <v>32073.25</v>
      </c>
      <c r="AI25" s="57">
        <v>30602</v>
      </c>
      <c r="AJ25" s="57">
        <v>30013.5</v>
      </c>
      <c r="AK25" s="57">
        <v>24128.5</v>
      </c>
      <c r="AL25" s="57">
        <v>30013.5</v>
      </c>
      <c r="AM25" s="57">
        <v>30013.5</v>
      </c>
      <c r="AN25" s="57">
        <v>35898.5</v>
      </c>
    </row>
    <row r="26" spans="2:40" s="6" customFormat="1" x14ac:dyDescent="0.3">
      <c r="B26" s="47" t="s">
        <v>95</v>
      </c>
      <c r="C26" s="48">
        <v>16</v>
      </c>
      <c r="D26" s="49"/>
      <c r="H26" s="47"/>
      <c r="J26" s="48" t="s">
        <v>95</v>
      </c>
      <c r="L26" s="48" t="s">
        <v>95</v>
      </c>
      <c r="N26" s="48" t="s">
        <v>95</v>
      </c>
      <c r="P26" s="48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5"/>
      <c r="AN26" s="55"/>
    </row>
    <row r="27" spans="2:40" s="6" customFormat="1" x14ac:dyDescent="0.3">
      <c r="B27" s="47" t="s">
        <v>90</v>
      </c>
      <c r="C27" s="48">
        <v>17</v>
      </c>
      <c r="D27" s="49" t="s">
        <v>194</v>
      </c>
      <c r="F27" s="6" t="s">
        <v>12</v>
      </c>
      <c r="H27" s="47" t="s">
        <v>165</v>
      </c>
      <c r="J27" s="48" t="s">
        <v>166</v>
      </c>
      <c r="L27" s="48" t="s">
        <v>167</v>
      </c>
      <c r="N27" s="48" t="s">
        <v>128</v>
      </c>
      <c r="P27" s="48">
        <v>2</v>
      </c>
      <c r="R27" s="57">
        <v>60135.630000000005</v>
      </c>
      <c r="S27" s="57">
        <v>30067.815000000002</v>
      </c>
      <c r="T27" s="57">
        <v>30067.815000000002</v>
      </c>
      <c r="U27" s="54">
        <v>177432.75</v>
      </c>
      <c r="V27" s="54">
        <v>161543.25</v>
      </c>
      <c r="W27" s="54">
        <v>5296.5</v>
      </c>
      <c r="X27" s="54">
        <v>7944.75</v>
      </c>
      <c r="Y27" s="54">
        <v>172504.13</v>
      </c>
      <c r="Z27" s="54">
        <v>180448.88</v>
      </c>
      <c r="AA27" s="54">
        <v>26482.5</v>
      </c>
      <c r="AB27" s="54">
        <v>42372</v>
      </c>
      <c r="AC27" s="54">
        <v>42372</v>
      </c>
      <c r="AD27" s="54">
        <v>42372</v>
      </c>
      <c r="AE27" s="54">
        <v>31779</v>
      </c>
      <c r="AF27" s="54">
        <v>21186</v>
      </c>
      <c r="AG27" s="54">
        <v>10593</v>
      </c>
      <c r="AH27" s="54">
        <v>10593</v>
      </c>
      <c r="AI27" s="54">
        <v>10593</v>
      </c>
      <c r="AJ27" s="54">
        <v>10593</v>
      </c>
      <c r="AK27" s="54">
        <v>21186</v>
      </c>
      <c r="AL27" s="54">
        <v>42372</v>
      </c>
      <c r="AM27" s="54">
        <v>42372</v>
      </c>
      <c r="AN27" s="54">
        <v>52965</v>
      </c>
    </row>
    <row r="28" spans="2:40" s="6" customFormat="1" x14ac:dyDescent="0.3">
      <c r="B28" s="47" t="s">
        <v>91</v>
      </c>
      <c r="C28" s="48">
        <v>18</v>
      </c>
      <c r="D28" s="49"/>
      <c r="F28" s="6" t="s">
        <v>12</v>
      </c>
      <c r="H28" s="47" t="s">
        <v>168</v>
      </c>
      <c r="J28" s="48" t="s">
        <v>169</v>
      </c>
      <c r="L28" s="48" t="s">
        <v>170</v>
      </c>
      <c r="N28" s="48" t="s">
        <v>128</v>
      </c>
      <c r="P28" s="48">
        <v>2</v>
      </c>
      <c r="R28" s="57"/>
      <c r="S28" s="57">
        <v>0</v>
      </c>
      <c r="T28" s="57">
        <v>0</v>
      </c>
      <c r="U28" s="54">
        <v>19714.75</v>
      </c>
      <c r="V28" s="54">
        <v>17949.25</v>
      </c>
      <c r="W28" s="54">
        <v>588.5</v>
      </c>
      <c r="X28" s="54">
        <v>882.75</v>
      </c>
      <c r="Y28" s="54">
        <v>882.75</v>
      </c>
      <c r="Z28" s="54">
        <v>1765.5</v>
      </c>
      <c r="AA28" s="54">
        <v>2942.5</v>
      </c>
      <c r="AB28" s="54">
        <v>4708</v>
      </c>
      <c r="AC28" s="54">
        <v>4708</v>
      </c>
      <c r="AD28" s="54">
        <v>4708</v>
      </c>
      <c r="AE28" s="54">
        <v>3531</v>
      </c>
      <c r="AF28" s="54">
        <v>2354</v>
      </c>
      <c r="AG28" s="54">
        <v>1177</v>
      </c>
      <c r="AH28" s="54">
        <v>1177</v>
      </c>
      <c r="AI28" s="54">
        <v>1177</v>
      </c>
      <c r="AJ28" s="54">
        <v>1177</v>
      </c>
      <c r="AK28" s="54">
        <v>2354</v>
      </c>
      <c r="AL28" s="54">
        <v>4708</v>
      </c>
      <c r="AM28" s="54">
        <v>4708</v>
      </c>
      <c r="AN28" s="54">
        <v>5885</v>
      </c>
    </row>
    <row r="29" spans="2:40" s="6" customFormat="1" x14ac:dyDescent="0.3">
      <c r="B29" s="47" t="s">
        <v>95</v>
      </c>
      <c r="C29" s="48">
        <v>19</v>
      </c>
      <c r="D29" s="49"/>
      <c r="H29" s="47"/>
      <c r="J29" s="48" t="s">
        <v>95</v>
      </c>
      <c r="L29" s="48" t="s">
        <v>95</v>
      </c>
      <c r="N29" s="48" t="s">
        <v>95</v>
      </c>
      <c r="P29" s="48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5"/>
      <c r="AN29" s="55"/>
    </row>
    <row r="30" spans="2:40" s="6" customFormat="1" x14ac:dyDescent="0.3">
      <c r="B30" s="47" t="s">
        <v>91</v>
      </c>
      <c r="C30" s="48">
        <v>20</v>
      </c>
      <c r="D30" s="49" t="s">
        <v>195</v>
      </c>
      <c r="F30" s="6" t="s">
        <v>13</v>
      </c>
      <c r="H30" s="47" t="s">
        <v>168</v>
      </c>
      <c r="J30" s="48" t="s">
        <v>169</v>
      </c>
      <c r="L30" s="48" t="s">
        <v>170</v>
      </c>
      <c r="N30" s="48" t="s">
        <v>25</v>
      </c>
      <c r="P30" s="48">
        <v>1</v>
      </c>
      <c r="R30" s="57">
        <v>21464.309999999998</v>
      </c>
      <c r="S30" s="57">
        <v>31779</v>
      </c>
      <c r="T30" s="57">
        <v>31779</v>
      </c>
      <c r="U30" s="57">
        <v>1765.5</v>
      </c>
      <c r="V30" s="57">
        <v>3531</v>
      </c>
      <c r="W30" s="57">
        <v>7062</v>
      </c>
      <c r="X30" s="57">
        <v>14124</v>
      </c>
      <c r="Y30" s="54">
        <v>136113.595</v>
      </c>
      <c r="Z30" s="54">
        <v>143175.595</v>
      </c>
      <c r="AA30" s="57">
        <v>19420.5</v>
      </c>
      <c r="AB30" s="57">
        <v>17655</v>
      </c>
      <c r="AC30" s="57">
        <v>14124</v>
      </c>
      <c r="AD30" s="57">
        <v>10663.62</v>
      </c>
      <c r="AE30" s="57">
        <v>7062</v>
      </c>
      <c r="AF30" s="57">
        <v>3531</v>
      </c>
      <c r="AG30" s="57">
        <v>1765.5</v>
      </c>
      <c r="AH30" s="57">
        <v>3531</v>
      </c>
      <c r="AI30" s="57">
        <v>7062</v>
      </c>
      <c r="AJ30" s="57">
        <v>14124</v>
      </c>
      <c r="AK30" s="57">
        <v>21186</v>
      </c>
      <c r="AL30" s="57">
        <v>21186</v>
      </c>
      <c r="AM30" s="57">
        <v>19420.5</v>
      </c>
      <c r="AN30" s="57">
        <v>17655</v>
      </c>
    </row>
    <row r="31" spans="2:40" s="6" customFormat="1" x14ac:dyDescent="0.3">
      <c r="B31" s="47" t="s">
        <v>90</v>
      </c>
      <c r="C31" s="48">
        <v>21</v>
      </c>
      <c r="D31" s="49"/>
      <c r="F31" s="6" t="s">
        <v>13</v>
      </c>
      <c r="H31" s="47" t="s">
        <v>165</v>
      </c>
      <c r="J31" s="48" t="s">
        <v>166</v>
      </c>
      <c r="L31" s="48" t="s">
        <v>167</v>
      </c>
      <c r="N31" s="48" t="s">
        <v>25</v>
      </c>
      <c r="P31" s="48">
        <v>1</v>
      </c>
      <c r="R31" s="57"/>
      <c r="S31" s="57">
        <v>21186</v>
      </c>
      <c r="T31" s="57">
        <v>21186</v>
      </c>
      <c r="U31" s="57">
        <v>1177</v>
      </c>
      <c r="V31" s="57">
        <v>2354</v>
      </c>
      <c r="W31" s="57">
        <v>4708</v>
      </c>
      <c r="X31" s="57">
        <v>9416</v>
      </c>
      <c r="Y31" s="57">
        <v>14124</v>
      </c>
      <c r="Z31" s="57">
        <v>14124</v>
      </c>
      <c r="AA31" s="57">
        <v>12947</v>
      </c>
      <c r="AB31" s="57">
        <v>11770</v>
      </c>
      <c r="AC31" s="57">
        <v>9416</v>
      </c>
      <c r="AD31" s="57">
        <v>7109.08</v>
      </c>
      <c r="AE31" s="57">
        <v>4708</v>
      </c>
      <c r="AF31" s="57">
        <v>2354</v>
      </c>
      <c r="AG31" s="57">
        <v>1177</v>
      </c>
      <c r="AH31" s="57">
        <v>2354</v>
      </c>
      <c r="AI31" s="57">
        <v>4708</v>
      </c>
      <c r="AJ31" s="57">
        <v>9416</v>
      </c>
      <c r="AK31" s="57">
        <v>14124</v>
      </c>
      <c r="AL31" s="57">
        <v>14124</v>
      </c>
      <c r="AM31" s="57">
        <v>12947</v>
      </c>
      <c r="AN31" s="57">
        <v>11770</v>
      </c>
    </row>
    <row r="32" spans="2:40" s="6" customFormat="1" x14ac:dyDescent="0.3">
      <c r="B32" s="47" t="s">
        <v>95</v>
      </c>
      <c r="C32" s="48">
        <v>22</v>
      </c>
      <c r="D32" s="49"/>
      <c r="H32" s="47"/>
      <c r="J32" s="48" t="s">
        <v>95</v>
      </c>
      <c r="L32" s="48" t="s">
        <v>95</v>
      </c>
      <c r="N32" s="48" t="s">
        <v>95</v>
      </c>
      <c r="P32" s="48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5"/>
      <c r="AN32" s="55"/>
    </row>
    <row r="33" spans="2:40" s="6" customFormat="1" x14ac:dyDescent="0.3">
      <c r="B33" s="47" t="s">
        <v>91</v>
      </c>
      <c r="C33" s="48">
        <v>23</v>
      </c>
      <c r="D33" s="49" t="s">
        <v>196</v>
      </c>
      <c r="F33" s="6" t="s">
        <v>15</v>
      </c>
      <c r="H33" s="47" t="s">
        <v>168</v>
      </c>
      <c r="J33" s="48" t="s">
        <v>169</v>
      </c>
      <c r="L33" s="48" t="s">
        <v>170</v>
      </c>
      <c r="N33" s="48" t="s">
        <v>25</v>
      </c>
      <c r="P33" s="48">
        <v>1</v>
      </c>
      <c r="R33" s="57">
        <v>65552.51999999999</v>
      </c>
      <c r="S33" s="57">
        <v>40606.5</v>
      </c>
      <c r="T33" s="57">
        <v>40606.5</v>
      </c>
      <c r="U33" s="57">
        <v>21186</v>
      </c>
      <c r="V33" s="57">
        <v>28248</v>
      </c>
      <c r="W33" s="57">
        <v>28248</v>
      </c>
      <c r="X33" s="57">
        <v>14124</v>
      </c>
      <c r="Y33" s="57">
        <v>14830.2</v>
      </c>
      <c r="Z33" s="57">
        <v>16242.6</v>
      </c>
      <c r="AA33" s="57">
        <v>19773.600000000002</v>
      </c>
      <c r="AB33" s="57">
        <v>26835.600000000002</v>
      </c>
      <c r="AC33" s="57">
        <v>26694.36</v>
      </c>
      <c r="AD33" s="57">
        <v>25423.200000000001</v>
      </c>
      <c r="AE33" s="57">
        <v>17655</v>
      </c>
      <c r="AF33" s="57">
        <v>9357.15</v>
      </c>
      <c r="AG33" s="57">
        <v>21186</v>
      </c>
      <c r="AH33" s="57">
        <v>28248</v>
      </c>
      <c r="AI33" s="57">
        <v>28248</v>
      </c>
      <c r="AJ33" s="57">
        <v>14124</v>
      </c>
      <c r="AK33" s="57">
        <v>14830.2</v>
      </c>
      <c r="AL33" s="57">
        <v>16242.6</v>
      </c>
      <c r="AM33" s="57">
        <v>19773.600000000002</v>
      </c>
      <c r="AN33" s="57">
        <v>26835.600000000002</v>
      </c>
    </row>
    <row r="34" spans="2:40" s="6" customFormat="1" x14ac:dyDescent="0.3">
      <c r="B34" s="47" t="s">
        <v>90</v>
      </c>
      <c r="C34" s="48">
        <v>24</v>
      </c>
      <c r="D34" s="49"/>
      <c r="F34" s="6" t="s">
        <v>15</v>
      </c>
      <c r="H34" s="47" t="s">
        <v>165</v>
      </c>
      <c r="J34" s="48" t="s">
        <v>166</v>
      </c>
      <c r="L34" s="48" t="s">
        <v>167</v>
      </c>
      <c r="N34" s="48" t="s">
        <v>25</v>
      </c>
      <c r="P34" s="48">
        <v>1</v>
      </c>
      <c r="R34" s="57"/>
      <c r="S34" s="57">
        <v>27071</v>
      </c>
      <c r="T34" s="57">
        <v>27071</v>
      </c>
      <c r="U34" s="57">
        <v>14124</v>
      </c>
      <c r="V34" s="57">
        <v>18832</v>
      </c>
      <c r="W34" s="57">
        <v>18832</v>
      </c>
      <c r="X34" s="57">
        <v>9416</v>
      </c>
      <c r="Y34" s="57">
        <v>9886.8000000000011</v>
      </c>
      <c r="Z34" s="57">
        <v>10828.4</v>
      </c>
      <c r="AA34" s="57">
        <v>13182.4</v>
      </c>
      <c r="AB34" s="57">
        <v>17890.400000000001</v>
      </c>
      <c r="AC34" s="57">
        <v>17796.240000000002</v>
      </c>
      <c r="AD34" s="57">
        <v>16948.8</v>
      </c>
      <c r="AE34" s="57">
        <v>11770</v>
      </c>
      <c r="AF34" s="57">
        <v>6238.1</v>
      </c>
      <c r="AG34" s="57">
        <v>14124</v>
      </c>
      <c r="AH34" s="57">
        <v>18832</v>
      </c>
      <c r="AI34" s="57">
        <v>18832</v>
      </c>
      <c r="AJ34" s="57">
        <v>9416</v>
      </c>
      <c r="AK34" s="57">
        <v>9886.8000000000011</v>
      </c>
      <c r="AL34" s="57">
        <v>10828.4</v>
      </c>
      <c r="AM34" s="57">
        <v>13182.4</v>
      </c>
      <c r="AN34" s="57">
        <v>17890.400000000001</v>
      </c>
    </row>
    <row r="35" spans="2:40" s="6" customFormat="1" x14ac:dyDescent="0.3">
      <c r="B35" s="47" t="s">
        <v>95</v>
      </c>
      <c r="C35" s="48">
        <v>25</v>
      </c>
      <c r="D35" s="49"/>
      <c r="H35" s="47"/>
      <c r="J35" s="48" t="s">
        <v>95</v>
      </c>
      <c r="L35" s="48" t="s">
        <v>95</v>
      </c>
      <c r="N35" s="48" t="s">
        <v>95</v>
      </c>
      <c r="P35" s="48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5"/>
      <c r="AN35" s="55"/>
    </row>
    <row r="36" spans="2:40" s="6" customFormat="1" x14ac:dyDescent="0.3">
      <c r="B36" s="47" t="s">
        <v>92</v>
      </c>
      <c r="C36" s="48">
        <v>26</v>
      </c>
      <c r="D36" s="49" t="s">
        <v>197</v>
      </c>
      <c r="F36" s="6" t="s">
        <v>16</v>
      </c>
      <c r="H36" s="47" t="s">
        <v>99</v>
      </c>
      <c r="J36" s="48" t="s">
        <v>100</v>
      </c>
      <c r="L36" s="48" t="s">
        <v>101</v>
      </c>
      <c r="N36" s="48" t="s">
        <v>25</v>
      </c>
      <c r="P36" s="48">
        <v>1</v>
      </c>
      <c r="R36" s="57"/>
      <c r="S36" s="57">
        <v>74739.5</v>
      </c>
      <c r="T36" s="57">
        <v>61204</v>
      </c>
      <c r="U36" s="57">
        <v>41195</v>
      </c>
      <c r="V36" s="57">
        <v>47080</v>
      </c>
      <c r="W36" s="57">
        <v>55436.700000000004</v>
      </c>
      <c r="X36" s="57">
        <v>61486.48</v>
      </c>
      <c r="Y36" s="57">
        <v>73562.5</v>
      </c>
      <c r="Z36" s="57">
        <v>94160</v>
      </c>
      <c r="AA36" s="57">
        <v>94160</v>
      </c>
      <c r="AB36" s="57">
        <v>92394.5</v>
      </c>
      <c r="AC36" s="57">
        <v>74739.5</v>
      </c>
      <c r="AD36" s="57">
        <v>62969.5</v>
      </c>
      <c r="AE36" s="57">
        <v>50611</v>
      </c>
      <c r="AF36" s="57">
        <v>51552.6</v>
      </c>
      <c r="AG36" s="57">
        <v>41195</v>
      </c>
      <c r="AH36" s="57">
        <v>47080</v>
      </c>
      <c r="AI36" s="57">
        <v>55436.700000000004</v>
      </c>
      <c r="AJ36" s="57">
        <v>61486.48</v>
      </c>
      <c r="AK36" s="57">
        <v>73562.5</v>
      </c>
      <c r="AL36" s="57">
        <v>94160</v>
      </c>
      <c r="AM36" s="57">
        <v>94160</v>
      </c>
      <c r="AN36" s="57">
        <v>92394.5</v>
      </c>
    </row>
    <row r="37" spans="2:40" s="6" customFormat="1" x14ac:dyDescent="0.3">
      <c r="B37" s="47" t="s">
        <v>95</v>
      </c>
      <c r="C37" s="48">
        <v>27</v>
      </c>
      <c r="D37" s="49"/>
      <c r="H37" s="47"/>
      <c r="J37" s="48" t="s">
        <v>95</v>
      </c>
      <c r="L37" s="48" t="s">
        <v>95</v>
      </c>
      <c r="N37" s="48" t="s">
        <v>95</v>
      </c>
      <c r="P37" s="48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5"/>
      <c r="AN37" s="55"/>
    </row>
    <row r="38" spans="2:40" s="6" customFormat="1" x14ac:dyDescent="0.3">
      <c r="B38" s="47" t="s">
        <v>92</v>
      </c>
      <c r="C38" s="48">
        <v>28</v>
      </c>
      <c r="D38" s="49" t="s">
        <v>198</v>
      </c>
      <c r="F38" s="6" t="s">
        <v>18</v>
      </c>
      <c r="H38" s="47" t="s">
        <v>99</v>
      </c>
      <c r="J38" s="48" t="s">
        <v>100</v>
      </c>
      <c r="L38" s="48" t="s">
        <v>101</v>
      </c>
      <c r="N38" s="48" t="s">
        <v>25</v>
      </c>
      <c r="P38" s="48">
        <v>1</v>
      </c>
      <c r="R38" s="57">
        <v>217.01</v>
      </c>
      <c r="S38" s="57">
        <v>79368.052500000005</v>
      </c>
      <c r="T38" s="57">
        <v>57696.304600000003</v>
      </c>
      <c r="U38" s="57">
        <v>23540</v>
      </c>
      <c r="V38" s="57">
        <v>47080</v>
      </c>
      <c r="W38" s="57">
        <v>35310</v>
      </c>
      <c r="X38" s="57">
        <v>35310</v>
      </c>
      <c r="Y38" s="57">
        <v>38252.5</v>
      </c>
      <c r="Z38" s="57">
        <v>52965</v>
      </c>
      <c r="AA38" s="57">
        <v>52965</v>
      </c>
      <c r="AB38" s="57">
        <v>64735</v>
      </c>
      <c r="AC38" s="57">
        <v>64735</v>
      </c>
      <c r="AD38" s="57">
        <v>61792.5</v>
      </c>
      <c r="AE38" s="57">
        <v>35310</v>
      </c>
      <c r="AF38" s="57">
        <v>20597.5</v>
      </c>
      <c r="AG38" s="57">
        <v>23540</v>
      </c>
      <c r="AH38" s="57">
        <v>47080</v>
      </c>
      <c r="AI38" s="57">
        <v>35310</v>
      </c>
      <c r="AJ38" s="57">
        <v>35310</v>
      </c>
      <c r="AK38" s="57">
        <v>38252.5</v>
      </c>
      <c r="AL38" s="57">
        <v>52965</v>
      </c>
      <c r="AM38" s="57">
        <v>52965</v>
      </c>
      <c r="AN38" s="57">
        <v>64735</v>
      </c>
    </row>
    <row r="39" spans="2:40" s="6" customFormat="1" x14ac:dyDescent="0.3">
      <c r="B39" s="47" t="s">
        <v>92</v>
      </c>
      <c r="C39" s="48">
        <v>29</v>
      </c>
      <c r="D39" s="49"/>
      <c r="F39" s="6" t="s">
        <v>18</v>
      </c>
      <c r="H39" s="47" t="s">
        <v>99</v>
      </c>
      <c r="J39" s="48" t="s">
        <v>100</v>
      </c>
      <c r="L39" s="48" t="s">
        <v>101</v>
      </c>
      <c r="N39" s="48" t="s">
        <v>25</v>
      </c>
      <c r="P39" s="48">
        <v>1</v>
      </c>
      <c r="R39" s="57"/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0</v>
      </c>
    </row>
    <row r="40" spans="2:40" s="6" customFormat="1" x14ac:dyDescent="0.3">
      <c r="B40" s="47" t="s">
        <v>95</v>
      </c>
      <c r="C40" s="48">
        <v>30</v>
      </c>
      <c r="D40" s="49"/>
      <c r="H40" s="47"/>
      <c r="J40" s="48" t="s">
        <v>95</v>
      </c>
      <c r="L40" s="48" t="s">
        <v>95</v>
      </c>
      <c r="N40" s="48" t="s">
        <v>95</v>
      </c>
      <c r="P40" s="48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5"/>
      <c r="AN40" s="55"/>
    </row>
    <row r="41" spans="2:40" s="6" customFormat="1" x14ac:dyDescent="0.3">
      <c r="B41" s="47" t="s">
        <v>98</v>
      </c>
      <c r="C41" s="48">
        <v>31</v>
      </c>
      <c r="D41" s="49" t="s">
        <v>199</v>
      </c>
      <c r="F41" s="6" t="s">
        <v>19</v>
      </c>
      <c r="H41" s="47" t="s">
        <v>189</v>
      </c>
      <c r="J41" s="48" t="s">
        <v>192</v>
      </c>
      <c r="L41" s="48" t="s">
        <v>188</v>
      </c>
      <c r="N41" s="48" t="s">
        <v>25</v>
      </c>
      <c r="P41" s="48">
        <v>1</v>
      </c>
      <c r="R41" s="57">
        <v>31549.699999999997</v>
      </c>
      <c r="S41" s="57">
        <v>37664</v>
      </c>
      <c r="T41" s="57">
        <v>37664</v>
      </c>
      <c r="U41" s="57">
        <v>11770</v>
      </c>
      <c r="V41" s="57">
        <v>11770</v>
      </c>
      <c r="W41" s="57">
        <v>24717</v>
      </c>
      <c r="X41" s="57">
        <v>31779</v>
      </c>
      <c r="Y41" s="54">
        <v>78707.544999999998</v>
      </c>
      <c r="Z41" s="54">
        <v>85769.544999999998</v>
      </c>
      <c r="AA41" s="57">
        <v>49434</v>
      </c>
      <c r="AB41" s="57">
        <v>44726</v>
      </c>
      <c r="AC41" s="57">
        <v>43549</v>
      </c>
      <c r="AD41" s="57">
        <v>61204</v>
      </c>
      <c r="AE41" s="57">
        <v>43549</v>
      </c>
      <c r="AF41" s="57">
        <v>24975.940000000002</v>
      </c>
      <c r="AG41" s="57">
        <v>11770</v>
      </c>
      <c r="AH41" s="57">
        <v>11770</v>
      </c>
      <c r="AI41" s="57">
        <v>24717</v>
      </c>
      <c r="AJ41" s="57">
        <v>31779</v>
      </c>
      <c r="AK41" s="57">
        <v>31779</v>
      </c>
      <c r="AL41" s="57">
        <v>61204</v>
      </c>
      <c r="AM41" s="57">
        <v>49434</v>
      </c>
      <c r="AN41" s="57">
        <v>44726</v>
      </c>
    </row>
    <row r="42" spans="2:40" s="6" customFormat="1" x14ac:dyDescent="0.3">
      <c r="B42" s="47" t="s">
        <v>95</v>
      </c>
      <c r="C42" s="48">
        <v>32</v>
      </c>
      <c r="D42" s="49"/>
      <c r="H42" s="47"/>
      <c r="J42" s="48" t="s">
        <v>95</v>
      </c>
      <c r="L42" s="48" t="s">
        <v>95</v>
      </c>
      <c r="N42" s="48" t="s">
        <v>95</v>
      </c>
      <c r="P42" s="48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5"/>
      <c r="AN42" s="55"/>
    </row>
    <row r="43" spans="2:40" s="6" customFormat="1" x14ac:dyDescent="0.3">
      <c r="B43" s="47" t="s">
        <v>98</v>
      </c>
      <c r="C43" s="48">
        <v>33</v>
      </c>
      <c r="D43" s="49" t="s">
        <v>200</v>
      </c>
      <c r="F43" s="6" t="s">
        <v>21</v>
      </c>
      <c r="H43" s="47" t="s">
        <v>189</v>
      </c>
      <c r="J43" s="48" t="s">
        <v>192</v>
      </c>
      <c r="L43" s="48" t="s">
        <v>188</v>
      </c>
      <c r="N43" s="48" t="s">
        <v>25</v>
      </c>
      <c r="P43" s="48">
        <v>1</v>
      </c>
      <c r="R43" s="57">
        <v>0</v>
      </c>
      <c r="S43" s="57">
        <v>72080.657000000007</v>
      </c>
      <c r="T43" s="57">
        <v>60310.656999999999</v>
      </c>
      <c r="U43" s="57">
        <v>7062</v>
      </c>
      <c r="V43" s="57">
        <v>12947</v>
      </c>
      <c r="W43" s="57">
        <v>24717</v>
      </c>
      <c r="X43" s="57">
        <v>70620</v>
      </c>
      <c r="Y43" s="57">
        <v>48904.35</v>
      </c>
      <c r="Z43" s="57">
        <v>71797</v>
      </c>
      <c r="AA43" s="57">
        <v>54142</v>
      </c>
      <c r="AB43" s="57">
        <v>49787.1</v>
      </c>
      <c r="AC43" s="57">
        <v>94160</v>
      </c>
      <c r="AD43" s="57">
        <v>42372</v>
      </c>
      <c r="AE43" s="57">
        <v>42372</v>
      </c>
      <c r="AF43" s="57">
        <v>24717</v>
      </c>
      <c r="AG43" s="57">
        <v>6473.5</v>
      </c>
      <c r="AH43" s="57">
        <v>12947</v>
      </c>
      <c r="AI43" s="57">
        <v>24717</v>
      </c>
      <c r="AJ43" s="57">
        <v>82390</v>
      </c>
      <c r="AK43" s="57">
        <v>60027</v>
      </c>
      <c r="AL43" s="57">
        <v>89452</v>
      </c>
      <c r="AM43" s="57">
        <v>61557.100000000006</v>
      </c>
      <c r="AN43" s="57">
        <v>60027</v>
      </c>
    </row>
    <row r="44" spans="2:40" s="6" customFormat="1" x14ac:dyDescent="0.3">
      <c r="B44" s="47" t="s">
        <v>102</v>
      </c>
      <c r="C44" s="48">
        <v>34</v>
      </c>
      <c r="D44" s="49"/>
      <c r="F44" s="6" t="s">
        <v>21</v>
      </c>
      <c r="H44" s="47" t="s">
        <v>103</v>
      </c>
      <c r="J44" s="48">
        <v>101339100</v>
      </c>
      <c r="L44" s="48">
        <v>339.1</v>
      </c>
      <c r="N44" s="48" t="s">
        <v>25</v>
      </c>
      <c r="P44" s="48">
        <v>1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</row>
    <row r="45" spans="2:40" s="6" customFormat="1" x14ac:dyDescent="0.3">
      <c r="B45" s="47" t="s">
        <v>95</v>
      </c>
      <c r="C45" s="48">
        <v>35</v>
      </c>
      <c r="D45" s="49"/>
      <c r="H45" s="47"/>
      <c r="J45" s="48" t="s">
        <v>95</v>
      </c>
      <c r="L45" s="48" t="s">
        <v>95</v>
      </c>
      <c r="N45" s="48" t="s">
        <v>95</v>
      </c>
      <c r="P45" s="48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5"/>
      <c r="AN45" s="55"/>
    </row>
    <row r="46" spans="2:40" s="6" customFormat="1" x14ac:dyDescent="0.3">
      <c r="B46" s="47" t="s">
        <v>104</v>
      </c>
      <c r="C46" s="48">
        <v>36</v>
      </c>
      <c r="D46" s="49" t="s">
        <v>201</v>
      </c>
      <c r="F46" s="6" t="s">
        <v>22</v>
      </c>
      <c r="H46" s="47" t="s">
        <v>105</v>
      </c>
      <c r="J46" s="48" t="s">
        <v>108</v>
      </c>
      <c r="L46" s="48" t="s">
        <v>109</v>
      </c>
      <c r="N46" s="48" t="s">
        <v>25</v>
      </c>
      <c r="P46" s="48">
        <v>1</v>
      </c>
      <c r="R46" s="57">
        <v>527222.81999999995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120587.18100000001</v>
      </c>
      <c r="Y46" s="57">
        <v>0</v>
      </c>
      <c r="Z46" s="57">
        <v>0</v>
      </c>
      <c r="AA46" s="57">
        <v>130251.52800000001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124274.72200000001</v>
      </c>
      <c r="AI46" s="57">
        <v>0</v>
      </c>
      <c r="AJ46" s="57">
        <v>146250.489</v>
      </c>
      <c r="AK46" s="57">
        <v>0</v>
      </c>
      <c r="AL46" s="57">
        <v>0</v>
      </c>
      <c r="AM46" s="57">
        <v>154710.76500000001</v>
      </c>
      <c r="AN46" s="57">
        <v>0</v>
      </c>
    </row>
    <row r="47" spans="2:40" s="6" customFormat="1" x14ac:dyDescent="0.3">
      <c r="B47" s="47" t="s">
        <v>106</v>
      </c>
      <c r="C47" s="48">
        <v>37</v>
      </c>
      <c r="D47" s="49"/>
      <c r="H47" s="47" t="s">
        <v>107</v>
      </c>
      <c r="J47" s="48" t="s">
        <v>108</v>
      </c>
      <c r="L47" s="48" t="s">
        <v>109</v>
      </c>
      <c r="N47" s="48" t="s">
        <v>25</v>
      </c>
      <c r="P47" s="48">
        <v>1</v>
      </c>
      <c r="R47" s="57">
        <v>36131.449999999997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57">
        <v>0</v>
      </c>
    </row>
    <row r="48" spans="2:40" s="6" customFormat="1" x14ac:dyDescent="0.3">
      <c r="B48" s="47" t="s">
        <v>110</v>
      </c>
      <c r="C48" s="48">
        <v>38</v>
      </c>
      <c r="D48" s="49"/>
      <c r="H48" s="47" t="s">
        <v>111</v>
      </c>
      <c r="J48" s="48" t="s">
        <v>112</v>
      </c>
      <c r="L48" s="48" t="s">
        <v>113</v>
      </c>
      <c r="N48" s="48" t="s">
        <v>25</v>
      </c>
      <c r="P48" s="48">
        <v>1</v>
      </c>
      <c r="R48" s="57">
        <v>1169030.82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7">
        <v>0</v>
      </c>
      <c r="AK48" s="57">
        <v>0</v>
      </c>
      <c r="AL48" s="57">
        <v>0</v>
      </c>
      <c r="AM48" s="57">
        <v>0</v>
      </c>
      <c r="AN48" s="57">
        <v>0</v>
      </c>
    </row>
    <row r="49" spans="2:40" s="6" customFormat="1" x14ac:dyDescent="0.3">
      <c r="B49" s="47" t="s">
        <v>95</v>
      </c>
      <c r="C49" s="48">
        <v>39</v>
      </c>
      <c r="D49" s="49"/>
      <c r="H49" s="47"/>
      <c r="J49" s="48" t="s">
        <v>95</v>
      </c>
      <c r="L49" s="48" t="s">
        <v>95</v>
      </c>
      <c r="N49" s="48" t="s">
        <v>95</v>
      </c>
      <c r="P49" s="48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5"/>
      <c r="AN49" s="55"/>
    </row>
    <row r="50" spans="2:40" s="6" customFormat="1" x14ac:dyDescent="0.3">
      <c r="B50" s="47" t="s">
        <v>114</v>
      </c>
      <c r="C50" s="48">
        <v>40</v>
      </c>
      <c r="D50" s="49" t="s">
        <v>202</v>
      </c>
      <c r="F50" s="6" t="s">
        <v>23</v>
      </c>
      <c r="H50" s="47" t="s">
        <v>203</v>
      </c>
      <c r="J50" s="48" t="s">
        <v>204</v>
      </c>
      <c r="L50" s="48" t="s">
        <v>205</v>
      </c>
      <c r="N50" s="48" t="s">
        <v>25</v>
      </c>
      <c r="P50" s="48">
        <v>1</v>
      </c>
      <c r="R50" s="57">
        <v>51179.6</v>
      </c>
      <c r="S50" s="57">
        <v>27541.8</v>
      </c>
      <c r="T50" s="57">
        <v>36105.652000000002</v>
      </c>
      <c r="U50" s="57">
        <v>0</v>
      </c>
      <c r="V50" s="57">
        <v>35310</v>
      </c>
      <c r="W50" s="57">
        <v>5885</v>
      </c>
      <c r="X50" s="57">
        <v>41195</v>
      </c>
      <c r="Y50" s="57">
        <v>0</v>
      </c>
      <c r="Z50" s="57">
        <v>29425</v>
      </c>
      <c r="AA50" s="57">
        <v>41195</v>
      </c>
      <c r="AB50" s="57">
        <v>41195</v>
      </c>
      <c r="AC50" s="57">
        <v>0</v>
      </c>
      <c r="AD50" s="57">
        <v>41195</v>
      </c>
      <c r="AE50" s="57">
        <v>41195</v>
      </c>
      <c r="AF50" s="57">
        <v>29425</v>
      </c>
      <c r="AG50" s="57">
        <v>5885</v>
      </c>
      <c r="AH50" s="57">
        <v>5885</v>
      </c>
      <c r="AI50" s="57">
        <v>11770</v>
      </c>
      <c r="AJ50" s="57">
        <v>23540</v>
      </c>
      <c r="AK50" s="57">
        <v>35310</v>
      </c>
      <c r="AL50" s="57">
        <v>41195</v>
      </c>
      <c r="AM50" s="57">
        <v>41195</v>
      </c>
      <c r="AN50" s="57">
        <v>41195</v>
      </c>
    </row>
    <row r="51" spans="2:40" s="6" customFormat="1" x14ac:dyDescent="0.3">
      <c r="B51" s="47" t="s">
        <v>115</v>
      </c>
      <c r="C51" s="48">
        <v>41</v>
      </c>
      <c r="D51" s="49"/>
      <c r="H51" s="47" t="s">
        <v>116</v>
      </c>
      <c r="J51" s="48">
        <v>10134020</v>
      </c>
      <c r="L51" s="48">
        <v>340.5</v>
      </c>
      <c r="N51" s="48" t="s">
        <v>25</v>
      </c>
      <c r="P51" s="48">
        <v>1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0</v>
      </c>
    </row>
    <row r="52" spans="2:40" s="6" customFormat="1" x14ac:dyDescent="0.3">
      <c r="B52" s="47" t="s">
        <v>117</v>
      </c>
      <c r="C52" s="48">
        <v>42</v>
      </c>
      <c r="D52" s="49"/>
      <c r="H52" s="47" t="s">
        <v>107</v>
      </c>
      <c r="J52" s="48" t="s">
        <v>108</v>
      </c>
      <c r="L52" s="48" t="s">
        <v>109</v>
      </c>
      <c r="N52" s="48" t="s">
        <v>25</v>
      </c>
      <c r="P52" s="48">
        <v>1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7">
        <v>0</v>
      </c>
      <c r="AM52" s="57">
        <v>0</v>
      </c>
      <c r="AN52" s="57">
        <v>0</v>
      </c>
    </row>
    <row r="53" spans="2:40" s="6" customFormat="1" x14ac:dyDescent="0.3">
      <c r="B53" s="47" t="s">
        <v>95</v>
      </c>
      <c r="C53" s="48">
        <v>43</v>
      </c>
      <c r="D53" s="49"/>
      <c r="H53" s="47"/>
      <c r="J53" s="48"/>
      <c r="L53" s="48"/>
      <c r="N53" s="48"/>
      <c r="P53" s="48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</row>
    <row r="54" spans="2:40" s="6" customFormat="1" x14ac:dyDescent="0.3">
      <c r="B54" s="47" t="s">
        <v>95</v>
      </c>
      <c r="C54" s="48">
        <v>44</v>
      </c>
      <c r="D54" s="49"/>
      <c r="H54" s="47"/>
      <c r="J54" s="48" t="s">
        <v>95</v>
      </c>
      <c r="L54" s="48" t="s">
        <v>95</v>
      </c>
      <c r="N54" s="48" t="s">
        <v>95</v>
      </c>
      <c r="P54" s="48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5"/>
      <c r="AN54" s="55"/>
    </row>
    <row r="55" spans="2:40" s="6" customFormat="1" x14ac:dyDescent="0.3">
      <c r="B55" s="47" t="s">
        <v>118</v>
      </c>
      <c r="C55" s="48">
        <v>45</v>
      </c>
      <c r="D55" s="49" t="s">
        <v>206</v>
      </c>
      <c r="F55" s="6" t="s">
        <v>24</v>
      </c>
      <c r="H55" s="47" t="s">
        <v>175</v>
      </c>
      <c r="J55" s="48" t="s">
        <v>207</v>
      </c>
      <c r="L55" s="48" t="s">
        <v>208</v>
      </c>
      <c r="N55" s="48" t="s">
        <v>25</v>
      </c>
      <c r="P55" s="48">
        <v>1</v>
      </c>
      <c r="R55" s="57">
        <v>3000</v>
      </c>
      <c r="S55" s="57">
        <v>35310</v>
      </c>
      <c r="T55" s="57">
        <v>35310</v>
      </c>
      <c r="U55" s="57">
        <v>0</v>
      </c>
      <c r="V55" s="57">
        <v>3531</v>
      </c>
      <c r="W55" s="57">
        <v>3531</v>
      </c>
      <c r="X55" s="57">
        <v>5885</v>
      </c>
      <c r="Y55" s="54">
        <v>58034.315000000002</v>
      </c>
      <c r="Z55" s="54">
        <v>60388.315000000002</v>
      </c>
      <c r="AA55" s="57">
        <v>17655</v>
      </c>
      <c r="AB55" s="57">
        <v>17655</v>
      </c>
      <c r="AC55" s="57">
        <v>19243.95</v>
      </c>
      <c r="AD55" s="57">
        <v>23540</v>
      </c>
      <c r="AE55" s="57">
        <v>11770</v>
      </c>
      <c r="AF55" s="57">
        <v>11770</v>
      </c>
      <c r="AG55" s="57">
        <v>2354</v>
      </c>
      <c r="AH55" s="57">
        <v>2354</v>
      </c>
      <c r="AI55" s="57">
        <v>2354</v>
      </c>
      <c r="AJ55" s="57">
        <v>8271.3675000000003</v>
      </c>
      <c r="AK55" s="57">
        <v>17655</v>
      </c>
      <c r="AL55" s="57">
        <v>23540</v>
      </c>
      <c r="AM55" s="57">
        <v>47080</v>
      </c>
      <c r="AN55" s="57">
        <v>47080</v>
      </c>
    </row>
    <row r="56" spans="2:40" s="6" customFormat="1" x14ac:dyDescent="0.3">
      <c r="B56" s="47" t="s">
        <v>95</v>
      </c>
      <c r="C56" s="48">
        <v>46</v>
      </c>
      <c r="D56" s="49"/>
      <c r="H56" s="47"/>
      <c r="J56" s="48" t="s">
        <v>95</v>
      </c>
      <c r="L56" s="48" t="s">
        <v>95</v>
      </c>
      <c r="N56" s="48" t="s">
        <v>95</v>
      </c>
      <c r="P56" s="48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5"/>
      <c r="AN56" s="55"/>
    </row>
    <row r="57" spans="2:40" s="6" customFormat="1" x14ac:dyDescent="0.3">
      <c r="B57" s="47" t="s">
        <v>118</v>
      </c>
      <c r="C57" s="48">
        <v>47</v>
      </c>
      <c r="D57" s="49" t="s">
        <v>209</v>
      </c>
      <c r="F57" s="6" t="s">
        <v>47</v>
      </c>
      <c r="H57" s="47" t="s">
        <v>175</v>
      </c>
      <c r="J57" s="48" t="s">
        <v>207</v>
      </c>
      <c r="L57" s="48" t="s">
        <v>208</v>
      </c>
      <c r="N57" s="48" t="s">
        <v>25</v>
      </c>
      <c r="P57" s="48">
        <v>1</v>
      </c>
      <c r="R57" s="57">
        <v>5812.08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29425</v>
      </c>
      <c r="Y57" s="57">
        <v>29425</v>
      </c>
      <c r="Z57" s="57">
        <v>58850</v>
      </c>
      <c r="AA57" s="57">
        <v>58850</v>
      </c>
      <c r="AB57" s="57">
        <v>58850</v>
      </c>
      <c r="AC57" s="57">
        <v>29425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7">
        <v>29425</v>
      </c>
      <c r="AM57" s="57">
        <v>58850</v>
      </c>
      <c r="AN57" s="57">
        <v>58850</v>
      </c>
    </row>
    <row r="58" spans="2:40" s="6" customFormat="1" x14ac:dyDescent="0.3">
      <c r="B58" s="47" t="s">
        <v>119</v>
      </c>
      <c r="C58" s="48">
        <v>48</v>
      </c>
      <c r="D58" s="49"/>
      <c r="F58" s="6" t="s">
        <v>47</v>
      </c>
      <c r="H58" s="47">
        <v>0</v>
      </c>
      <c r="J58" s="48" t="s">
        <v>95</v>
      </c>
      <c r="L58" s="48" t="s">
        <v>95</v>
      </c>
      <c r="N58" s="48" t="s">
        <v>25</v>
      </c>
      <c r="P58" s="48">
        <v>1</v>
      </c>
      <c r="R58" s="57"/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7"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7">
        <v>0</v>
      </c>
      <c r="AM58" s="57">
        <v>0</v>
      </c>
      <c r="AN58" s="57">
        <v>0</v>
      </c>
    </row>
    <row r="59" spans="2:40" s="6" customFormat="1" x14ac:dyDescent="0.3">
      <c r="B59" s="47" t="s">
        <v>119</v>
      </c>
      <c r="C59" s="48">
        <v>49</v>
      </c>
      <c r="D59" s="49"/>
      <c r="F59" s="6" t="s">
        <v>47</v>
      </c>
      <c r="H59" s="47">
        <v>0</v>
      </c>
      <c r="J59" s="48" t="s">
        <v>95</v>
      </c>
      <c r="L59" s="48" t="s">
        <v>95</v>
      </c>
      <c r="N59" s="48" t="s">
        <v>25</v>
      </c>
      <c r="P59" s="48">
        <v>1</v>
      </c>
      <c r="R59" s="57"/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0</v>
      </c>
    </row>
    <row r="60" spans="2:40" s="6" customFormat="1" x14ac:dyDescent="0.3">
      <c r="B60" s="47" t="s">
        <v>119</v>
      </c>
      <c r="C60" s="48">
        <v>50</v>
      </c>
      <c r="D60" s="49"/>
      <c r="F60" s="6" t="s">
        <v>47</v>
      </c>
      <c r="H60" s="47">
        <v>0</v>
      </c>
      <c r="J60" s="48" t="s">
        <v>95</v>
      </c>
      <c r="L60" s="48" t="s">
        <v>95</v>
      </c>
      <c r="N60" s="48" t="s">
        <v>25</v>
      </c>
      <c r="P60" s="48">
        <v>1</v>
      </c>
      <c r="R60" s="57"/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0</v>
      </c>
    </row>
    <row r="61" spans="2:40" s="6" customFormat="1" x14ac:dyDescent="0.3">
      <c r="B61" s="47" t="s">
        <v>119</v>
      </c>
      <c r="C61" s="48">
        <v>51</v>
      </c>
      <c r="D61" s="49"/>
      <c r="F61" s="6" t="s">
        <v>47</v>
      </c>
      <c r="H61" s="47">
        <v>0</v>
      </c>
      <c r="J61" s="48" t="s">
        <v>95</v>
      </c>
      <c r="L61" s="48" t="s">
        <v>95</v>
      </c>
      <c r="N61" s="48" t="s">
        <v>25</v>
      </c>
      <c r="P61" s="48">
        <v>1</v>
      </c>
      <c r="R61" s="57"/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</row>
    <row r="62" spans="2:40" s="6" customFormat="1" x14ac:dyDescent="0.3">
      <c r="B62" s="47" t="s">
        <v>119</v>
      </c>
      <c r="C62" s="48">
        <v>52</v>
      </c>
      <c r="D62" s="49"/>
      <c r="F62" s="6" t="s">
        <v>47</v>
      </c>
      <c r="H62" s="47">
        <v>0</v>
      </c>
      <c r="J62" s="48" t="s">
        <v>95</v>
      </c>
      <c r="L62" s="48" t="s">
        <v>95</v>
      </c>
      <c r="N62" s="48" t="s">
        <v>25</v>
      </c>
      <c r="P62" s="48">
        <v>1</v>
      </c>
      <c r="R62" s="57"/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0</v>
      </c>
    </row>
    <row r="63" spans="2:40" s="6" customFormat="1" x14ac:dyDescent="0.3">
      <c r="B63" s="47" t="s">
        <v>95</v>
      </c>
      <c r="C63" s="48">
        <v>53</v>
      </c>
      <c r="D63" s="49"/>
      <c r="H63" s="47"/>
      <c r="J63" s="48" t="s">
        <v>95</v>
      </c>
      <c r="L63" s="48" t="s">
        <v>95</v>
      </c>
      <c r="N63" s="48" t="s">
        <v>95</v>
      </c>
      <c r="P63" s="48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5"/>
      <c r="AN63" s="55"/>
    </row>
    <row r="64" spans="2:40" s="6" customFormat="1" x14ac:dyDescent="0.3">
      <c r="B64" s="47" t="s">
        <v>120</v>
      </c>
      <c r="C64" s="48">
        <v>54</v>
      </c>
      <c r="D64" s="49" t="s">
        <v>210</v>
      </c>
      <c r="F64" s="59" t="s">
        <v>26</v>
      </c>
      <c r="H64" s="47" t="s">
        <v>211</v>
      </c>
      <c r="J64" s="48" t="s">
        <v>212</v>
      </c>
      <c r="L64" s="48" t="s">
        <v>213</v>
      </c>
      <c r="N64" s="48" t="s">
        <v>25</v>
      </c>
      <c r="P64" s="48">
        <v>1</v>
      </c>
      <c r="R64" s="57">
        <v>2237.79</v>
      </c>
      <c r="S64" s="57">
        <v>19614.705000000002</v>
      </c>
      <c r="T64" s="57">
        <v>31655.415000000001</v>
      </c>
      <c r="U64" s="57">
        <v>0</v>
      </c>
      <c r="V64" s="57">
        <v>128175.3</v>
      </c>
      <c r="W64" s="57">
        <v>128198.60460000001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27188.7</v>
      </c>
      <c r="AJ64" s="57">
        <v>0</v>
      </c>
      <c r="AK64" s="57">
        <v>62145.600000000006</v>
      </c>
      <c r="AL64" s="57">
        <v>87392.25</v>
      </c>
      <c r="AM64" s="57">
        <v>79624.05</v>
      </c>
      <c r="AN64" s="57">
        <v>0</v>
      </c>
    </row>
    <row r="65" spans="2:40" s="6" customFormat="1" x14ac:dyDescent="0.3">
      <c r="B65" s="47" t="s">
        <v>121</v>
      </c>
      <c r="C65" s="48">
        <v>55</v>
      </c>
      <c r="D65" s="49"/>
      <c r="F65" s="6" t="s">
        <v>26</v>
      </c>
      <c r="H65" s="47" t="s">
        <v>214</v>
      </c>
      <c r="J65" s="48" t="s">
        <v>212</v>
      </c>
      <c r="L65" s="48" t="s">
        <v>213</v>
      </c>
      <c r="N65" s="48" t="s">
        <v>25</v>
      </c>
      <c r="P65" s="48">
        <v>1</v>
      </c>
      <c r="R65" s="57"/>
      <c r="S65" s="57">
        <v>19614.705000000002</v>
      </c>
      <c r="T65" s="57">
        <v>31655.415000000001</v>
      </c>
      <c r="U65" s="57">
        <v>0</v>
      </c>
      <c r="V65" s="57">
        <v>128175.3</v>
      </c>
      <c r="W65" s="57">
        <v>128198.60460000001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57">
        <v>27188.7</v>
      </c>
      <c r="AJ65" s="57">
        <v>0</v>
      </c>
      <c r="AK65" s="57">
        <v>62145.600000000006</v>
      </c>
      <c r="AL65" s="57">
        <v>87392.25</v>
      </c>
      <c r="AM65" s="57">
        <v>79624.05</v>
      </c>
      <c r="AN65" s="57">
        <v>0</v>
      </c>
    </row>
    <row r="66" spans="2:40" s="6" customFormat="1" x14ac:dyDescent="0.3">
      <c r="B66" s="47" t="s">
        <v>122</v>
      </c>
      <c r="C66" s="48">
        <v>56</v>
      </c>
      <c r="D66" s="49"/>
      <c r="F66" s="6" t="s">
        <v>26</v>
      </c>
      <c r="H66" s="47" t="s">
        <v>215</v>
      </c>
      <c r="J66" s="48" t="s">
        <v>212</v>
      </c>
      <c r="L66" s="48" t="s">
        <v>213</v>
      </c>
      <c r="N66" s="48" t="s">
        <v>25</v>
      </c>
      <c r="P66" s="48">
        <v>1</v>
      </c>
      <c r="R66" s="57"/>
      <c r="S66" s="57">
        <v>20209.09</v>
      </c>
      <c r="T66" s="57">
        <v>32614.670000000006</v>
      </c>
      <c r="U66" s="57">
        <v>0</v>
      </c>
      <c r="V66" s="57">
        <v>132059.40000000002</v>
      </c>
      <c r="W66" s="57">
        <v>132083.41080000001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0</v>
      </c>
      <c r="AI66" s="57">
        <v>28012.600000000002</v>
      </c>
      <c r="AJ66" s="57">
        <v>0</v>
      </c>
      <c r="AK66" s="57">
        <v>64028.80000000001</v>
      </c>
      <c r="AL66" s="57">
        <v>90040.5</v>
      </c>
      <c r="AM66" s="57">
        <v>82036.900000000009</v>
      </c>
      <c r="AN66" s="57">
        <v>0</v>
      </c>
    </row>
    <row r="67" spans="2:40" s="6" customFormat="1" x14ac:dyDescent="0.3">
      <c r="B67" s="47" t="s">
        <v>95</v>
      </c>
      <c r="C67" s="48">
        <v>57</v>
      </c>
      <c r="D67" s="49"/>
      <c r="H67" s="47"/>
      <c r="J67" s="48" t="s">
        <v>95</v>
      </c>
      <c r="L67" s="48" t="s">
        <v>95</v>
      </c>
      <c r="N67" s="48" t="s">
        <v>95</v>
      </c>
      <c r="P67" s="48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5"/>
      <c r="AN67" s="55"/>
    </row>
    <row r="68" spans="2:40" s="6" customFormat="1" x14ac:dyDescent="0.3">
      <c r="B68" s="47" t="s">
        <v>123</v>
      </c>
      <c r="C68" s="48">
        <v>58</v>
      </c>
      <c r="D68" s="49" t="s">
        <v>216</v>
      </c>
      <c r="F68" s="6" t="s">
        <v>27</v>
      </c>
      <c r="H68" s="47" t="s">
        <v>217</v>
      </c>
      <c r="J68" s="48" t="s">
        <v>218</v>
      </c>
      <c r="L68" s="48" t="s">
        <v>219</v>
      </c>
      <c r="N68" s="48" t="s">
        <v>25</v>
      </c>
      <c r="P68" s="48">
        <v>1</v>
      </c>
      <c r="R68" s="57">
        <v>0</v>
      </c>
      <c r="S68" s="57">
        <v>0</v>
      </c>
      <c r="T68" s="57">
        <v>0</v>
      </c>
      <c r="U68" s="57">
        <v>2354</v>
      </c>
      <c r="V68" s="57">
        <v>5885</v>
      </c>
      <c r="W68" s="57">
        <v>11770</v>
      </c>
      <c r="X68" s="57">
        <v>35310</v>
      </c>
      <c r="Y68" s="57">
        <v>29425</v>
      </c>
      <c r="Z68" s="57">
        <v>109461</v>
      </c>
      <c r="AA68" s="57">
        <v>50022.5</v>
      </c>
      <c r="AB68" s="57">
        <v>29425</v>
      </c>
      <c r="AC68" s="57">
        <v>29425</v>
      </c>
      <c r="AD68" s="57">
        <v>16478</v>
      </c>
      <c r="AE68" s="57">
        <v>8827.5</v>
      </c>
      <c r="AF68" s="57">
        <v>4778.62</v>
      </c>
      <c r="AG68" s="57">
        <v>2354</v>
      </c>
      <c r="AH68" s="57">
        <v>5885</v>
      </c>
      <c r="AI68" s="57">
        <v>11770</v>
      </c>
      <c r="AJ68" s="57">
        <v>35310</v>
      </c>
      <c r="AK68" s="57">
        <v>29425</v>
      </c>
      <c r="AL68" s="57">
        <v>68266</v>
      </c>
      <c r="AM68" s="57">
        <v>50022.5</v>
      </c>
      <c r="AN68" s="57">
        <v>32367.5</v>
      </c>
    </row>
    <row r="69" spans="2:40" s="6" customFormat="1" x14ac:dyDescent="0.3">
      <c r="B69" s="47" t="s">
        <v>95</v>
      </c>
      <c r="C69" s="48">
        <v>59</v>
      </c>
      <c r="D69" s="49"/>
      <c r="H69" s="47"/>
      <c r="J69" s="48" t="s">
        <v>95</v>
      </c>
      <c r="L69" s="48" t="s">
        <v>95</v>
      </c>
      <c r="N69" s="48" t="s">
        <v>95</v>
      </c>
      <c r="P69" s="48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5"/>
      <c r="AN69" s="55"/>
    </row>
    <row r="70" spans="2:40" s="6" customFormat="1" x14ac:dyDescent="0.3">
      <c r="B70" s="47" t="s">
        <v>124</v>
      </c>
      <c r="C70" s="48">
        <v>60</v>
      </c>
      <c r="D70" s="49" t="s">
        <v>220</v>
      </c>
      <c r="F70" s="6" t="s">
        <v>28</v>
      </c>
      <c r="H70" s="47" t="s">
        <v>125</v>
      </c>
      <c r="J70" s="48" t="s">
        <v>126</v>
      </c>
      <c r="L70" s="48" t="s">
        <v>127</v>
      </c>
      <c r="N70" s="48" t="s">
        <v>128</v>
      </c>
      <c r="P70" s="48">
        <v>2</v>
      </c>
      <c r="R70" s="57">
        <v>159680.68</v>
      </c>
      <c r="S70" s="57">
        <v>79840.34</v>
      </c>
      <c r="T70" s="57">
        <v>79840.34</v>
      </c>
      <c r="U70" s="54">
        <v>121925.31230000002</v>
      </c>
      <c r="V70" s="54">
        <v>258096.20870000002</v>
      </c>
      <c r="W70" s="54">
        <v>4708</v>
      </c>
      <c r="X70" s="54">
        <v>23540</v>
      </c>
      <c r="Y70" s="54">
        <v>249773.565</v>
      </c>
      <c r="Z70" s="54">
        <v>44726</v>
      </c>
      <c r="AA70" s="54">
        <v>80506.8</v>
      </c>
      <c r="AB70" s="54">
        <v>104046.8</v>
      </c>
      <c r="AC70" s="54">
        <v>101222</v>
      </c>
      <c r="AD70" s="54">
        <v>94160</v>
      </c>
      <c r="AE70" s="54">
        <v>94160</v>
      </c>
      <c r="AF70" s="54">
        <v>94160</v>
      </c>
      <c r="AG70" s="54">
        <v>94160</v>
      </c>
      <c r="AH70" s="54">
        <v>38134.800000000003</v>
      </c>
      <c r="AI70" s="54">
        <v>4708</v>
      </c>
      <c r="AJ70" s="54">
        <v>23540</v>
      </c>
      <c r="AK70" s="54">
        <v>32956</v>
      </c>
      <c r="AL70" s="54">
        <v>37664</v>
      </c>
      <c r="AM70" s="54">
        <v>75328</v>
      </c>
      <c r="AN70" s="54">
        <v>75328</v>
      </c>
    </row>
    <row r="71" spans="2:40" s="6" customFormat="1" x14ac:dyDescent="0.3">
      <c r="B71" s="47" t="s">
        <v>129</v>
      </c>
      <c r="C71" s="48">
        <v>61</v>
      </c>
      <c r="D71" s="49"/>
      <c r="F71" s="6" t="s">
        <v>28</v>
      </c>
      <c r="H71" s="47" t="s">
        <v>130</v>
      </c>
      <c r="J71" s="48">
        <v>10130600</v>
      </c>
      <c r="L71" s="48">
        <v>306.10000000000002</v>
      </c>
      <c r="N71" s="48" t="s">
        <v>131</v>
      </c>
      <c r="P71" s="48">
        <v>2</v>
      </c>
      <c r="R71" s="57">
        <v>0</v>
      </c>
      <c r="S71" s="57">
        <v>0</v>
      </c>
      <c r="T71" s="57">
        <v>0</v>
      </c>
      <c r="U71" s="54">
        <v>45721.992112500004</v>
      </c>
      <c r="V71" s="54">
        <v>96786.078262499999</v>
      </c>
      <c r="W71" s="54">
        <v>1765.5</v>
      </c>
      <c r="X71" s="54">
        <v>8827.5</v>
      </c>
      <c r="Y71" s="54">
        <v>13241.25</v>
      </c>
      <c r="Z71" s="54">
        <v>16772.25</v>
      </c>
      <c r="AA71" s="54">
        <v>30190.050000000003</v>
      </c>
      <c r="AB71" s="54">
        <v>39017.550000000003</v>
      </c>
      <c r="AC71" s="54">
        <v>37958.25</v>
      </c>
      <c r="AD71" s="54">
        <v>35310</v>
      </c>
      <c r="AE71" s="54">
        <v>35310</v>
      </c>
      <c r="AF71" s="54">
        <v>35310</v>
      </c>
      <c r="AG71" s="54">
        <v>35310</v>
      </c>
      <c r="AH71" s="54">
        <v>14300.550000000001</v>
      </c>
      <c r="AI71" s="54">
        <v>1765.5</v>
      </c>
      <c r="AJ71" s="54">
        <v>8827.5</v>
      </c>
      <c r="AK71" s="54">
        <v>12358.5</v>
      </c>
      <c r="AL71" s="54">
        <v>14124</v>
      </c>
      <c r="AM71" s="54">
        <v>28248</v>
      </c>
      <c r="AN71" s="54">
        <v>28248</v>
      </c>
    </row>
    <row r="72" spans="2:40" s="6" customFormat="1" x14ac:dyDescent="0.3">
      <c r="B72" s="47" t="s">
        <v>132</v>
      </c>
      <c r="C72" s="48">
        <v>62</v>
      </c>
      <c r="D72" s="49"/>
      <c r="F72" s="6" t="s">
        <v>28</v>
      </c>
      <c r="H72" s="47" t="s">
        <v>133</v>
      </c>
      <c r="J72" s="48">
        <v>10130600</v>
      </c>
      <c r="L72" s="48">
        <v>306.10000000000002</v>
      </c>
      <c r="N72" s="48" t="s">
        <v>131</v>
      </c>
      <c r="P72" s="48">
        <v>2</v>
      </c>
      <c r="R72" s="57">
        <v>86574.32</v>
      </c>
      <c r="S72" s="57">
        <v>43287.16</v>
      </c>
      <c r="T72" s="57">
        <v>43287.16</v>
      </c>
      <c r="U72" s="54">
        <v>76203.320187500009</v>
      </c>
      <c r="V72" s="54">
        <v>161310.13043750002</v>
      </c>
      <c r="W72" s="54">
        <v>2942.5</v>
      </c>
      <c r="X72" s="54">
        <v>14712.5</v>
      </c>
      <c r="Y72" s="54">
        <v>22068.75</v>
      </c>
      <c r="Z72" s="54">
        <v>27953.75</v>
      </c>
      <c r="AA72" s="54">
        <v>50316.75</v>
      </c>
      <c r="AB72" s="54">
        <v>65029.25</v>
      </c>
      <c r="AC72" s="54">
        <v>63263.75</v>
      </c>
      <c r="AD72" s="54">
        <v>58850</v>
      </c>
      <c r="AE72" s="54">
        <v>58850</v>
      </c>
      <c r="AF72" s="54">
        <v>58850</v>
      </c>
      <c r="AG72" s="54">
        <v>58850</v>
      </c>
      <c r="AH72" s="54">
        <v>23834.25</v>
      </c>
      <c r="AI72" s="54">
        <v>2942.5</v>
      </c>
      <c r="AJ72" s="54">
        <v>14712.5</v>
      </c>
      <c r="AK72" s="54">
        <v>20597.5</v>
      </c>
      <c r="AL72" s="54">
        <v>23540</v>
      </c>
      <c r="AM72" s="54">
        <v>47080</v>
      </c>
      <c r="AN72" s="54">
        <v>47080</v>
      </c>
    </row>
    <row r="73" spans="2:40" s="6" customFormat="1" x14ac:dyDescent="0.3">
      <c r="B73" s="47" t="s">
        <v>134</v>
      </c>
      <c r="C73" s="48">
        <v>63</v>
      </c>
      <c r="D73" s="49"/>
      <c r="F73" s="6" t="s">
        <v>28</v>
      </c>
      <c r="H73" s="47" t="s">
        <v>135</v>
      </c>
      <c r="J73" s="48" t="s">
        <v>136</v>
      </c>
      <c r="L73" s="48" t="s">
        <v>137</v>
      </c>
      <c r="M73" s="60"/>
      <c r="N73" s="48" t="s">
        <v>128</v>
      </c>
      <c r="O73" s="60"/>
      <c r="P73" s="61">
        <v>2</v>
      </c>
      <c r="R73" s="57">
        <v>524343.53</v>
      </c>
      <c r="S73" s="57">
        <v>262171.76500000001</v>
      </c>
      <c r="T73" s="57">
        <v>262171.76500000001</v>
      </c>
      <c r="U73" s="54">
        <v>30481.328075000005</v>
      </c>
      <c r="V73" s="54">
        <v>64524.052175000004</v>
      </c>
      <c r="W73" s="54">
        <v>1177</v>
      </c>
      <c r="X73" s="54">
        <v>5885</v>
      </c>
      <c r="Y73" s="54">
        <v>8827.5</v>
      </c>
      <c r="Z73" s="54">
        <v>11181.5</v>
      </c>
      <c r="AA73" s="54">
        <v>20126.7</v>
      </c>
      <c r="AB73" s="54">
        <v>26011.7</v>
      </c>
      <c r="AC73" s="54">
        <v>25305.5</v>
      </c>
      <c r="AD73" s="54">
        <v>23540</v>
      </c>
      <c r="AE73" s="54">
        <v>23540</v>
      </c>
      <c r="AF73" s="54">
        <v>23540</v>
      </c>
      <c r="AG73" s="54">
        <v>23540</v>
      </c>
      <c r="AH73" s="54">
        <v>9533.7000000000007</v>
      </c>
      <c r="AI73" s="54">
        <v>1177</v>
      </c>
      <c r="AJ73" s="54">
        <v>5885</v>
      </c>
      <c r="AK73" s="54">
        <v>8239</v>
      </c>
      <c r="AL73" s="54">
        <v>9416</v>
      </c>
      <c r="AM73" s="54">
        <v>18832</v>
      </c>
      <c r="AN73" s="54">
        <v>18832</v>
      </c>
    </row>
    <row r="74" spans="2:40" s="6" customFormat="1" x14ac:dyDescent="0.3">
      <c r="B74" s="47" t="s">
        <v>138</v>
      </c>
      <c r="C74" s="48">
        <v>64</v>
      </c>
      <c r="D74" s="49"/>
      <c r="F74" s="6" t="s">
        <v>28</v>
      </c>
      <c r="H74" s="47" t="s">
        <v>139</v>
      </c>
      <c r="J74" s="48">
        <v>10133000</v>
      </c>
      <c r="L74" s="48">
        <v>330.1</v>
      </c>
      <c r="M74" s="60"/>
      <c r="N74" s="48" t="s">
        <v>128</v>
      </c>
      <c r="O74" s="60"/>
      <c r="P74" s="61">
        <v>2</v>
      </c>
      <c r="R74" s="57"/>
      <c r="S74" s="57">
        <v>0</v>
      </c>
      <c r="T74" s="57">
        <v>0</v>
      </c>
      <c r="U74" s="54">
        <v>30481.328075000005</v>
      </c>
      <c r="V74" s="54">
        <v>64524.052175000004</v>
      </c>
      <c r="W74" s="54">
        <v>1177</v>
      </c>
      <c r="X74" s="54">
        <v>5885</v>
      </c>
      <c r="Y74" s="54">
        <v>8827.5</v>
      </c>
      <c r="Z74" s="54">
        <v>11181.5</v>
      </c>
      <c r="AA74" s="54">
        <v>20126.7</v>
      </c>
      <c r="AB74" s="54">
        <v>26011.7</v>
      </c>
      <c r="AC74" s="54">
        <v>25305.5</v>
      </c>
      <c r="AD74" s="54">
        <v>23540</v>
      </c>
      <c r="AE74" s="54">
        <v>23540</v>
      </c>
      <c r="AF74" s="54">
        <v>23540</v>
      </c>
      <c r="AG74" s="54">
        <v>23540</v>
      </c>
      <c r="AH74" s="54">
        <v>9533.7000000000007</v>
      </c>
      <c r="AI74" s="54">
        <v>1177</v>
      </c>
      <c r="AJ74" s="54">
        <v>5885</v>
      </c>
      <c r="AK74" s="54">
        <v>8239</v>
      </c>
      <c r="AL74" s="54">
        <v>9416</v>
      </c>
      <c r="AM74" s="54">
        <v>18832</v>
      </c>
      <c r="AN74" s="54">
        <v>18832</v>
      </c>
    </row>
    <row r="75" spans="2:40" s="6" customFormat="1" x14ac:dyDescent="0.3">
      <c r="B75" s="47" t="s">
        <v>140</v>
      </c>
      <c r="C75" s="48">
        <v>65</v>
      </c>
      <c r="D75" s="49"/>
      <c r="F75" s="6" t="s">
        <v>28</v>
      </c>
      <c r="H75" s="47" t="s">
        <v>141</v>
      </c>
      <c r="J75" s="48" t="s">
        <v>142</v>
      </c>
      <c r="L75" s="48" t="s">
        <v>143</v>
      </c>
      <c r="M75" s="60"/>
      <c r="N75" s="48" t="s">
        <v>128</v>
      </c>
      <c r="O75" s="60"/>
      <c r="P75" s="61">
        <v>2</v>
      </c>
      <c r="R75" s="57">
        <v>0</v>
      </c>
      <c r="S75" s="57">
        <v>0</v>
      </c>
      <c r="T75" s="57">
        <v>0</v>
      </c>
      <c r="U75" s="54">
        <v>0</v>
      </c>
      <c r="V75" s="57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7">
        <v>0</v>
      </c>
      <c r="AC75" s="57">
        <v>0</v>
      </c>
      <c r="AD75" s="57">
        <v>0</v>
      </c>
      <c r="AE75" s="57">
        <v>0</v>
      </c>
      <c r="AF75" s="57">
        <v>0</v>
      </c>
      <c r="AG75" s="57">
        <v>0</v>
      </c>
      <c r="AH75" s="57">
        <v>0</v>
      </c>
      <c r="AI75" s="57">
        <v>0</v>
      </c>
      <c r="AJ75" s="57">
        <v>0</v>
      </c>
      <c r="AK75" s="57">
        <v>0</v>
      </c>
      <c r="AL75" s="57">
        <v>0</v>
      </c>
      <c r="AM75" s="57">
        <v>0</v>
      </c>
      <c r="AN75" s="57">
        <v>0</v>
      </c>
    </row>
    <row r="76" spans="2:40" s="6" customFormat="1" x14ac:dyDescent="0.3">
      <c r="B76" s="47" t="s">
        <v>95</v>
      </c>
      <c r="C76" s="48">
        <v>66</v>
      </c>
      <c r="D76" s="49"/>
      <c r="H76" s="47"/>
      <c r="J76" s="48" t="s">
        <v>95</v>
      </c>
      <c r="L76" s="48" t="s">
        <v>95</v>
      </c>
      <c r="N76" s="48" t="s">
        <v>95</v>
      </c>
      <c r="P76" s="48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5"/>
      <c r="AN76" s="55"/>
    </row>
    <row r="77" spans="2:40" s="6" customFormat="1" x14ac:dyDescent="0.3">
      <c r="B77" s="47" t="s">
        <v>96</v>
      </c>
      <c r="C77" s="48">
        <v>67</v>
      </c>
      <c r="D77" s="49" t="s">
        <v>221</v>
      </c>
      <c r="F77" s="6" t="s">
        <v>48</v>
      </c>
      <c r="H77" s="47" t="s">
        <v>97</v>
      </c>
      <c r="J77" s="48" t="s">
        <v>144</v>
      </c>
      <c r="L77" s="48" t="s">
        <v>145</v>
      </c>
      <c r="N77" s="48" t="s">
        <v>25</v>
      </c>
      <c r="P77" s="48">
        <v>1</v>
      </c>
      <c r="R77" s="57">
        <v>195556.22999999998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7">
        <v>0</v>
      </c>
      <c r="AK77" s="57">
        <v>0</v>
      </c>
      <c r="AL77" s="57">
        <v>0</v>
      </c>
      <c r="AM77" s="57">
        <v>0</v>
      </c>
      <c r="AN77" s="57">
        <v>0</v>
      </c>
    </row>
    <row r="78" spans="2:40" s="6" customFormat="1" x14ac:dyDescent="0.3">
      <c r="B78" s="47" t="s">
        <v>146</v>
      </c>
      <c r="C78" s="48">
        <v>68</v>
      </c>
      <c r="D78" s="49"/>
      <c r="F78" s="6" t="s">
        <v>48</v>
      </c>
      <c r="H78" s="47" t="s">
        <v>147</v>
      </c>
      <c r="J78" s="48" t="s">
        <v>148</v>
      </c>
      <c r="L78" s="48" t="s">
        <v>149</v>
      </c>
      <c r="N78" s="48" t="s">
        <v>128</v>
      </c>
      <c r="P78" s="48">
        <v>6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7">
        <v>0</v>
      </c>
      <c r="AC78" s="57">
        <v>0</v>
      </c>
      <c r="AD78" s="57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57">
        <v>0</v>
      </c>
      <c r="AK78" s="57">
        <v>0</v>
      </c>
      <c r="AL78" s="57">
        <v>0</v>
      </c>
      <c r="AM78" s="57">
        <v>0</v>
      </c>
      <c r="AN78" s="57">
        <v>0</v>
      </c>
    </row>
    <row r="79" spans="2:40" s="6" customFormat="1" x14ac:dyDescent="0.3">
      <c r="B79" s="47" t="s">
        <v>150</v>
      </c>
      <c r="C79" s="48">
        <v>69</v>
      </c>
      <c r="F79" s="6" t="s">
        <v>48</v>
      </c>
      <c r="H79" s="47" t="s">
        <v>151</v>
      </c>
      <c r="J79" s="48" t="s">
        <v>152</v>
      </c>
      <c r="L79" s="48" t="s">
        <v>153</v>
      </c>
      <c r="N79" s="48" t="s">
        <v>128</v>
      </c>
      <c r="P79" s="48">
        <v>6</v>
      </c>
      <c r="R79" s="57">
        <v>190343.2</v>
      </c>
      <c r="S79" s="57">
        <v>29844.924175000004</v>
      </c>
      <c r="T79" s="57">
        <v>29845.424400000004</v>
      </c>
      <c r="U79" s="57">
        <v>3501.5750000000003</v>
      </c>
      <c r="V79" s="57">
        <v>3501.5750000000003</v>
      </c>
      <c r="W79" s="57">
        <v>3501.5750000000003</v>
      </c>
      <c r="X79" s="57">
        <v>3501.5750000000003</v>
      </c>
      <c r="Y79" s="57">
        <v>5002.25</v>
      </c>
      <c r="Z79" s="57">
        <v>5002.25</v>
      </c>
      <c r="AA79" s="57">
        <v>5002.25</v>
      </c>
      <c r="AB79" s="57">
        <v>5002.25</v>
      </c>
      <c r="AC79" s="57">
        <v>5002.25</v>
      </c>
      <c r="AD79" s="57">
        <v>5002.25</v>
      </c>
      <c r="AE79" s="57">
        <v>3001.35</v>
      </c>
      <c r="AF79" s="57">
        <v>3001.35</v>
      </c>
      <c r="AG79" s="57">
        <v>3501.5750000000003</v>
      </c>
      <c r="AH79" s="57">
        <v>3501.5750000000003</v>
      </c>
      <c r="AI79" s="57">
        <v>3501.5750000000003</v>
      </c>
      <c r="AJ79" s="57">
        <v>3501.5750000000003</v>
      </c>
      <c r="AK79" s="57">
        <v>5002.25</v>
      </c>
      <c r="AL79" s="57">
        <v>5002.25</v>
      </c>
      <c r="AM79" s="57">
        <v>5002.25</v>
      </c>
      <c r="AN79" s="57">
        <v>5002.25</v>
      </c>
    </row>
    <row r="80" spans="2:40" s="6" customFormat="1" x14ac:dyDescent="0.3">
      <c r="B80" s="47" t="s">
        <v>154</v>
      </c>
      <c r="C80" s="48">
        <v>70</v>
      </c>
      <c r="D80" s="49"/>
      <c r="F80" s="6" t="s">
        <v>48</v>
      </c>
      <c r="H80" s="47" t="s">
        <v>155</v>
      </c>
      <c r="J80" s="48">
        <v>10133960</v>
      </c>
      <c r="L80" s="48">
        <v>339.6</v>
      </c>
      <c r="N80" s="48" t="s">
        <v>128</v>
      </c>
      <c r="P80" s="48">
        <v>6</v>
      </c>
      <c r="R80" s="57">
        <v>33610.699999999997</v>
      </c>
      <c r="S80" s="57">
        <v>5266.7513249999993</v>
      </c>
      <c r="T80" s="57">
        <v>5266.8396000000002</v>
      </c>
      <c r="U80" s="57">
        <v>617.92500000000007</v>
      </c>
      <c r="V80" s="57">
        <v>617.92500000000007</v>
      </c>
      <c r="W80" s="57">
        <v>617.92500000000007</v>
      </c>
      <c r="X80" s="57">
        <v>617.92500000000007</v>
      </c>
      <c r="Y80" s="57">
        <v>882.75</v>
      </c>
      <c r="Z80" s="57">
        <v>882.75</v>
      </c>
      <c r="AA80" s="57">
        <v>882.75</v>
      </c>
      <c r="AB80" s="57">
        <v>882.75</v>
      </c>
      <c r="AC80" s="57">
        <v>882.75</v>
      </c>
      <c r="AD80" s="57">
        <v>882.75</v>
      </c>
      <c r="AE80" s="57">
        <v>529.65</v>
      </c>
      <c r="AF80" s="57">
        <v>529.65</v>
      </c>
      <c r="AG80" s="57">
        <v>617.92500000000007</v>
      </c>
      <c r="AH80" s="57">
        <v>617.92500000000007</v>
      </c>
      <c r="AI80" s="57">
        <v>617.92500000000007</v>
      </c>
      <c r="AJ80" s="57">
        <v>617.92500000000007</v>
      </c>
      <c r="AK80" s="57">
        <v>882.75</v>
      </c>
      <c r="AL80" s="57">
        <v>882.75</v>
      </c>
      <c r="AM80" s="57">
        <v>882.75</v>
      </c>
      <c r="AN80" s="57">
        <v>882.75</v>
      </c>
    </row>
    <row r="81" spans="2:41" s="6" customFormat="1" x14ac:dyDescent="0.3">
      <c r="B81" s="47" t="s">
        <v>95</v>
      </c>
      <c r="C81" s="48">
        <v>71</v>
      </c>
      <c r="D81" s="49"/>
      <c r="H81" s="47"/>
      <c r="J81" s="48" t="s">
        <v>95</v>
      </c>
      <c r="L81" s="48" t="s">
        <v>95</v>
      </c>
      <c r="N81" s="48" t="s">
        <v>95</v>
      </c>
      <c r="P81" s="48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5"/>
      <c r="AN81" s="55"/>
    </row>
    <row r="82" spans="2:41" s="6" customFormat="1" x14ac:dyDescent="0.3">
      <c r="B82" s="47" t="s">
        <v>117</v>
      </c>
      <c r="C82" s="48">
        <v>72</v>
      </c>
      <c r="D82" s="49" t="s">
        <v>156</v>
      </c>
      <c r="F82" s="56" t="s">
        <v>29</v>
      </c>
      <c r="H82" s="47" t="s">
        <v>157</v>
      </c>
      <c r="J82" s="48" t="s">
        <v>108</v>
      </c>
      <c r="L82" s="48" t="s">
        <v>109</v>
      </c>
      <c r="N82" s="48" t="s">
        <v>25</v>
      </c>
      <c r="P82" s="62">
        <v>1</v>
      </c>
      <c r="R82" s="57"/>
      <c r="S82" s="57">
        <v>54239.108</v>
      </c>
      <c r="T82" s="57">
        <v>234518.90000000002</v>
      </c>
      <c r="U82" s="57">
        <v>46592.340000000004</v>
      </c>
      <c r="V82" s="57">
        <v>67780.335999999996</v>
      </c>
      <c r="W82" s="57">
        <v>101116.32400000001</v>
      </c>
      <c r="X82" s="57">
        <v>100929.46</v>
      </c>
      <c r="Y82" s="57">
        <v>105977</v>
      </c>
      <c r="Z82" s="57">
        <v>129568</v>
      </c>
      <c r="AA82" s="57">
        <v>129189</v>
      </c>
      <c r="AB82" s="57">
        <v>155029</v>
      </c>
      <c r="AC82" s="57">
        <v>165631</v>
      </c>
      <c r="AD82" s="57">
        <v>139962</v>
      </c>
      <c r="AE82" s="57">
        <v>149466</v>
      </c>
      <c r="AF82" s="57">
        <v>120875</v>
      </c>
      <c r="AG82" s="57">
        <v>90190</v>
      </c>
      <c r="AH82" s="57">
        <v>106803</v>
      </c>
      <c r="AI82" s="57">
        <v>144813</v>
      </c>
      <c r="AJ82" s="57">
        <v>158029</v>
      </c>
      <c r="AK82" s="57">
        <v>134307</v>
      </c>
      <c r="AL82" s="57">
        <v>150056</v>
      </c>
      <c r="AM82" s="57">
        <v>138118</v>
      </c>
      <c r="AN82" s="57">
        <v>138521</v>
      </c>
      <c r="AO82" s="63"/>
    </row>
    <row r="83" spans="2:41" s="6" customFormat="1" x14ac:dyDescent="0.3">
      <c r="B83" s="47" t="s">
        <v>95</v>
      </c>
      <c r="C83" s="48">
        <v>73</v>
      </c>
      <c r="D83" s="49"/>
      <c r="H83" s="47"/>
      <c r="J83" s="48" t="s">
        <v>95</v>
      </c>
      <c r="L83" s="48" t="s">
        <v>95</v>
      </c>
      <c r="N83" s="48" t="s">
        <v>95</v>
      </c>
      <c r="P83" s="48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5"/>
      <c r="AN83" s="55"/>
    </row>
    <row r="84" spans="2:41" s="6" customFormat="1" x14ac:dyDescent="0.3">
      <c r="B84" s="47" t="s">
        <v>158</v>
      </c>
      <c r="C84" s="48">
        <v>74</v>
      </c>
      <c r="D84" s="49" t="s">
        <v>32</v>
      </c>
      <c r="F84" s="6" t="s">
        <v>33</v>
      </c>
      <c r="H84" s="47" t="s">
        <v>125</v>
      </c>
      <c r="J84" s="48" t="s">
        <v>159</v>
      </c>
      <c r="L84" s="48" t="s">
        <v>160</v>
      </c>
      <c r="N84" s="48" t="s">
        <v>131</v>
      </c>
      <c r="P84" s="64">
        <v>42520</v>
      </c>
      <c r="R84" s="57">
        <v>3382813.6880000001</v>
      </c>
      <c r="S84" s="57"/>
      <c r="T84" s="57"/>
      <c r="U84" s="57"/>
      <c r="V84" s="57"/>
      <c r="W84" s="57"/>
      <c r="X84" s="57"/>
      <c r="Y84" s="57"/>
      <c r="Z84" s="57"/>
      <c r="AA84" s="57"/>
      <c r="AB84" s="57">
        <v>5836383.3829760002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5"/>
      <c r="AN84" s="55"/>
    </row>
    <row r="85" spans="2:41" s="6" customFormat="1" x14ac:dyDescent="0.3">
      <c r="B85" s="47" t="s">
        <v>134</v>
      </c>
      <c r="C85" s="48">
        <v>75</v>
      </c>
      <c r="D85" s="49"/>
      <c r="F85" s="6" t="s">
        <v>33</v>
      </c>
      <c r="H85" s="47" t="s">
        <v>125</v>
      </c>
      <c r="J85" s="48" t="s">
        <v>159</v>
      </c>
      <c r="L85" s="48" t="s">
        <v>160</v>
      </c>
      <c r="N85" s="48" t="s">
        <v>131</v>
      </c>
      <c r="P85" s="64">
        <v>42520</v>
      </c>
      <c r="R85" s="57">
        <v>5074220.5319999997</v>
      </c>
      <c r="S85" s="57"/>
      <c r="T85" s="57"/>
      <c r="U85" s="57"/>
      <c r="V85" s="57"/>
      <c r="W85" s="57"/>
      <c r="X85" s="57"/>
      <c r="Y85" s="57"/>
      <c r="Z85" s="57"/>
      <c r="AA85" s="57"/>
      <c r="AB85" s="57">
        <v>6709933.6619840004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5"/>
      <c r="AN85" s="55"/>
    </row>
    <row r="86" spans="2:41" s="6" customFormat="1" x14ac:dyDescent="0.3">
      <c r="B86" s="47" t="s">
        <v>95</v>
      </c>
      <c r="C86" s="48">
        <v>76</v>
      </c>
      <c r="D86" s="49"/>
      <c r="H86" s="47"/>
      <c r="J86" s="48" t="s">
        <v>95</v>
      </c>
      <c r="L86" s="48" t="s">
        <v>95</v>
      </c>
      <c r="N86" s="48" t="s">
        <v>95</v>
      </c>
      <c r="P86" s="48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5"/>
      <c r="AN86" s="55"/>
    </row>
    <row r="87" spans="2:41" s="6" customFormat="1" x14ac:dyDescent="0.3">
      <c r="B87" s="47" t="s">
        <v>161</v>
      </c>
      <c r="C87" s="48">
        <v>77</v>
      </c>
      <c r="D87" s="49" t="s">
        <v>62</v>
      </c>
      <c r="F87" s="6" t="s">
        <v>63</v>
      </c>
      <c r="H87" s="47" t="s">
        <v>222</v>
      </c>
      <c r="J87" s="48" t="s">
        <v>223</v>
      </c>
      <c r="L87" s="48" t="s">
        <v>224</v>
      </c>
      <c r="N87" s="48" t="s">
        <v>25</v>
      </c>
      <c r="P87" s="64">
        <v>42551</v>
      </c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>
        <v>412200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5"/>
      <c r="AN87" s="55"/>
    </row>
    <row r="88" spans="2:41" s="6" customFormat="1" x14ac:dyDescent="0.3">
      <c r="B88" s="47" t="s">
        <v>95</v>
      </c>
      <c r="C88" s="48">
        <v>78</v>
      </c>
      <c r="D88" s="49"/>
      <c r="H88" s="47"/>
      <c r="J88" s="48" t="s">
        <v>95</v>
      </c>
      <c r="L88" s="48" t="s">
        <v>95</v>
      </c>
      <c r="N88" s="48" t="s">
        <v>95</v>
      </c>
      <c r="P88" s="48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5"/>
      <c r="AN88" s="55"/>
    </row>
    <row r="89" spans="2:41" s="6" customFormat="1" x14ac:dyDescent="0.3">
      <c r="B89" s="47" t="s">
        <v>90</v>
      </c>
      <c r="C89" s="48">
        <v>79</v>
      </c>
      <c r="D89" s="49" t="s">
        <v>49</v>
      </c>
      <c r="F89" s="6" t="s">
        <v>225</v>
      </c>
      <c r="H89" s="47" t="s">
        <v>165</v>
      </c>
      <c r="J89" s="48" t="s">
        <v>166</v>
      </c>
      <c r="L89" s="48" t="s">
        <v>167</v>
      </c>
      <c r="N89" s="48" t="s">
        <v>25</v>
      </c>
      <c r="P89" s="64">
        <v>42613</v>
      </c>
      <c r="R89" s="57">
        <v>2335539.29</v>
      </c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>
        <v>3011093.521592</v>
      </c>
      <c r="AE89" s="57"/>
      <c r="AF89" s="57"/>
      <c r="AG89" s="57"/>
      <c r="AH89" s="57"/>
      <c r="AI89" s="57"/>
      <c r="AJ89" s="57"/>
      <c r="AK89" s="57"/>
      <c r="AL89" s="57"/>
      <c r="AM89" s="55"/>
      <c r="AN89" s="55"/>
    </row>
    <row r="90" spans="2:41" s="6" customFormat="1" x14ac:dyDescent="0.3">
      <c r="B90" s="47" t="s">
        <v>92</v>
      </c>
      <c r="C90" s="48">
        <v>80</v>
      </c>
      <c r="D90" s="49"/>
      <c r="F90" s="6" t="s">
        <v>225</v>
      </c>
      <c r="H90" s="47" t="s">
        <v>99</v>
      </c>
      <c r="J90" s="48" t="s">
        <v>100</v>
      </c>
      <c r="L90" s="48" t="s">
        <v>101</v>
      </c>
      <c r="N90" s="48" t="s">
        <v>25</v>
      </c>
      <c r="P90" s="64">
        <v>42613</v>
      </c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>
        <v>84444.278949000014</v>
      </c>
      <c r="AE90" s="57"/>
      <c r="AF90" s="57"/>
      <c r="AG90" s="57"/>
      <c r="AH90" s="57"/>
      <c r="AI90" s="57"/>
      <c r="AJ90" s="57"/>
      <c r="AK90" s="57"/>
      <c r="AL90" s="57"/>
      <c r="AM90" s="55"/>
      <c r="AN90" s="55"/>
    </row>
    <row r="91" spans="2:41" s="6" customFormat="1" x14ac:dyDescent="0.3">
      <c r="B91" s="47" t="s">
        <v>91</v>
      </c>
      <c r="C91" s="48">
        <v>81</v>
      </c>
      <c r="D91" s="49"/>
      <c r="F91" s="6" t="s">
        <v>225</v>
      </c>
      <c r="H91" s="47" t="s">
        <v>168</v>
      </c>
      <c r="J91" s="48" t="s">
        <v>169</v>
      </c>
      <c r="L91" s="48" t="s">
        <v>170</v>
      </c>
      <c r="N91" s="48" t="s">
        <v>25</v>
      </c>
      <c r="P91" s="64">
        <v>42613</v>
      </c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>
        <v>84444.278949000014</v>
      </c>
      <c r="AE91" s="57"/>
      <c r="AF91" s="57"/>
      <c r="AG91" s="57"/>
      <c r="AH91" s="57"/>
      <c r="AI91" s="57"/>
      <c r="AJ91" s="57"/>
      <c r="AK91" s="57"/>
      <c r="AL91" s="57"/>
      <c r="AM91" s="55"/>
      <c r="AN91" s="55"/>
    </row>
    <row r="92" spans="2:41" s="6" customFormat="1" x14ac:dyDescent="0.3">
      <c r="B92" s="47" t="s">
        <v>95</v>
      </c>
      <c r="C92" s="48">
        <v>82</v>
      </c>
      <c r="D92" s="49"/>
      <c r="H92" s="47"/>
      <c r="J92" s="48" t="s">
        <v>95</v>
      </c>
      <c r="L92" s="48" t="s">
        <v>95</v>
      </c>
      <c r="N92" s="48" t="s">
        <v>95</v>
      </c>
      <c r="P92" s="48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5"/>
      <c r="AN92" s="55"/>
    </row>
    <row r="93" spans="2:41" s="6" customFormat="1" x14ac:dyDescent="0.3">
      <c r="B93" s="47" t="s">
        <v>90</v>
      </c>
      <c r="C93" s="48">
        <v>83</v>
      </c>
      <c r="D93" s="49" t="s">
        <v>54</v>
      </c>
      <c r="F93" s="6" t="s">
        <v>55</v>
      </c>
      <c r="H93" s="47" t="s">
        <v>165</v>
      </c>
      <c r="J93" s="48" t="s">
        <v>166</v>
      </c>
      <c r="L93" s="48" t="s">
        <v>167</v>
      </c>
      <c r="N93" s="48" t="s">
        <v>128</v>
      </c>
      <c r="P93" s="64">
        <v>42735</v>
      </c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>
        <v>739669.99999999988</v>
      </c>
      <c r="AI93" s="57"/>
      <c r="AJ93" s="57"/>
      <c r="AK93" s="57"/>
      <c r="AL93" s="57"/>
      <c r="AM93" s="55"/>
      <c r="AN93" s="55"/>
    </row>
    <row r="94" spans="2:41" s="6" customFormat="1" x14ac:dyDescent="0.3">
      <c r="B94" s="47" t="s">
        <v>92</v>
      </c>
      <c r="C94" s="48">
        <v>84</v>
      </c>
      <c r="D94" s="49"/>
      <c r="F94" s="6" t="s">
        <v>55</v>
      </c>
      <c r="H94" s="47" t="s">
        <v>99</v>
      </c>
      <c r="J94" s="48" t="s">
        <v>100</v>
      </c>
      <c r="L94" s="48" t="s">
        <v>101</v>
      </c>
      <c r="N94" s="48" t="s">
        <v>128</v>
      </c>
      <c r="P94" s="64">
        <v>42735</v>
      </c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>
        <v>87020</v>
      </c>
      <c r="AI94" s="57"/>
      <c r="AJ94" s="57"/>
      <c r="AK94" s="57"/>
      <c r="AL94" s="57"/>
      <c r="AM94" s="55"/>
      <c r="AN94" s="55"/>
    </row>
    <row r="95" spans="2:41" s="6" customFormat="1" x14ac:dyDescent="0.3">
      <c r="B95" s="47" t="s">
        <v>91</v>
      </c>
      <c r="C95" s="48">
        <v>85</v>
      </c>
      <c r="D95" s="49"/>
      <c r="F95" s="6" t="s">
        <v>55</v>
      </c>
      <c r="H95" s="47" t="s">
        <v>168</v>
      </c>
      <c r="J95" s="48" t="s">
        <v>169</v>
      </c>
      <c r="L95" s="48" t="s">
        <v>170</v>
      </c>
      <c r="N95" s="48" t="s">
        <v>128</v>
      </c>
      <c r="P95" s="64">
        <v>42735</v>
      </c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>
        <v>43510</v>
      </c>
      <c r="AI95" s="57"/>
      <c r="AJ95" s="57"/>
      <c r="AK95" s="57"/>
      <c r="AL95" s="57"/>
      <c r="AM95" s="55"/>
      <c r="AN95" s="55"/>
    </row>
    <row r="96" spans="2:41" s="6" customFormat="1" x14ac:dyDescent="0.3">
      <c r="B96" s="47" t="s">
        <v>95</v>
      </c>
      <c r="C96" s="48">
        <v>86</v>
      </c>
      <c r="H96" s="47"/>
      <c r="J96" s="48" t="s">
        <v>95</v>
      </c>
      <c r="L96" s="48" t="s">
        <v>95</v>
      </c>
      <c r="N96" s="48" t="s">
        <v>95</v>
      </c>
      <c r="P96" s="48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5"/>
      <c r="AN96" s="55"/>
    </row>
    <row r="97" spans="2:40" s="6" customFormat="1" x14ac:dyDescent="0.3">
      <c r="B97" s="47" t="s">
        <v>90</v>
      </c>
      <c r="C97" s="48">
        <v>87</v>
      </c>
      <c r="D97" s="65" t="s">
        <v>56</v>
      </c>
      <c r="F97" s="6" t="s">
        <v>57</v>
      </c>
      <c r="H97" s="47" t="s">
        <v>165</v>
      </c>
      <c r="J97" s="48" t="s">
        <v>166</v>
      </c>
      <c r="L97" s="48" t="s">
        <v>167</v>
      </c>
      <c r="N97" s="48" t="s">
        <v>128</v>
      </c>
      <c r="P97" s="64">
        <v>42735</v>
      </c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>
        <v>954641.46</v>
      </c>
      <c r="AI97" s="57"/>
      <c r="AJ97" s="57"/>
      <c r="AK97" s="57"/>
      <c r="AL97" s="57"/>
      <c r="AM97" s="55"/>
      <c r="AN97" s="55"/>
    </row>
    <row r="98" spans="2:40" s="6" customFormat="1" x14ac:dyDescent="0.3">
      <c r="B98" s="47" t="s">
        <v>92</v>
      </c>
      <c r="C98" s="48">
        <v>88</v>
      </c>
      <c r="D98" s="66"/>
      <c r="F98" s="6" t="s">
        <v>57</v>
      </c>
      <c r="H98" s="47" t="s">
        <v>99</v>
      </c>
      <c r="J98" s="48" t="s">
        <v>100</v>
      </c>
      <c r="L98" s="48" t="s">
        <v>101</v>
      </c>
      <c r="N98" s="48" t="s">
        <v>128</v>
      </c>
      <c r="P98" s="64">
        <v>42735</v>
      </c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>
        <v>112310.76000000001</v>
      </c>
      <c r="AI98" s="57"/>
      <c r="AJ98" s="57"/>
      <c r="AK98" s="57"/>
      <c r="AL98" s="57"/>
      <c r="AM98" s="55"/>
      <c r="AN98" s="55"/>
    </row>
    <row r="99" spans="2:40" s="6" customFormat="1" x14ac:dyDescent="0.3">
      <c r="B99" s="47" t="s">
        <v>91</v>
      </c>
      <c r="C99" s="48">
        <v>89</v>
      </c>
      <c r="D99" s="66"/>
      <c r="F99" s="6" t="s">
        <v>57</v>
      </c>
      <c r="H99" s="47" t="s">
        <v>168</v>
      </c>
      <c r="J99" s="48" t="s">
        <v>169</v>
      </c>
      <c r="L99" s="48" t="s">
        <v>170</v>
      </c>
      <c r="N99" s="48" t="s">
        <v>128</v>
      </c>
      <c r="P99" s="64">
        <v>42735</v>
      </c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>
        <v>56155.380000000005</v>
      </c>
      <c r="AI99" s="57"/>
      <c r="AJ99" s="57"/>
      <c r="AK99" s="57"/>
      <c r="AL99" s="57"/>
      <c r="AM99" s="55"/>
      <c r="AN99" s="55"/>
    </row>
    <row r="100" spans="2:40" s="6" customFormat="1" x14ac:dyDescent="0.3">
      <c r="B100" s="47" t="s">
        <v>95</v>
      </c>
      <c r="C100" s="48">
        <v>90</v>
      </c>
      <c r="D100" s="66"/>
      <c r="H100" s="47"/>
      <c r="J100" s="48" t="s">
        <v>95</v>
      </c>
      <c r="L100" s="48" t="s">
        <v>95</v>
      </c>
      <c r="N100" s="48" t="s">
        <v>95</v>
      </c>
      <c r="P100" s="64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2:40" s="6" customFormat="1" x14ac:dyDescent="0.3">
      <c r="B101" s="47" t="s">
        <v>90</v>
      </c>
      <c r="C101" s="48">
        <v>91</v>
      </c>
      <c r="D101" s="67" t="s">
        <v>30</v>
      </c>
      <c r="F101" s="6" t="s">
        <v>31</v>
      </c>
      <c r="H101" s="47" t="s">
        <v>165</v>
      </c>
      <c r="J101" s="48" t="s">
        <v>166</v>
      </c>
      <c r="L101" s="48" t="s">
        <v>167</v>
      </c>
      <c r="N101" s="48" t="s">
        <v>131</v>
      </c>
      <c r="P101" s="64"/>
      <c r="R101" s="55"/>
      <c r="S101" s="55">
        <v>0</v>
      </c>
      <c r="T101" s="55">
        <v>0</v>
      </c>
      <c r="U101" s="55">
        <v>0</v>
      </c>
      <c r="V101" s="55">
        <v>0</v>
      </c>
      <c r="W101" s="55">
        <v>0</v>
      </c>
      <c r="X101" s="55">
        <v>0</v>
      </c>
      <c r="Y101" s="55">
        <v>0</v>
      </c>
      <c r="Z101" s="55">
        <v>0</v>
      </c>
      <c r="AA101" s="55">
        <v>0</v>
      </c>
      <c r="AB101" s="55">
        <v>0</v>
      </c>
      <c r="AC101" s="55">
        <v>0</v>
      </c>
      <c r="AD101" s="55">
        <v>0</v>
      </c>
      <c r="AE101" s="55">
        <v>0</v>
      </c>
      <c r="AF101" s="55">
        <v>17862</v>
      </c>
      <c r="AG101" s="55">
        <v>17862</v>
      </c>
      <c r="AH101" s="55">
        <v>17862</v>
      </c>
      <c r="AI101" s="55">
        <v>0</v>
      </c>
      <c r="AJ101" s="55">
        <v>0</v>
      </c>
      <c r="AK101" s="55">
        <v>0</v>
      </c>
      <c r="AL101" s="55">
        <v>0</v>
      </c>
      <c r="AM101" s="55">
        <v>0</v>
      </c>
      <c r="AN101" s="55">
        <v>0</v>
      </c>
    </row>
    <row r="102" spans="2:40" s="6" customFormat="1" x14ac:dyDescent="0.3">
      <c r="B102" s="47" t="s">
        <v>91</v>
      </c>
      <c r="C102" s="48">
        <v>92</v>
      </c>
      <c r="D102" s="66"/>
      <c r="F102" s="6" t="s">
        <v>31</v>
      </c>
      <c r="H102" s="47" t="s">
        <v>168</v>
      </c>
      <c r="J102" s="48" t="s">
        <v>169</v>
      </c>
      <c r="L102" s="48" t="s">
        <v>170</v>
      </c>
      <c r="N102" s="48" t="s">
        <v>131</v>
      </c>
      <c r="P102" s="64"/>
      <c r="R102" s="55"/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0</v>
      </c>
      <c r="AE102" s="55">
        <v>0</v>
      </c>
      <c r="AF102" s="55">
        <v>500</v>
      </c>
      <c r="AG102" s="55">
        <v>500</v>
      </c>
      <c r="AH102" s="55">
        <v>500</v>
      </c>
      <c r="AI102" s="55">
        <v>0</v>
      </c>
      <c r="AJ102" s="55">
        <v>0</v>
      </c>
      <c r="AK102" s="55">
        <v>0</v>
      </c>
      <c r="AL102" s="55">
        <v>0</v>
      </c>
      <c r="AM102" s="55">
        <v>0</v>
      </c>
      <c r="AN102" s="55">
        <v>0</v>
      </c>
    </row>
    <row r="103" spans="2:40" s="6" customFormat="1" x14ac:dyDescent="0.3">
      <c r="B103" s="47" t="s">
        <v>95</v>
      </c>
      <c r="C103" s="48">
        <v>93</v>
      </c>
      <c r="H103" s="47"/>
      <c r="J103" s="48" t="s">
        <v>95</v>
      </c>
      <c r="L103" s="48" t="s">
        <v>95</v>
      </c>
      <c r="N103" s="48" t="s">
        <v>95</v>
      </c>
      <c r="P103" s="48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2:40" s="6" customFormat="1" x14ac:dyDescent="0.3">
      <c r="B104" s="47" t="s">
        <v>162</v>
      </c>
      <c r="C104" s="48">
        <v>94</v>
      </c>
      <c r="D104" s="65" t="s">
        <v>60</v>
      </c>
      <c r="F104" s="6" t="s">
        <v>61</v>
      </c>
      <c r="H104" s="47" t="s">
        <v>133</v>
      </c>
      <c r="J104" s="48" t="s">
        <v>163</v>
      </c>
      <c r="L104" s="48" t="s">
        <v>164</v>
      </c>
      <c r="N104" s="48" t="s">
        <v>128</v>
      </c>
      <c r="P104" s="64">
        <v>43008</v>
      </c>
      <c r="R104" s="55"/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68700</v>
      </c>
      <c r="AA104" s="55">
        <v>68700</v>
      </c>
      <c r="AB104" s="55">
        <v>91600</v>
      </c>
      <c r="AC104" s="55">
        <v>91600</v>
      </c>
      <c r="AD104" s="55">
        <v>91600</v>
      </c>
      <c r="AE104" s="55">
        <v>137400</v>
      </c>
      <c r="AF104" s="55">
        <v>137400</v>
      </c>
      <c r="AG104" s="55">
        <v>137400</v>
      </c>
      <c r="AH104" s="55">
        <v>91600</v>
      </c>
      <c r="AI104" s="55">
        <v>137400</v>
      </c>
      <c r="AJ104" s="55">
        <v>183200</v>
      </c>
      <c r="AK104" s="55">
        <v>183200</v>
      </c>
      <c r="AL104" s="55">
        <v>183200</v>
      </c>
      <c r="AM104" s="55">
        <v>201520.00916000002</v>
      </c>
      <c r="AN104" s="55">
        <v>201520</v>
      </c>
    </row>
    <row r="105" spans="2:40" s="6" customFormat="1" x14ac:dyDescent="0.3">
      <c r="B105" s="47" t="s">
        <v>95</v>
      </c>
      <c r="C105" s="48">
        <v>95</v>
      </c>
      <c r="H105" s="47"/>
      <c r="J105" s="48" t="s">
        <v>95</v>
      </c>
      <c r="L105" s="48" t="s">
        <v>95</v>
      </c>
      <c r="N105" s="48" t="s">
        <v>95</v>
      </c>
      <c r="P105" s="48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2:40" s="6" customFormat="1" x14ac:dyDescent="0.3">
      <c r="B106" s="47" t="s">
        <v>90</v>
      </c>
      <c r="C106" s="48">
        <v>96</v>
      </c>
      <c r="D106" s="65" t="s">
        <v>35</v>
      </c>
      <c r="F106" s="6" t="s">
        <v>53</v>
      </c>
      <c r="H106" s="47" t="s">
        <v>165</v>
      </c>
      <c r="J106" s="48" t="s">
        <v>166</v>
      </c>
      <c r="L106" s="48" t="s">
        <v>167</v>
      </c>
      <c r="N106" s="48" t="s">
        <v>128</v>
      </c>
      <c r="P106" s="64">
        <v>43311</v>
      </c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2:40" s="6" customFormat="1" x14ac:dyDescent="0.3">
      <c r="B107" s="47" t="s">
        <v>91</v>
      </c>
      <c r="C107" s="48">
        <v>97</v>
      </c>
      <c r="F107" s="6" t="s">
        <v>53</v>
      </c>
      <c r="H107" s="47" t="s">
        <v>168</v>
      </c>
      <c r="J107" s="48" t="s">
        <v>169</v>
      </c>
      <c r="L107" s="48" t="s">
        <v>170</v>
      </c>
      <c r="N107" s="48" t="s">
        <v>128</v>
      </c>
      <c r="P107" s="64">
        <v>43311</v>
      </c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2:40" s="6" customFormat="1" x14ac:dyDescent="0.3">
      <c r="B108" s="47" t="s">
        <v>95</v>
      </c>
      <c r="C108" s="48">
        <v>98</v>
      </c>
      <c r="H108" s="47"/>
      <c r="J108" s="48" t="s">
        <v>95</v>
      </c>
      <c r="L108" s="48" t="s">
        <v>95</v>
      </c>
      <c r="N108" s="48" t="s">
        <v>95</v>
      </c>
      <c r="P108" s="48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2:40" s="6" customFormat="1" x14ac:dyDescent="0.3">
      <c r="B109" s="47" t="s">
        <v>90</v>
      </c>
      <c r="C109" s="48">
        <v>99</v>
      </c>
      <c r="D109" s="65" t="s">
        <v>34</v>
      </c>
      <c r="F109" s="6" t="s">
        <v>52</v>
      </c>
      <c r="H109" s="47" t="s">
        <v>165</v>
      </c>
      <c r="J109" s="48" t="s">
        <v>166</v>
      </c>
      <c r="L109" s="48" t="s">
        <v>167</v>
      </c>
      <c r="N109" s="48" t="s">
        <v>128</v>
      </c>
      <c r="P109" s="64">
        <v>43465</v>
      </c>
      <c r="R109" s="55"/>
      <c r="S109" s="55">
        <v>0</v>
      </c>
      <c r="T109" s="55">
        <v>0</v>
      </c>
      <c r="U109" s="55">
        <v>0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22900</v>
      </c>
      <c r="AD109" s="55">
        <v>45800</v>
      </c>
      <c r="AE109" s="55">
        <v>91600</v>
      </c>
      <c r="AF109" s="55">
        <v>137400</v>
      </c>
      <c r="AG109" s="55">
        <v>114500</v>
      </c>
      <c r="AH109" s="55">
        <v>45800</v>
      </c>
      <c r="AI109" s="55">
        <v>0</v>
      </c>
      <c r="AJ109" s="55">
        <v>0</v>
      </c>
      <c r="AK109" s="55">
        <v>45800</v>
      </c>
      <c r="AL109" s="55">
        <v>91600</v>
      </c>
      <c r="AM109" s="55">
        <v>137400</v>
      </c>
      <c r="AN109" s="55">
        <v>274800</v>
      </c>
    </row>
    <row r="110" spans="2:40" s="6" customFormat="1" x14ac:dyDescent="0.3">
      <c r="B110" s="47" t="s">
        <v>91</v>
      </c>
      <c r="C110" s="48">
        <v>100</v>
      </c>
      <c r="F110" s="6" t="s">
        <v>52</v>
      </c>
      <c r="H110" s="47" t="s">
        <v>168</v>
      </c>
      <c r="J110" s="48" t="s">
        <v>169</v>
      </c>
      <c r="L110" s="48" t="s">
        <v>170</v>
      </c>
      <c r="N110" s="48" t="s">
        <v>128</v>
      </c>
      <c r="P110" s="64">
        <v>43465</v>
      </c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2:40" s="6" customFormat="1" x14ac:dyDescent="0.3">
      <c r="B111" s="47" t="s">
        <v>95</v>
      </c>
      <c r="C111" s="48">
        <v>101</v>
      </c>
      <c r="H111" s="47"/>
      <c r="J111" s="48" t="s">
        <v>95</v>
      </c>
      <c r="L111" s="48" t="s">
        <v>95</v>
      </c>
      <c r="N111" s="48" t="s">
        <v>95</v>
      </c>
      <c r="P111" s="48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2:40" s="6" customFormat="1" x14ac:dyDescent="0.3">
      <c r="B112" s="47" t="s">
        <v>134</v>
      </c>
      <c r="C112" s="48">
        <v>102</v>
      </c>
      <c r="D112" s="6" t="s">
        <v>171</v>
      </c>
      <c r="F112" s="6" t="s">
        <v>172</v>
      </c>
      <c r="H112" s="47" t="s">
        <v>135</v>
      </c>
      <c r="J112" s="48" t="s">
        <v>136</v>
      </c>
      <c r="L112" s="48" t="s">
        <v>137</v>
      </c>
      <c r="N112" s="48" t="s">
        <v>128</v>
      </c>
      <c r="P112" s="64">
        <v>42153</v>
      </c>
      <c r="R112" s="55">
        <v>1635112.12</v>
      </c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2:40" s="6" customFormat="1" x14ac:dyDescent="0.3">
      <c r="B113" s="47" t="s">
        <v>95</v>
      </c>
      <c r="C113" s="48">
        <v>103</v>
      </c>
      <c r="H113" s="47"/>
      <c r="P113" s="48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2:40" s="6" customFormat="1" x14ac:dyDescent="0.3">
      <c r="B114" s="47" t="s">
        <v>173</v>
      </c>
      <c r="C114" s="48">
        <v>104</v>
      </c>
      <c r="D114" s="67" t="s">
        <v>50</v>
      </c>
      <c r="F114" s="68" t="s">
        <v>51</v>
      </c>
      <c r="H114" s="69" t="s">
        <v>174</v>
      </c>
      <c r="J114" s="48" t="s">
        <v>226</v>
      </c>
      <c r="L114" s="48" t="s">
        <v>227</v>
      </c>
      <c r="N114" s="48" t="s">
        <v>128</v>
      </c>
      <c r="P114" s="70">
        <v>43100</v>
      </c>
      <c r="R114" s="55"/>
      <c r="S114" s="55">
        <v>0</v>
      </c>
      <c r="T114" s="55">
        <v>0</v>
      </c>
      <c r="U114" s="55">
        <v>0</v>
      </c>
      <c r="V114" s="55">
        <v>0</v>
      </c>
      <c r="W114" s="55">
        <v>0</v>
      </c>
      <c r="X114" s="55">
        <v>0</v>
      </c>
      <c r="Y114" s="55">
        <v>0</v>
      </c>
      <c r="Z114" s="55">
        <v>0</v>
      </c>
      <c r="AA114" s="55">
        <v>0</v>
      </c>
      <c r="AB114" s="55">
        <v>0</v>
      </c>
      <c r="AC114" s="55">
        <v>0</v>
      </c>
      <c r="AD114" s="55">
        <v>18320</v>
      </c>
      <c r="AE114" s="55">
        <v>27480</v>
      </c>
      <c r="AF114" s="55">
        <v>45800</v>
      </c>
      <c r="AG114" s="55">
        <v>45800</v>
      </c>
      <c r="AH114" s="55">
        <v>45800</v>
      </c>
      <c r="AI114" s="55">
        <v>45800</v>
      </c>
      <c r="AJ114" s="55">
        <v>91600</v>
      </c>
      <c r="AK114" s="55">
        <v>91600</v>
      </c>
      <c r="AL114" s="55">
        <v>91600</v>
      </c>
      <c r="AM114" s="55">
        <v>91600</v>
      </c>
      <c r="AN114" s="55">
        <v>91600</v>
      </c>
    </row>
    <row r="115" spans="2:40" s="6" customFormat="1" x14ac:dyDescent="0.3">
      <c r="B115" s="47" t="s">
        <v>95</v>
      </c>
      <c r="C115" s="48">
        <v>105</v>
      </c>
      <c r="D115" s="47"/>
      <c r="H115" s="47"/>
      <c r="J115" s="48"/>
      <c r="L115" s="48"/>
      <c r="N115" s="48"/>
      <c r="P115" s="71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2:40" s="6" customFormat="1" x14ac:dyDescent="0.3">
      <c r="B116" s="47" t="s">
        <v>90</v>
      </c>
      <c r="C116" s="48">
        <v>106</v>
      </c>
      <c r="D116" s="67" t="s">
        <v>65</v>
      </c>
      <c r="F116" s="72" t="s">
        <v>66</v>
      </c>
      <c r="H116" s="69" t="s">
        <v>165</v>
      </c>
      <c r="J116" s="48" t="s">
        <v>166</v>
      </c>
      <c r="L116" s="48" t="s">
        <v>167</v>
      </c>
      <c r="N116" s="48" t="s">
        <v>128</v>
      </c>
      <c r="P116" s="73">
        <v>42460</v>
      </c>
      <c r="R116" s="55">
        <v>341993.6</v>
      </c>
      <c r="S116" s="55">
        <v>99191.327999999994</v>
      </c>
      <c r="T116" s="55">
        <v>106094.69649999999</v>
      </c>
      <c r="U116" s="55">
        <v>98167.421841999996</v>
      </c>
      <c r="V116" s="55">
        <v>90694.699338000006</v>
      </c>
      <c r="W116" s="55">
        <v>49548.157500000001</v>
      </c>
      <c r="X116" s="55">
        <v>61343.947500000002</v>
      </c>
      <c r="Y116" s="55">
        <v>435954.03259999998</v>
      </c>
      <c r="Z116" s="55">
        <v>0</v>
      </c>
      <c r="AA116" s="55">
        <v>0</v>
      </c>
      <c r="AB116" s="55">
        <v>0</v>
      </c>
      <c r="AC116" s="55">
        <v>0</v>
      </c>
      <c r="AD116" s="55">
        <v>0</v>
      </c>
      <c r="AE116" s="55">
        <v>0</v>
      </c>
      <c r="AF116" s="55">
        <v>0</v>
      </c>
      <c r="AG116" s="55">
        <v>0</v>
      </c>
      <c r="AH116" s="55">
        <v>0</v>
      </c>
      <c r="AI116" s="55">
        <v>0</v>
      </c>
      <c r="AJ116" s="55">
        <v>0</v>
      </c>
      <c r="AK116" s="55">
        <v>0</v>
      </c>
      <c r="AL116" s="55">
        <v>0</v>
      </c>
      <c r="AM116" s="55">
        <v>0</v>
      </c>
      <c r="AN116" s="55">
        <v>0</v>
      </c>
    </row>
    <row r="117" spans="2:40" s="6" customFormat="1" x14ac:dyDescent="0.3">
      <c r="B117" s="47" t="s">
        <v>92</v>
      </c>
      <c r="C117" s="48">
        <v>107</v>
      </c>
      <c r="D117" s="67"/>
      <c r="F117" s="72" t="s">
        <v>66</v>
      </c>
      <c r="H117" s="69" t="s">
        <v>99</v>
      </c>
      <c r="J117" s="48" t="s">
        <v>100</v>
      </c>
      <c r="L117" s="48" t="s">
        <v>101</v>
      </c>
      <c r="N117" s="48" t="s">
        <v>128</v>
      </c>
      <c r="P117" s="73">
        <v>42460</v>
      </c>
      <c r="R117" s="55"/>
      <c r="S117" s="55">
        <v>11669.567999999999</v>
      </c>
      <c r="T117" s="55">
        <v>12481.728999999999</v>
      </c>
      <c r="U117" s="55">
        <v>11549.108452</v>
      </c>
      <c r="V117" s="55">
        <v>10669.964628000002</v>
      </c>
      <c r="W117" s="55">
        <v>5829.1950000000006</v>
      </c>
      <c r="X117" s="55">
        <v>7216.9350000000004</v>
      </c>
      <c r="Y117" s="55">
        <v>14433.87</v>
      </c>
      <c r="Z117" s="55">
        <v>0</v>
      </c>
      <c r="AA117" s="55">
        <v>0</v>
      </c>
      <c r="AB117" s="55">
        <v>0</v>
      </c>
      <c r="AC117" s="55">
        <v>0</v>
      </c>
      <c r="AD117" s="55">
        <v>0</v>
      </c>
      <c r="AE117" s="55">
        <v>0</v>
      </c>
      <c r="AF117" s="55">
        <v>0</v>
      </c>
      <c r="AG117" s="55">
        <v>0</v>
      </c>
      <c r="AH117" s="55">
        <v>0</v>
      </c>
      <c r="AI117" s="55">
        <v>0</v>
      </c>
      <c r="AJ117" s="55">
        <v>0</v>
      </c>
      <c r="AK117" s="55">
        <v>0</v>
      </c>
      <c r="AL117" s="55">
        <v>0</v>
      </c>
      <c r="AM117" s="55">
        <v>0</v>
      </c>
      <c r="AN117" s="55">
        <v>0</v>
      </c>
    </row>
    <row r="118" spans="2:40" s="6" customFormat="1" x14ac:dyDescent="0.3">
      <c r="B118" s="47" t="s">
        <v>91</v>
      </c>
      <c r="C118" s="48">
        <v>108</v>
      </c>
      <c r="D118" s="67"/>
      <c r="F118" s="72" t="s">
        <v>66</v>
      </c>
      <c r="H118" s="69" t="s">
        <v>168</v>
      </c>
      <c r="J118" s="48" t="s">
        <v>169</v>
      </c>
      <c r="L118" s="48" t="s">
        <v>170</v>
      </c>
      <c r="N118" s="48" t="s">
        <v>128</v>
      </c>
      <c r="P118" s="73">
        <v>42460</v>
      </c>
      <c r="R118" s="55"/>
      <c r="S118" s="55">
        <v>5834.7839999999997</v>
      </c>
      <c r="T118" s="55">
        <v>6240.8644999999997</v>
      </c>
      <c r="U118" s="55">
        <v>5774.5542260000002</v>
      </c>
      <c r="V118" s="55">
        <v>5334.9823140000008</v>
      </c>
      <c r="W118" s="55">
        <v>2914.5975000000003</v>
      </c>
      <c r="X118" s="55">
        <v>3608.4675000000002</v>
      </c>
      <c r="Y118" s="55">
        <v>7216.9350000000004</v>
      </c>
      <c r="Z118" s="55">
        <v>0</v>
      </c>
      <c r="AA118" s="55">
        <v>0</v>
      </c>
      <c r="AB118" s="55">
        <v>0</v>
      </c>
      <c r="AC118" s="55">
        <v>0</v>
      </c>
      <c r="AD118" s="55">
        <v>0</v>
      </c>
      <c r="AE118" s="55">
        <v>0</v>
      </c>
      <c r="AF118" s="55">
        <v>0</v>
      </c>
      <c r="AG118" s="55">
        <v>0</v>
      </c>
      <c r="AH118" s="55">
        <v>0</v>
      </c>
      <c r="AI118" s="55">
        <v>0</v>
      </c>
      <c r="AJ118" s="55">
        <v>0</v>
      </c>
      <c r="AK118" s="55">
        <v>0</v>
      </c>
      <c r="AL118" s="55">
        <v>0</v>
      </c>
      <c r="AM118" s="55">
        <v>0</v>
      </c>
      <c r="AN118" s="55">
        <v>0</v>
      </c>
    </row>
    <row r="119" spans="2:40" s="6" customFormat="1" x14ac:dyDescent="0.3">
      <c r="B119" s="47" t="s">
        <v>95</v>
      </c>
      <c r="C119" s="48">
        <v>109</v>
      </c>
      <c r="D119" s="47"/>
      <c r="H119" s="47"/>
      <c r="J119" s="48"/>
      <c r="L119" s="48"/>
      <c r="N119" s="48"/>
      <c r="P119" s="71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2:40" s="6" customFormat="1" x14ac:dyDescent="0.3">
      <c r="B120" s="47" t="s">
        <v>118</v>
      </c>
      <c r="C120" s="48">
        <v>110</v>
      </c>
      <c r="D120" s="67" t="s">
        <v>58</v>
      </c>
      <c r="F120" s="72" t="s">
        <v>59</v>
      </c>
      <c r="H120" s="69" t="s">
        <v>175</v>
      </c>
      <c r="J120" s="48" t="s">
        <v>207</v>
      </c>
      <c r="L120" s="48" t="s">
        <v>208</v>
      </c>
      <c r="N120" s="48" t="s">
        <v>128</v>
      </c>
      <c r="P120" s="73">
        <v>42916</v>
      </c>
      <c r="R120" s="55"/>
      <c r="S120" s="55">
        <v>0</v>
      </c>
      <c r="T120" s="55">
        <v>0</v>
      </c>
      <c r="U120" s="55">
        <v>0</v>
      </c>
      <c r="V120" s="55">
        <v>0</v>
      </c>
      <c r="W120" s="55">
        <v>0</v>
      </c>
      <c r="X120" s="55">
        <v>0</v>
      </c>
      <c r="Y120" s="55">
        <v>0</v>
      </c>
      <c r="Z120" s="55">
        <v>0</v>
      </c>
      <c r="AA120" s="55">
        <v>0</v>
      </c>
      <c r="AB120" s="55">
        <v>0</v>
      </c>
      <c r="AC120" s="55">
        <v>0</v>
      </c>
      <c r="AD120" s="55">
        <v>0</v>
      </c>
      <c r="AE120" s="55">
        <v>0</v>
      </c>
      <c r="AF120" s="55">
        <v>0</v>
      </c>
      <c r="AG120" s="55">
        <v>0</v>
      </c>
      <c r="AH120" s="55">
        <v>0</v>
      </c>
      <c r="AI120" s="55">
        <v>0</v>
      </c>
      <c r="AJ120" s="55">
        <v>0</v>
      </c>
      <c r="AK120" s="55">
        <v>0</v>
      </c>
      <c r="AL120" s="55">
        <v>22900</v>
      </c>
      <c r="AM120" s="55">
        <v>183200</v>
      </c>
      <c r="AN120" s="55">
        <v>114500</v>
      </c>
    </row>
    <row r="121" spans="2:40" s="6" customFormat="1" x14ac:dyDescent="0.3">
      <c r="B121" s="47" t="s">
        <v>95</v>
      </c>
      <c r="C121" s="48">
        <v>111</v>
      </c>
      <c r="D121" s="47"/>
      <c r="H121" s="47"/>
      <c r="J121" s="48"/>
      <c r="L121" s="48"/>
      <c r="N121" s="48"/>
      <c r="P121" s="71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2:40" s="6" customFormat="1" x14ac:dyDescent="0.3">
      <c r="B122" s="47" t="s">
        <v>90</v>
      </c>
      <c r="C122" s="48">
        <v>112</v>
      </c>
      <c r="D122" s="67" t="s">
        <v>36</v>
      </c>
      <c r="F122" s="68" t="s">
        <v>64</v>
      </c>
      <c r="H122" s="69" t="s">
        <v>165</v>
      </c>
      <c r="J122" s="48" t="s">
        <v>166</v>
      </c>
      <c r="L122" s="48" t="s">
        <v>167</v>
      </c>
      <c r="N122" s="48" t="s">
        <v>128</v>
      </c>
      <c r="P122" s="73">
        <v>42613</v>
      </c>
      <c r="R122" s="55"/>
      <c r="S122" s="55">
        <v>0</v>
      </c>
      <c r="T122" s="55">
        <v>0</v>
      </c>
      <c r="U122" s="55">
        <v>0</v>
      </c>
      <c r="V122" s="55">
        <v>0</v>
      </c>
      <c r="W122" s="55">
        <v>12022.5</v>
      </c>
      <c r="X122" s="55">
        <v>36067.5</v>
      </c>
      <c r="Y122" s="55">
        <v>104195</v>
      </c>
      <c r="Z122" s="55">
        <v>143468.5</v>
      </c>
      <c r="AA122" s="55">
        <v>184625</v>
      </c>
      <c r="AB122" s="55">
        <v>121625</v>
      </c>
      <c r="AC122" s="55">
        <v>31500</v>
      </c>
      <c r="AD122" s="55">
        <v>17500</v>
      </c>
      <c r="AE122" s="55">
        <v>0</v>
      </c>
      <c r="AF122" s="55">
        <v>0</v>
      </c>
      <c r="AG122" s="55">
        <v>0</v>
      </c>
      <c r="AH122" s="55">
        <v>0</v>
      </c>
      <c r="AI122" s="55">
        <v>0</v>
      </c>
      <c r="AJ122" s="55">
        <v>0</v>
      </c>
      <c r="AK122" s="55">
        <v>0</v>
      </c>
      <c r="AL122" s="55">
        <v>0</v>
      </c>
      <c r="AM122" s="55">
        <v>0</v>
      </c>
      <c r="AN122" s="55">
        <v>0</v>
      </c>
    </row>
    <row r="123" spans="2:40" s="6" customFormat="1" x14ac:dyDescent="0.3">
      <c r="B123" s="47" t="s">
        <v>92</v>
      </c>
      <c r="C123" s="48">
        <v>113</v>
      </c>
      <c r="D123" s="74"/>
      <c r="F123" s="68" t="s">
        <v>64</v>
      </c>
      <c r="H123" s="69" t="s">
        <v>99</v>
      </c>
      <c r="J123" s="48" t="s">
        <v>100</v>
      </c>
      <c r="L123" s="48" t="s">
        <v>101</v>
      </c>
      <c r="N123" s="48" t="s">
        <v>128</v>
      </c>
      <c r="P123" s="73">
        <v>42613</v>
      </c>
      <c r="R123" s="55"/>
      <c r="S123" s="55">
        <v>0</v>
      </c>
      <c r="T123" s="55">
        <v>0</v>
      </c>
      <c r="U123" s="55">
        <v>0</v>
      </c>
      <c r="V123" s="55">
        <v>0</v>
      </c>
      <c r="W123" s="55">
        <v>1374</v>
      </c>
      <c r="X123" s="55">
        <v>4122</v>
      </c>
      <c r="Y123" s="55">
        <v>11908</v>
      </c>
      <c r="Z123" s="55">
        <v>16396.400000000001</v>
      </c>
      <c r="AA123" s="55">
        <v>21100</v>
      </c>
      <c r="AB123" s="55">
        <v>13900</v>
      </c>
      <c r="AC123" s="55">
        <v>3600</v>
      </c>
      <c r="AD123" s="55">
        <v>2000</v>
      </c>
      <c r="AE123" s="55">
        <v>0</v>
      </c>
      <c r="AF123" s="55">
        <v>0</v>
      </c>
      <c r="AG123" s="55">
        <v>0</v>
      </c>
      <c r="AH123" s="55">
        <v>0</v>
      </c>
      <c r="AI123" s="55">
        <v>0</v>
      </c>
      <c r="AJ123" s="55">
        <v>0</v>
      </c>
      <c r="AK123" s="55">
        <v>0</v>
      </c>
      <c r="AL123" s="55">
        <v>0</v>
      </c>
      <c r="AM123" s="55">
        <v>0</v>
      </c>
      <c r="AN123" s="55">
        <v>0</v>
      </c>
    </row>
    <row r="124" spans="2:40" s="6" customFormat="1" x14ac:dyDescent="0.3">
      <c r="B124" s="47" t="s">
        <v>91</v>
      </c>
      <c r="C124" s="48">
        <v>114</v>
      </c>
      <c r="D124" s="74"/>
      <c r="F124" s="68" t="s">
        <v>64</v>
      </c>
      <c r="H124" s="69" t="s">
        <v>168</v>
      </c>
      <c r="J124" s="48" t="s">
        <v>169</v>
      </c>
      <c r="L124" s="48" t="s">
        <v>170</v>
      </c>
      <c r="N124" s="48" t="s">
        <v>128</v>
      </c>
      <c r="P124" s="73">
        <v>42613</v>
      </c>
      <c r="R124" s="55"/>
      <c r="S124" s="55">
        <v>0</v>
      </c>
      <c r="T124" s="55">
        <v>0</v>
      </c>
      <c r="U124" s="55">
        <v>0</v>
      </c>
      <c r="V124" s="55">
        <v>0</v>
      </c>
      <c r="W124" s="55">
        <v>343.5</v>
      </c>
      <c r="X124" s="55">
        <v>1030.5</v>
      </c>
      <c r="Y124" s="55">
        <v>2977</v>
      </c>
      <c r="Z124" s="55">
        <v>4099.1000000000004</v>
      </c>
      <c r="AA124" s="55">
        <v>5275</v>
      </c>
      <c r="AB124" s="55">
        <v>3475</v>
      </c>
      <c r="AC124" s="55">
        <v>900</v>
      </c>
      <c r="AD124" s="55">
        <v>500</v>
      </c>
      <c r="AE124" s="55">
        <v>0</v>
      </c>
      <c r="AF124" s="55">
        <v>0</v>
      </c>
      <c r="AG124" s="55">
        <v>0</v>
      </c>
      <c r="AH124" s="55">
        <v>0</v>
      </c>
      <c r="AI124" s="55">
        <v>0</v>
      </c>
      <c r="AJ124" s="55">
        <v>0</v>
      </c>
      <c r="AK124" s="55">
        <v>0</v>
      </c>
      <c r="AL124" s="55">
        <v>0</v>
      </c>
      <c r="AM124" s="55">
        <v>0</v>
      </c>
      <c r="AN124" s="55">
        <v>0</v>
      </c>
    </row>
    <row r="125" spans="2:40" s="6" customFormat="1" x14ac:dyDescent="0.3">
      <c r="B125" s="47"/>
      <c r="C125" s="48">
        <v>115</v>
      </c>
    </row>
    <row r="126" spans="2:40" s="6" customFormat="1" x14ac:dyDescent="0.3">
      <c r="B126" s="6" t="s">
        <v>132</v>
      </c>
      <c r="C126" s="48">
        <v>116</v>
      </c>
      <c r="D126" s="6" t="s">
        <v>176</v>
      </c>
      <c r="F126" s="6" t="s">
        <v>177</v>
      </c>
      <c r="H126" s="6" t="s">
        <v>133</v>
      </c>
      <c r="J126" s="48" t="s">
        <v>163</v>
      </c>
      <c r="L126" s="48" t="s">
        <v>164</v>
      </c>
      <c r="N126" s="48" t="s">
        <v>128</v>
      </c>
      <c r="P126" s="64">
        <v>42369</v>
      </c>
      <c r="R126" s="55">
        <v>139327.39000000001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  <c r="X126" s="55">
        <v>0</v>
      </c>
      <c r="Y126" s="55">
        <v>0</v>
      </c>
      <c r="Z126" s="55">
        <v>0</v>
      </c>
      <c r="AA126" s="55">
        <v>0</v>
      </c>
      <c r="AB126" s="55">
        <v>0</v>
      </c>
      <c r="AC126" s="55">
        <v>0</v>
      </c>
      <c r="AD126" s="55">
        <v>0</v>
      </c>
      <c r="AE126" s="55">
        <v>0</v>
      </c>
      <c r="AF126" s="55">
        <v>0</v>
      </c>
      <c r="AG126" s="55">
        <v>0</v>
      </c>
      <c r="AH126" s="55">
        <v>0</v>
      </c>
      <c r="AI126" s="55">
        <v>0</v>
      </c>
      <c r="AJ126" s="55">
        <v>0</v>
      </c>
      <c r="AK126" s="55">
        <v>0</v>
      </c>
      <c r="AL126" s="55">
        <v>0</v>
      </c>
      <c r="AM126" s="55">
        <v>0</v>
      </c>
      <c r="AN126" s="55">
        <v>0</v>
      </c>
    </row>
    <row r="127" spans="2:40" s="6" customFormat="1" x14ac:dyDescent="0.3">
      <c r="C127" s="48">
        <v>117</v>
      </c>
      <c r="J127" s="48"/>
      <c r="L127" s="48"/>
      <c r="N127" s="48"/>
      <c r="P127" s="48"/>
    </row>
    <row r="128" spans="2:40" s="6" customFormat="1" x14ac:dyDescent="0.3">
      <c r="B128" s="6" t="s">
        <v>134</v>
      </c>
      <c r="C128" s="48">
        <v>118</v>
      </c>
      <c r="D128" s="65" t="s">
        <v>178</v>
      </c>
      <c r="F128" s="6" t="s">
        <v>179</v>
      </c>
      <c r="H128" s="6" t="s">
        <v>135</v>
      </c>
      <c r="J128" s="48" t="s">
        <v>136</v>
      </c>
      <c r="L128" s="48" t="s">
        <v>137</v>
      </c>
      <c r="N128" s="48" t="s">
        <v>128</v>
      </c>
      <c r="P128" s="64">
        <v>42034</v>
      </c>
      <c r="R128" s="55">
        <v>670320.78</v>
      </c>
      <c r="S128" s="55">
        <v>0</v>
      </c>
      <c r="T128" s="55">
        <v>0</v>
      </c>
      <c r="U128" s="55">
        <v>0</v>
      </c>
      <c r="V128" s="55">
        <v>0</v>
      </c>
      <c r="W128" s="55">
        <v>0</v>
      </c>
      <c r="X128" s="55">
        <v>0</v>
      </c>
      <c r="Y128" s="55">
        <v>0</v>
      </c>
      <c r="Z128" s="55">
        <v>0</v>
      </c>
      <c r="AA128" s="55">
        <v>0</v>
      </c>
      <c r="AB128" s="55">
        <v>0</v>
      </c>
      <c r="AC128" s="55">
        <v>0</v>
      </c>
      <c r="AD128" s="55">
        <v>0</v>
      </c>
      <c r="AE128" s="55">
        <v>0</v>
      </c>
      <c r="AF128" s="55">
        <v>0</v>
      </c>
      <c r="AG128" s="55">
        <v>0</v>
      </c>
      <c r="AH128" s="55">
        <v>0</v>
      </c>
      <c r="AI128" s="55">
        <v>0</v>
      </c>
      <c r="AJ128" s="55">
        <v>0</v>
      </c>
      <c r="AK128" s="55">
        <v>0</v>
      </c>
      <c r="AL128" s="55">
        <v>0</v>
      </c>
      <c r="AM128" s="55">
        <v>0</v>
      </c>
      <c r="AN128" s="55">
        <v>0</v>
      </c>
    </row>
    <row r="129" spans="2:41" s="6" customFormat="1" x14ac:dyDescent="0.3">
      <c r="B129" s="47"/>
      <c r="C129" s="48">
        <v>119</v>
      </c>
    </row>
    <row r="130" spans="2:41" s="6" customFormat="1" x14ac:dyDescent="0.3">
      <c r="B130" s="47"/>
      <c r="C130" s="48">
        <v>120</v>
      </c>
      <c r="D130" s="6" t="s">
        <v>180</v>
      </c>
      <c r="F130" s="6" t="s">
        <v>181</v>
      </c>
      <c r="H130" s="6" t="s">
        <v>151</v>
      </c>
      <c r="J130" s="48">
        <v>10133910</v>
      </c>
      <c r="L130" s="48">
        <v>339.1</v>
      </c>
      <c r="N130" s="48" t="s">
        <v>128</v>
      </c>
      <c r="R130" s="75">
        <v>124879.53</v>
      </c>
    </row>
    <row r="131" spans="2:41" s="6" customFormat="1" x14ac:dyDescent="0.3">
      <c r="B131" s="47"/>
      <c r="C131" s="48">
        <v>121</v>
      </c>
      <c r="J131" s="48"/>
      <c r="L131" s="48"/>
      <c r="N131" s="48"/>
    </row>
    <row r="132" spans="2:41" s="6" customFormat="1" x14ac:dyDescent="0.3">
      <c r="B132" s="47"/>
      <c r="C132" s="48">
        <v>122</v>
      </c>
      <c r="D132" s="6" t="s">
        <v>182</v>
      </c>
      <c r="F132" s="6" t="s">
        <v>183</v>
      </c>
      <c r="H132" s="6" t="s">
        <v>133</v>
      </c>
      <c r="J132" s="48" t="s">
        <v>163</v>
      </c>
      <c r="L132" s="48" t="s">
        <v>164</v>
      </c>
      <c r="N132" s="48" t="s">
        <v>128</v>
      </c>
      <c r="R132" s="75">
        <v>88900.13</v>
      </c>
    </row>
    <row r="133" spans="2:41" s="6" customFormat="1" x14ac:dyDescent="0.3">
      <c r="B133" s="47"/>
    </row>
    <row r="134" spans="2:41" s="6" customFormat="1" x14ac:dyDescent="0.3">
      <c r="B134" s="47"/>
      <c r="AO134" s="48" t="s">
        <v>476</v>
      </c>
    </row>
    <row r="135" spans="2:41" s="6" customFormat="1" x14ac:dyDescent="0.3">
      <c r="B135" s="47"/>
      <c r="H135" s="6" t="s">
        <v>472</v>
      </c>
      <c r="AO135" s="187" t="s">
        <v>477</v>
      </c>
    </row>
    <row r="136" spans="2:41" s="6" customFormat="1" x14ac:dyDescent="0.3">
      <c r="B136" s="47"/>
      <c r="H136" s="51" t="s">
        <v>165</v>
      </c>
      <c r="S136" s="55">
        <f>S20+S25+S27+S34</f>
        <v>1771053.1314144824</v>
      </c>
      <c r="T136" s="55">
        <f t="shared" ref="T136:AN136" si="0">T20+T25+T27+T34</f>
        <v>1772153.6264144822</v>
      </c>
      <c r="U136" s="55">
        <f t="shared" si="0"/>
        <v>458896.29280000005</v>
      </c>
      <c r="V136" s="55">
        <f t="shared" si="0"/>
        <v>358396.5</v>
      </c>
      <c r="W136" s="55">
        <f t="shared" si="0"/>
        <v>148890.5</v>
      </c>
      <c r="X136" s="55">
        <f t="shared" si="0"/>
        <v>141534.25</v>
      </c>
      <c r="Y136" s="55">
        <f t="shared" si="0"/>
        <v>2086126.2664144828</v>
      </c>
      <c r="Z136" s="55">
        <f t="shared" si="0"/>
        <v>2195057.6164144827</v>
      </c>
      <c r="AA136" s="55">
        <f t="shared" si="0"/>
        <v>493398.4</v>
      </c>
      <c r="AB136" s="55">
        <f t="shared" si="0"/>
        <v>519880.9</v>
      </c>
      <c r="AC136" s="55">
        <f t="shared" si="0"/>
        <v>496246.74</v>
      </c>
      <c r="AD136" s="55">
        <f t="shared" si="0"/>
        <v>539831.05000000005</v>
      </c>
      <c r="AE136" s="55">
        <f t="shared" si="0"/>
        <v>464032.25</v>
      </c>
      <c r="AF136" s="55">
        <f t="shared" si="0"/>
        <v>353453.1</v>
      </c>
      <c r="AG136" s="55">
        <f t="shared" si="0"/>
        <v>233340.25</v>
      </c>
      <c r="AH136" s="55">
        <f t="shared" si="0"/>
        <v>180139.85</v>
      </c>
      <c r="AI136" s="55">
        <f t="shared" si="0"/>
        <v>154187</v>
      </c>
      <c r="AJ136" s="55">
        <f t="shared" si="0"/>
        <v>144182.5</v>
      </c>
      <c r="AK136" s="55">
        <f t="shared" si="0"/>
        <v>243521.3</v>
      </c>
      <c r="AL136" s="55">
        <f t="shared" si="0"/>
        <v>365693.9</v>
      </c>
      <c r="AM136" s="55">
        <f t="shared" si="0"/>
        <v>509287.9</v>
      </c>
      <c r="AN136" s="55">
        <f t="shared" si="0"/>
        <v>530473.9</v>
      </c>
      <c r="AO136" s="55">
        <f>SUM(AC136:AN136)</f>
        <v>4214389.74</v>
      </c>
    </row>
    <row r="137" spans="2:41" s="6" customFormat="1" x14ac:dyDescent="0.3">
      <c r="B137" s="47"/>
      <c r="H137" s="51" t="s">
        <v>168</v>
      </c>
      <c r="S137" s="55">
        <f>S23+S28+S33</f>
        <v>40773.643585517675</v>
      </c>
      <c r="T137" s="55">
        <f t="shared" ref="T137:AN137" si="1">T23+T28+T33</f>
        <v>40773.643585517675</v>
      </c>
      <c r="U137" s="55">
        <f t="shared" si="1"/>
        <v>59428.471959999995</v>
      </c>
      <c r="V137" s="55">
        <f t="shared" si="1"/>
        <v>57143.35</v>
      </c>
      <c r="W137" s="55">
        <f t="shared" si="1"/>
        <v>35898.5</v>
      </c>
      <c r="X137" s="55">
        <f t="shared" si="1"/>
        <v>22068.75</v>
      </c>
      <c r="Y137" s="55">
        <f t="shared" si="1"/>
        <v>29836.95</v>
      </c>
      <c r="Z137" s="55">
        <f t="shared" si="1"/>
        <v>39194.1</v>
      </c>
      <c r="AA137" s="55">
        <f t="shared" si="1"/>
        <v>54495.100000000006</v>
      </c>
      <c r="AB137" s="55">
        <f t="shared" si="1"/>
        <v>63322.600000000006</v>
      </c>
      <c r="AC137" s="55">
        <f t="shared" si="1"/>
        <v>61415.86</v>
      </c>
      <c r="AD137" s="55">
        <f t="shared" si="1"/>
        <v>63322.600000000006</v>
      </c>
      <c r="AE137" s="55">
        <f t="shared" si="1"/>
        <v>49434</v>
      </c>
      <c r="AF137" s="55">
        <f t="shared" si="1"/>
        <v>32897.15</v>
      </c>
      <c r="AG137" s="55">
        <f t="shared" si="1"/>
        <v>36487</v>
      </c>
      <c r="AH137" s="55">
        <f t="shared" si="1"/>
        <v>38323.120000000003</v>
      </c>
      <c r="AI137" s="55">
        <f t="shared" si="1"/>
        <v>36487</v>
      </c>
      <c r="AJ137" s="55">
        <f t="shared" si="1"/>
        <v>22363</v>
      </c>
      <c r="AK137" s="55">
        <f t="shared" si="1"/>
        <v>31308.2</v>
      </c>
      <c r="AL137" s="55">
        <f t="shared" si="1"/>
        <v>42136.6</v>
      </c>
      <c r="AM137" s="55">
        <f t="shared" si="1"/>
        <v>56260.600000000006</v>
      </c>
      <c r="AN137" s="55">
        <f t="shared" si="1"/>
        <v>64499.600000000006</v>
      </c>
      <c r="AO137" s="55">
        <f>SUM(AC137:AN137)</f>
        <v>534934.73</v>
      </c>
    </row>
    <row r="138" spans="2:41" s="6" customFormat="1" x14ac:dyDescent="0.3">
      <c r="B138" s="47"/>
      <c r="H138" s="47" t="s">
        <v>99</v>
      </c>
      <c r="S138" s="55">
        <f>S21+S38+S39</f>
        <v>79368.052500000005</v>
      </c>
      <c r="T138" s="55">
        <f t="shared" ref="T138:AN138" si="2">T21+T38+T39</f>
        <v>57696.304600000003</v>
      </c>
      <c r="U138" s="55">
        <f t="shared" si="2"/>
        <v>48243.629280000001</v>
      </c>
      <c r="V138" s="55">
        <f t="shared" si="2"/>
        <v>61674.8</v>
      </c>
      <c r="W138" s="55">
        <f t="shared" si="2"/>
        <v>44726</v>
      </c>
      <c r="X138" s="55">
        <f t="shared" si="2"/>
        <v>44726</v>
      </c>
      <c r="Y138" s="55">
        <f t="shared" si="2"/>
        <v>57084.5</v>
      </c>
      <c r="Z138" s="55">
        <f t="shared" si="2"/>
        <v>81213</v>
      </c>
      <c r="AA138" s="55">
        <f t="shared" si="2"/>
        <v>95337</v>
      </c>
      <c r="AB138" s="55">
        <f t="shared" si="2"/>
        <v>107107</v>
      </c>
      <c r="AC138" s="55">
        <f t="shared" si="2"/>
        <v>104753</v>
      </c>
      <c r="AD138" s="55">
        <f t="shared" si="2"/>
        <v>106047.70000000001</v>
      </c>
      <c r="AE138" s="55">
        <f t="shared" si="2"/>
        <v>72974</v>
      </c>
      <c r="AF138" s="55">
        <f t="shared" si="2"/>
        <v>48845.5</v>
      </c>
      <c r="AG138" s="55">
        <f t="shared" si="2"/>
        <v>42372</v>
      </c>
      <c r="AH138" s="55">
        <f t="shared" si="2"/>
        <v>58944.160000000003</v>
      </c>
      <c r="AI138" s="55">
        <f t="shared" si="2"/>
        <v>44726</v>
      </c>
      <c r="AJ138" s="55">
        <f t="shared" si="2"/>
        <v>44726</v>
      </c>
      <c r="AK138" s="55">
        <f t="shared" si="2"/>
        <v>57084.5</v>
      </c>
      <c r="AL138" s="55">
        <f t="shared" si="2"/>
        <v>81213</v>
      </c>
      <c r="AM138" s="55">
        <f t="shared" si="2"/>
        <v>95337</v>
      </c>
      <c r="AN138" s="55">
        <f t="shared" si="2"/>
        <v>107107</v>
      </c>
      <c r="AO138" s="55">
        <f>SUM(AC138:AN138)</f>
        <v>864129.86</v>
      </c>
    </row>
    <row r="139" spans="2:41" s="6" customFormat="1" x14ac:dyDescent="0.3">
      <c r="B139" s="47"/>
      <c r="H139" s="47" t="s">
        <v>189</v>
      </c>
      <c r="S139" s="55">
        <f>S22+S43</f>
        <v>72080.657000000007</v>
      </c>
      <c r="T139" s="55">
        <f t="shared" ref="T139:AN139" si="3">T22+T43</f>
        <v>60310.656999999999</v>
      </c>
      <c r="U139" s="55">
        <f t="shared" si="3"/>
        <v>25589.721959999999</v>
      </c>
      <c r="V139" s="55">
        <f t="shared" si="3"/>
        <v>23893.1</v>
      </c>
      <c r="W139" s="55">
        <f t="shared" si="3"/>
        <v>31779</v>
      </c>
      <c r="X139" s="55">
        <f t="shared" si="3"/>
        <v>77682</v>
      </c>
      <c r="Y139" s="55">
        <f t="shared" si="3"/>
        <v>63028.35</v>
      </c>
      <c r="Z139" s="55">
        <f t="shared" si="3"/>
        <v>92983</v>
      </c>
      <c r="AA139" s="55">
        <f t="shared" si="3"/>
        <v>85921</v>
      </c>
      <c r="AB139" s="55">
        <f t="shared" si="3"/>
        <v>81566.100000000006</v>
      </c>
      <c r="AC139" s="55">
        <f t="shared" si="3"/>
        <v>124173.5</v>
      </c>
      <c r="AD139" s="55">
        <f t="shared" si="3"/>
        <v>75563.399999999994</v>
      </c>
      <c r="AE139" s="55">
        <f t="shared" si="3"/>
        <v>70620</v>
      </c>
      <c r="AF139" s="55">
        <f t="shared" si="3"/>
        <v>45903</v>
      </c>
      <c r="AG139" s="55">
        <f t="shared" si="3"/>
        <v>20597.5</v>
      </c>
      <c r="AH139" s="55">
        <f t="shared" si="3"/>
        <v>21845.120000000003</v>
      </c>
      <c r="AI139" s="55">
        <f t="shared" si="3"/>
        <v>31779</v>
      </c>
      <c r="AJ139" s="55">
        <f t="shared" si="3"/>
        <v>89452</v>
      </c>
      <c r="AK139" s="55">
        <f t="shared" si="3"/>
        <v>74151</v>
      </c>
      <c r="AL139" s="55">
        <f t="shared" si="3"/>
        <v>110638</v>
      </c>
      <c r="AM139" s="55">
        <f t="shared" si="3"/>
        <v>93336.1</v>
      </c>
      <c r="AN139" s="55">
        <f t="shared" si="3"/>
        <v>91806</v>
      </c>
      <c r="AO139" s="55">
        <f>SUM(AC139:AN139)</f>
        <v>849864.62</v>
      </c>
    </row>
    <row r="140" spans="2:41" s="6" customFormat="1" x14ac:dyDescent="0.3">
      <c r="B140" s="47"/>
      <c r="H140" s="47"/>
      <c r="S140" s="185">
        <f>SUM(S136:S139)</f>
        <v>1963275.4845000003</v>
      </c>
      <c r="T140" s="185">
        <f t="shared" ref="T140:AO140" si="4">SUM(T136:T139)</f>
        <v>1930934.2315999998</v>
      </c>
      <c r="U140" s="185">
        <f t="shared" si="4"/>
        <v>592158.11600000004</v>
      </c>
      <c r="V140" s="185">
        <f t="shared" si="4"/>
        <v>501107.74999999994</v>
      </c>
      <c r="W140" s="185">
        <f t="shared" si="4"/>
        <v>261294</v>
      </c>
      <c r="X140" s="185">
        <f t="shared" si="4"/>
        <v>286011</v>
      </c>
      <c r="Y140" s="185">
        <f t="shared" si="4"/>
        <v>2236076.0664144829</v>
      </c>
      <c r="Z140" s="185">
        <f t="shared" si="4"/>
        <v>2408447.7164144828</v>
      </c>
      <c r="AA140" s="185">
        <f t="shared" si="4"/>
        <v>729151.5</v>
      </c>
      <c r="AB140" s="185">
        <f t="shared" si="4"/>
        <v>771876.6</v>
      </c>
      <c r="AC140" s="185">
        <f t="shared" si="4"/>
        <v>786589.1</v>
      </c>
      <c r="AD140" s="185">
        <f t="shared" si="4"/>
        <v>784764.75000000012</v>
      </c>
      <c r="AE140" s="185">
        <f t="shared" si="4"/>
        <v>657060.25</v>
      </c>
      <c r="AF140" s="185">
        <f t="shared" si="4"/>
        <v>481098.75</v>
      </c>
      <c r="AG140" s="185">
        <f t="shared" si="4"/>
        <v>332796.75</v>
      </c>
      <c r="AH140" s="185">
        <f t="shared" si="4"/>
        <v>299252.25</v>
      </c>
      <c r="AI140" s="185">
        <f t="shared" si="4"/>
        <v>267179</v>
      </c>
      <c r="AJ140" s="185">
        <f t="shared" si="4"/>
        <v>300723.5</v>
      </c>
      <c r="AK140" s="185">
        <f t="shared" si="4"/>
        <v>406065</v>
      </c>
      <c r="AL140" s="185">
        <f t="shared" si="4"/>
        <v>599681.5</v>
      </c>
      <c r="AM140" s="185">
        <f t="shared" si="4"/>
        <v>754221.6</v>
      </c>
      <c r="AN140" s="185">
        <f t="shared" si="4"/>
        <v>793886.5</v>
      </c>
      <c r="AO140" s="185">
        <f t="shared" si="4"/>
        <v>6463318.9500000011</v>
      </c>
    </row>
    <row r="141" spans="2:41" s="6" customFormat="1" x14ac:dyDescent="0.3">
      <c r="B141" s="47"/>
      <c r="H141" s="6" t="s">
        <v>300</v>
      </c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</row>
    <row r="142" spans="2:41" s="6" customFormat="1" x14ac:dyDescent="0.3">
      <c r="B142" s="47"/>
      <c r="H142" s="51" t="s">
        <v>165</v>
      </c>
      <c r="S142" s="186">
        <f>SUMIFS(S$11:S$132,$H$11:$H$132,$H142)</f>
        <v>2424909.0063944822</v>
      </c>
      <c r="T142" s="186">
        <f>SUMIFS(T$11:T$132,$H$11:$H$132,$H142)</f>
        <v>2432912.8698944822</v>
      </c>
      <c r="U142" s="186">
        <f t="shared" ref="U142:AN145" si="5">SUMIFS(U$11:U$132,$H$11:$H$132,$H142)</f>
        <v>789439.06004200003</v>
      </c>
      <c r="V142" s="186">
        <f t="shared" si="5"/>
        <v>650358.19933800003</v>
      </c>
      <c r="W142" s="186">
        <f t="shared" si="5"/>
        <v>365236.65749999997</v>
      </c>
      <c r="X142" s="186">
        <f t="shared" si="5"/>
        <v>436681.69750000001</v>
      </c>
      <c r="Y142" s="186">
        <f t="shared" si="5"/>
        <v>2932295.2990144822</v>
      </c>
      <c r="Z142" s="186">
        <f t="shared" si="5"/>
        <v>2685741.1164144822</v>
      </c>
      <c r="AA142" s="186">
        <f t="shared" si="5"/>
        <v>1140584.3999999999</v>
      </c>
      <c r="AB142" s="186">
        <f t="shared" si="5"/>
        <v>1153500.8999999999</v>
      </c>
      <c r="AC142" s="186">
        <f t="shared" si="5"/>
        <v>1086770.24</v>
      </c>
      <c r="AD142" s="186">
        <f t="shared" si="5"/>
        <v>4148041.1515920004</v>
      </c>
      <c r="AE142" s="186">
        <f t="shared" si="5"/>
        <v>1001715.25</v>
      </c>
      <c r="AF142" s="186">
        <f t="shared" si="5"/>
        <v>816500.6</v>
      </c>
      <c r="AG142" s="186">
        <f t="shared" si="5"/>
        <v>596394.25</v>
      </c>
      <c r="AH142" s="186">
        <f t="shared" si="5"/>
        <v>2134672.3099999996</v>
      </c>
      <c r="AI142" s="186">
        <f t="shared" si="5"/>
        <v>303077.5</v>
      </c>
      <c r="AJ142" s="186">
        <f t="shared" si="5"/>
        <v>336033.5</v>
      </c>
      <c r="AK142" s="186">
        <f t="shared" si="5"/>
        <v>560031.30000000005</v>
      </c>
      <c r="AL142" s="186">
        <f t="shared" si="5"/>
        <v>792738.9</v>
      </c>
      <c r="AM142" s="186">
        <f t="shared" si="5"/>
        <v>1020973.9</v>
      </c>
      <c r="AN142" s="186">
        <f t="shared" si="5"/>
        <v>1199568.8999999999</v>
      </c>
      <c r="AO142" s="55">
        <f>SUM(AC142:AN142)</f>
        <v>13996517.801592002</v>
      </c>
    </row>
    <row r="143" spans="2:41" s="6" customFormat="1" x14ac:dyDescent="0.3">
      <c r="B143" s="47"/>
      <c r="H143" s="51" t="s">
        <v>168</v>
      </c>
      <c r="S143" s="186">
        <f t="shared" ref="S143:AH145" si="6">SUMIFS(S$11:S$132,$H$11:$H$132,$H143)</f>
        <v>92126.027849879712</v>
      </c>
      <c r="T143" s="186">
        <f t="shared" si="6"/>
        <v>92532.108349879709</v>
      </c>
      <c r="U143" s="186">
        <f t="shared" si="6"/>
        <v>81148.786786000011</v>
      </c>
      <c r="V143" s="186">
        <f t="shared" si="6"/>
        <v>77779.332313999999</v>
      </c>
      <c r="W143" s="186">
        <f t="shared" si="6"/>
        <v>60931.097500000003</v>
      </c>
      <c r="X143" s="186">
        <f t="shared" si="6"/>
        <v>58486.717499999999</v>
      </c>
      <c r="Y143" s="186">
        <f t="shared" si="6"/>
        <v>202038.48</v>
      </c>
      <c r="Z143" s="186">
        <f t="shared" si="6"/>
        <v>212362.79500000001</v>
      </c>
      <c r="AA143" s="186">
        <f t="shared" si="6"/>
        <v>106261.6</v>
      </c>
      <c r="AB143" s="186">
        <f t="shared" si="6"/>
        <v>113877.6</v>
      </c>
      <c r="AC143" s="186">
        <f t="shared" si="6"/>
        <v>108807.36</v>
      </c>
      <c r="AD143" s="186">
        <f t="shared" si="6"/>
        <v>191297.998949</v>
      </c>
      <c r="AE143" s="186">
        <f t="shared" si="6"/>
        <v>85921</v>
      </c>
      <c r="AF143" s="186">
        <f t="shared" si="6"/>
        <v>61056.65</v>
      </c>
      <c r="AG143" s="186">
        <f t="shared" si="6"/>
        <v>56407.5</v>
      </c>
      <c r="AH143" s="186">
        <f t="shared" si="6"/>
        <v>159674.5</v>
      </c>
      <c r="AI143" s="186">
        <f t="shared" si="5"/>
        <v>58261.5</v>
      </c>
      <c r="AJ143" s="186">
        <f t="shared" si="5"/>
        <v>54142</v>
      </c>
      <c r="AK143" s="186">
        <f t="shared" si="5"/>
        <v>78388.2</v>
      </c>
      <c r="AL143" s="186">
        <f t="shared" si="5"/>
        <v>89216.6</v>
      </c>
      <c r="AM143" s="186">
        <f t="shared" si="5"/>
        <v>102752.1</v>
      </c>
      <c r="AN143" s="186">
        <f t="shared" si="5"/>
        <v>111579.6</v>
      </c>
      <c r="AO143" s="55">
        <f>SUM(AC143:AN143)</f>
        <v>1157505.0089489999</v>
      </c>
    </row>
    <row r="144" spans="2:41" s="6" customFormat="1" x14ac:dyDescent="0.3">
      <c r="B144" s="47"/>
      <c r="H144" s="47" t="s">
        <v>99</v>
      </c>
      <c r="S144" s="186">
        <f t="shared" si="6"/>
        <v>198884.92008978981</v>
      </c>
      <c r="T144" s="186">
        <f t="shared" si="6"/>
        <v>164489.83318978982</v>
      </c>
      <c r="U144" s="186">
        <f t="shared" si="5"/>
        <v>100987.73773199999</v>
      </c>
      <c r="V144" s="186">
        <f t="shared" si="5"/>
        <v>119424.764628</v>
      </c>
      <c r="W144" s="186">
        <f t="shared" si="5"/>
        <v>107365.89500000002</v>
      </c>
      <c r="X144" s="186">
        <f t="shared" si="5"/>
        <v>117551.41500000001</v>
      </c>
      <c r="Y144" s="186">
        <f t="shared" si="5"/>
        <v>156988.87</v>
      </c>
      <c r="Z144" s="186">
        <f t="shared" si="5"/>
        <v>191769.4</v>
      </c>
      <c r="AA144" s="186">
        <f t="shared" si="5"/>
        <v>210597</v>
      </c>
      <c r="AB144" s="186">
        <f t="shared" si="5"/>
        <v>213401.5</v>
      </c>
      <c r="AC144" s="186">
        <f t="shared" si="5"/>
        <v>183092.5</v>
      </c>
      <c r="AD144" s="186">
        <f t="shared" si="5"/>
        <v>255461.47894900001</v>
      </c>
      <c r="AE144" s="186">
        <f t="shared" si="5"/>
        <v>123585</v>
      </c>
      <c r="AF144" s="186">
        <f t="shared" si="5"/>
        <v>100398.1</v>
      </c>
      <c r="AG144" s="186">
        <f t="shared" si="5"/>
        <v>83567</v>
      </c>
      <c r="AH144" s="186">
        <f t="shared" si="5"/>
        <v>305354.92000000004</v>
      </c>
      <c r="AI144" s="186">
        <f t="shared" si="5"/>
        <v>100162.70000000001</v>
      </c>
      <c r="AJ144" s="186">
        <f t="shared" si="5"/>
        <v>106212.48000000001</v>
      </c>
      <c r="AK144" s="186">
        <f t="shared" si="5"/>
        <v>130647</v>
      </c>
      <c r="AL144" s="186">
        <f t="shared" si="5"/>
        <v>175373</v>
      </c>
      <c r="AM144" s="186">
        <f t="shared" si="5"/>
        <v>189497</v>
      </c>
      <c r="AN144" s="186">
        <f t="shared" si="5"/>
        <v>199501.5</v>
      </c>
      <c r="AO144" s="55">
        <f>SUM(AC144:AN144)</f>
        <v>1952852.6789490001</v>
      </c>
    </row>
    <row r="145" spans="1:41" s="6" customFormat="1" x14ac:dyDescent="0.3">
      <c r="B145" s="47"/>
      <c r="H145" s="47" t="s">
        <v>189</v>
      </c>
      <c r="S145" s="186">
        <f t="shared" si="6"/>
        <v>111036.677</v>
      </c>
      <c r="T145" s="186">
        <f t="shared" si="6"/>
        <v>99266.676999999996</v>
      </c>
      <c r="U145" s="186">
        <f t="shared" si="5"/>
        <v>37359.721959999995</v>
      </c>
      <c r="V145" s="186">
        <f t="shared" si="5"/>
        <v>35663.1</v>
      </c>
      <c r="W145" s="186">
        <f t="shared" si="5"/>
        <v>56496</v>
      </c>
      <c r="X145" s="186">
        <f t="shared" si="5"/>
        <v>109461</v>
      </c>
      <c r="Y145" s="186">
        <f t="shared" si="5"/>
        <v>141735.89499999999</v>
      </c>
      <c r="Z145" s="186">
        <f t="shared" si="5"/>
        <v>178752.54499999998</v>
      </c>
      <c r="AA145" s="186">
        <f t="shared" si="5"/>
        <v>135355</v>
      </c>
      <c r="AB145" s="186">
        <f t="shared" si="5"/>
        <v>126292.1</v>
      </c>
      <c r="AC145" s="186">
        <f t="shared" si="5"/>
        <v>167722.5</v>
      </c>
      <c r="AD145" s="186">
        <f t="shared" si="5"/>
        <v>136767.4</v>
      </c>
      <c r="AE145" s="186">
        <f t="shared" si="5"/>
        <v>114169</v>
      </c>
      <c r="AF145" s="186">
        <f t="shared" si="5"/>
        <v>70878.94</v>
      </c>
      <c r="AG145" s="186">
        <f t="shared" si="5"/>
        <v>32367.5</v>
      </c>
      <c r="AH145" s="186">
        <f t="shared" si="5"/>
        <v>33615.120000000003</v>
      </c>
      <c r="AI145" s="186">
        <f t="shared" si="5"/>
        <v>56496</v>
      </c>
      <c r="AJ145" s="186">
        <f t="shared" si="5"/>
        <v>121231</v>
      </c>
      <c r="AK145" s="186">
        <f t="shared" si="5"/>
        <v>105930</v>
      </c>
      <c r="AL145" s="186">
        <f t="shared" si="5"/>
        <v>171842</v>
      </c>
      <c r="AM145" s="186">
        <f t="shared" si="5"/>
        <v>142770.1</v>
      </c>
      <c r="AN145" s="186">
        <f t="shared" si="5"/>
        <v>136532</v>
      </c>
      <c r="AO145" s="55">
        <f>SUM(AC145:AN145)</f>
        <v>1290321.56</v>
      </c>
    </row>
    <row r="146" spans="1:41" s="6" customFormat="1" x14ac:dyDescent="0.3">
      <c r="B146" s="47"/>
      <c r="H146" s="47"/>
      <c r="S146" s="185">
        <f>SUM(S142:S145)</f>
        <v>2826956.6313341516</v>
      </c>
      <c r="T146" s="185">
        <f>SUM(T142:T145)</f>
        <v>2789201.4884341517</v>
      </c>
      <c r="U146" s="185">
        <f t="shared" ref="U146:AN146" si="7">SUM(U142:U145)</f>
        <v>1008935.30652</v>
      </c>
      <c r="V146" s="185">
        <f t="shared" si="7"/>
        <v>883225.39627999999</v>
      </c>
      <c r="W146" s="185">
        <f t="shared" si="7"/>
        <v>590029.65</v>
      </c>
      <c r="X146" s="185">
        <f t="shared" si="7"/>
        <v>722180.83000000007</v>
      </c>
      <c r="Y146" s="185">
        <f t="shared" si="7"/>
        <v>3433058.5440144823</v>
      </c>
      <c r="Z146" s="185">
        <f t="shared" si="7"/>
        <v>3268625.856414482</v>
      </c>
      <c r="AA146" s="185">
        <f t="shared" si="7"/>
        <v>1592798</v>
      </c>
      <c r="AB146" s="185">
        <f t="shared" si="7"/>
        <v>1607072.1</v>
      </c>
      <c r="AC146" s="185">
        <f t="shared" si="7"/>
        <v>1546392.6</v>
      </c>
      <c r="AD146" s="185">
        <f t="shared" si="7"/>
        <v>4731568.0294900006</v>
      </c>
      <c r="AE146" s="185">
        <f t="shared" si="7"/>
        <v>1325390.25</v>
      </c>
      <c r="AF146" s="185">
        <f t="shared" si="7"/>
        <v>1048834.29</v>
      </c>
      <c r="AG146" s="185">
        <f t="shared" si="7"/>
        <v>768736.25</v>
      </c>
      <c r="AH146" s="185">
        <f t="shared" si="7"/>
        <v>2633316.8499999996</v>
      </c>
      <c r="AI146" s="185">
        <f t="shared" si="7"/>
        <v>517997.7</v>
      </c>
      <c r="AJ146" s="185">
        <f t="shared" si="7"/>
        <v>617618.98</v>
      </c>
      <c r="AK146" s="185">
        <f t="shared" si="7"/>
        <v>874996.5</v>
      </c>
      <c r="AL146" s="185">
        <f t="shared" si="7"/>
        <v>1229170.5</v>
      </c>
      <c r="AM146" s="185">
        <f t="shared" si="7"/>
        <v>1455993.1</v>
      </c>
      <c r="AN146" s="185">
        <f t="shared" si="7"/>
        <v>1647182</v>
      </c>
      <c r="AO146" s="185">
        <f t="shared" ref="AO146" si="8">SUM(AO142:AO145)</f>
        <v>18397197.049490001</v>
      </c>
    </row>
    <row r="147" spans="1:41" s="6" customFormat="1" x14ac:dyDescent="0.3">
      <c r="A147" s="46"/>
      <c r="B147" s="47"/>
      <c r="H147" s="47" t="s">
        <v>301</v>
      </c>
      <c r="N147" s="48"/>
      <c r="P147" s="48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</row>
    <row r="148" spans="1:41" s="6" customFormat="1" x14ac:dyDescent="0.3">
      <c r="A148" s="46"/>
      <c r="B148" s="47"/>
      <c r="H148" s="51" t="s">
        <v>165</v>
      </c>
      <c r="N148" s="48"/>
      <c r="P148" s="48"/>
      <c r="S148" s="55">
        <f>SUM('RC Retirements'!S116:S120)</f>
        <v>-8429.0258333333331</v>
      </c>
      <c r="T148" s="55">
        <f>SUM('RC Retirements'!T116:T120)</f>
        <v>-8429.0258333333331</v>
      </c>
      <c r="U148" s="55">
        <f>SUM('RC Retirements'!U116:U120)</f>
        <v>-8429.0258333333331</v>
      </c>
      <c r="V148" s="55">
        <f>SUM('RC Retirements'!V116:V120)</f>
        <v>-8429.0258333333331</v>
      </c>
      <c r="W148" s="55">
        <f>SUM('RC Retirements'!W116:W120)</f>
        <v>-8429.0258333333331</v>
      </c>
      <c r="X148" s="55">
        <f>SUM('RC Retirements'!X116:X120)</f>
        <v>-8429.0258333333331</v>
      </c>
      <c r="Y148" s="55">
        <f>SUM('RC Retirements'!Y116:Y120)</f>
        <v>-8429.0258333333331</v>
      </c>
      <c r="Z148" s="55">
        <f>SUM('RC Retirements'!Z116:Z120)</f>
        <v>-8429.0258333333331</v>
      </c>
      <c r="AA148" s="55">
        <f>SUM('RC Retirements'!AA116:AA120)</f>
        <v>-8429.0258333333331</v>
      </c>
      <c r="AB148" s="55">
        <f>SUM('RC Retirements'!AB116:AB120)</f>
        <v>-8429.0258333333331</v>
      </c>
      <c r="AC148" s="55">
        <f>SUM('RC Retirements'!AC116:AC120)</f>
        <v>-8429.0258333333331</v>
      </c>
      <c r="AD148" s="55">
        <f>SUM('RC Retirements'!AD116:AD120)</f>
        <v>-8429.0258333333331</v>
      </c>
      <c r="AE148" s="55">
        <f>SUM('RC Retirements'!AE116:AE120)</f>
        <v>-8429.0258333333331</v>
      </c>
      <c r="AF148" s="55">
        <f>SUM('RC Retirements'!AF116:AF120)</f>
        <v>-8429.0258333333331</v>
      </c>
      <c r="AG148" s="55">
        <f>SUM('RC Retirements'!AG116:AG120)</f>
        <v>-8429.0258333333331</v>
      </c>
      <c r="AH148" s="55">
        <f>SUM('RC Retirements'!AH116:AH120)</f>
        <v>-8429.0258333333331</v>
      </c>
      <c r="AI148" s="55">
        <f>SUM('RC Retirements'!AI116:AI120)</f>
        <v>-8429.0258333333331</v>
      </c>
      <c r="AJ148" s="55">
        <f>SUM('RC Retirements'!AJ116:AJ120)</f>
        <v>-8429.0258333333331</v>
      </c>
      <c r="AK148" s="55">
        <f>SUM('RC Retirements'!AK116:AK120)</f>
        <v>-8429.0258333333331</v>
      </c>
      <c r="AL148" s="55">
        <f>SUM('RC Retirements'!AL116:AL120)</f>
        <v>-8429.0258333333331</v>
      </c>
      <c r="AM148" s="55">
        <f>SUM('RC Retirements'!AM116:AM120)</f>
        <v>-8429.0258333333331</v>
      </c>
      <c r="AN148" s="55">
        <f>SUM('RC Retirements'!AN116:AN120)</f>
        <v>-8429.0258333333331</v>
      </c>
      <c r="AO148" s="55">
        <f>SUM(AC148:AN148)</f>
        <v>-101148.31</v>
      </c>
    </row>
    <row r="149" spans="1:41" s="6" customFormat="1" x14ac:dyDescent="0.3">
      <c r="A149" s="46"/>
      <c r="B149" s="47"/>
      <c r="H149" s="51" t="s">
        <v>168</v>
      </c>
      <c r="N149" s="48"/>
      <c r="P149" s="48"/>
      <c r="S149" s="55">
        <f>'RC Retirements'!S127</f>
        <v>-1130.4341666666667</v>
      </c>
      <c r="T149" s="55">
        <f>'RC Retirements'!T127</f>
        <v>-1130.4341666666667</v>
      </c>
      <c r="U149" s="55">
        <f>'RC Retirements'!U127</f>
        <v>-1130.4341666666667</v>
      </c>
      <c r="V149" s="55">
        <f>'RC Retirements'!V127</f>
        <v>-1130.4341666666667</v>
      </c>
      <c r="W149" s="55">
        <f>'RC Retirements'!W127</f>
        <v>-1130.4341666666667</v>
      </c>
      <c r="X149" s="55">
        <f>'RC Retirements'!X127</f>
        <v>-1130.4341666666667</v>
      </c>
      <c r="Y149" s="55">
        <f>'RC Retirements'!Y127</f>
        <v>-1130.4341666666667</v>
      </c>
      <c r="Z149" s="55">
        <f>'RC Retirements'!Z127</f>
        <v>-1130.4341666666667</v>
      </c>
      <c r="AA149" s="55">
        <f>'RC Retirements'!AA127</f>
        <v>-1130.4341666666667</v>
      </c>
      <c r="AB149" s="55">
        <f>'RC Retirements'!AB127</f>
        <v>-1130.4341666666667</v>
      </c>
      <c r="AC149" s="55">
        <f>'RC Retirements'!AC127</f>
        <v>-1130.4341666666667</v>
      </c>
      <c r="AD149" s="55">
        <f>'RC Retirements'!AD127</f>
        <v>-1130.4341666666667</v>
      </c>
      <c r="AE149" s="55">
        <f>'RC Retirements'!AE127</f>
        <v>-1130.4341666666667</v>
      </c>
      <c r="AF149" s="55">
        <f>'RC Retirements'!AF127</f>
        <v>-1130.4341666666667</v>
      </c>
      <c r="AG149" s="55">
        <f>'RC Retirements'!AG127</f>
        <v>-1130.4341666666667</v>
      </c>
      <c r="AH149" s="55">
        <f>'RC Retirements'!AH127</f>
        <v>-1130.4341666666667</v>
      </c>
      <c r="AI149" s="55">
        <f>'RC Retirements'!AI127</f>
        <v>-1130.4341666666667</v>
      </c>
      <c r="AJ149" s="55">
        <f>'RC Retirements'!AJ127</f>
        <v>-1130.4341666666667</v>
      </c>
      <c r="AK149" s="55">
        <f>'RC Retirements'!AK127</f>
        <v>-1130.4341666666667</v>
      </c>
      <c r="AL149" s="55">
        <f>'RC Retirements'!AL127</f>
        <v>-1130.4341666666667</v>
      </c>
      <c r="AM149" s="55">
        <f>'RC Retirements'!AM127</f>
        <v>-1130.4341666666667</v>
      </c>
      <c r="AN149" s="55">
        <f>'RC Retirements'!AN127</f>
        <v>-1130.4341666666667</v>
      </c>
      <c r="AO149" s="55">
        <f>SUM(AC149:AN149)</f>
        <v>-13565.209999999997</v>
      </c>
    </row>
    <row r="150" spans="1:41" s="6" customFormat="1" x14ac:dyDescent="0.3">
      <c r="A150" s="46"/>
      <c r="B150" s="47"/>
      <c r="H150" s="47" t="s">
        <v>99</v>
      </c>
      <c r="N150" s="48"/>
      <c r="P150" s="48"/>
      <c r="S150" s="55">
        <f>'RC Retirements'!S121</f>
        <v>-21897.5975</v>
      </c>
      <c r="T150" s="55">
        <f>'RC Retirements'!T121</f>
        <v>-21897.5975</v>
      </c>
      <c r="U150" s="55">
        <f>'RC Retirements'!U121</f>
        <v>-21897.5975</v>
      </c>
      <c r="V150" s="55">
        <f>'RC Retirements'!V121</f>
        <v>-21897.5975</v>
      </c>
      <c r="W150" s="55">
        <f>'RC Retirements'!W121</f>
        <v>-21897.5975</v>
      </c>
      <c r="X150" s="55">
        <f>'RC Retirements'!X121</f>
        <v>-21897.5975</v>
      </c>
      <c r="Y150" s="55">
        <f>'RC Retirements'!Y121</f>
        <v>-21897.5975</v>
      </c>
      <c r="Z150" s="55">
        <f>'RC Retirements'!Z121</f>
        <v>-21897.5975</v>
      </c>
      <c r="AA150" s="55">
        <f>'RC Retirements'!AA121</f>
        <v>-21897.5975</v>
      </c>
      <c r="AB150" s="55">
        <f>'RC Retirements'!AB121</f>
        <v>-21897.5975</v>
      </c>
      <c r="AC150" s="55">
        <f>'RC Retirements'!AC121</f>
        <v>-21897.5975</v>
      </c>
      <c r="AD150" s="55">
        <f>'RC Retirements'!AD121</f>
        <v>-21897.5975</v>
      </c>
      <c r="AE150" s="55">
        <f>'RC Retirements'!AE121</f>
        <v>-21897.5975</v>
      </c>
      <c r="AF150" s="55">
        <f>'RC Retirements'!AF121</f>
        <v>-21897.5975</v>
      </c>
      <c r="AG150" s="55">
        <f>'RC Retirements'!AG121</f>
        <v>-21897.5975</v>
      </c>
      <c r="AH150" s="55">
        <f>'RC Retirements'!AH121</f>
        <v>-21897.5975</v>
      </c>
      <c r="AI150" s="55">
        <f>'RC Retirements'!AI121</f>
        <v>-21897.5975</v>
      </c>
      <c r="AJ150" s="55">
        <f>'RC Retirements'!AJ121</f>
        <v>-21897.5975</v>
      </c>
      <c r="AK150" s="55">
        <f>'RC Retirements'!AK121</f>
        <v>-21897.5975</v>
      </c>
      <c r="AL150" s="55">
        <f>'RC Retirements'!AL121</f>
        <v>-21897.5975</v>
      </c>
      <c r="AM150" s="55">
        <f>'RC Retirements'!AM121</f>
        <v>-21897.5975</v>
      </c>
      <c r="AN150" s="55">
        <f>'RC Retirements'!AN121</f>
        <v>-21897.5975</v>
      </c>
      <c r="AO150" s="55">
        <f>SUM(AC150:AN150)</f>
        <v>-262771.17</v>
      </c>
    </row>
    <row r="151" spans="1:41" s="6" customFormat="1" x14ac:dyDescent="0.3">
      <c r="H151" s="47" t="s">
        <v>189</v>
      </c>
      <c r="S151" s="55">
        <f>SUM('RC Retirements'!S122:S126)</f>
        <v>-4795.7000000000007</v>
      </c>
      <c r="T151" s="55">
        <f>SUM('RC Retirements'!T122:T126)</f>
        <v>-4795.7000000000007</v>
      </c>
      <c r="U151" s="55">
        <f>SUM('RC Retirements'!U122:U126)</f>
        <v>-4795.7000000000007</v>
      </c>
      <c r="V151" s="55">
        <f>SUM('RC Retirements'!V122:V126)</f>
        <v>-4795.7000000000007</v>
      </c>
      <c r="W151" s="55">
        <f>SUM('RC Retirements'!W122:W126)</f>
        <v>-4795.7000000000007</v>
      </c>
      <c r="X151" s="55">
        <f>SUM('RC Retirements'!X122:X126)</f>
        <v>-4795.7000000000007</v>
      </c>
      <c r="Y151" s="55">
        <f>SUM('RC Retirements'!Y122:Y126)</f>
        <v>-4795.7000000000007</v>
      </c>
      <c r="Z151" s="55">
        <f>SUM('RC Retirements'!Z122:Z126)</f>
        <v>-4795.7000000000007</v>
      </c>
      <c r="AA151" s="55">
        <f>SUM('RC Retirements'!AA122:AA126)</f>
        <v>-4795.7000000000007</v>
      </c>
      <c r="AB151" s="55">
        <f>SUM('RC Retirements'!AB122:AB126)</f>
        <v>-4795.7000000000007</v>
      </c>
      <c r="AC151" s="55">
        <f>SUM('RC Retirements'!AC122:AC126)</f>
        <v>-4795.7000000000007</v>
      </c>
      <c r="AD151" s="55">
        <f>SUM('RC Retirements'!AD122:AD126)</f>
        <v>-4795.7000000000007</v>
      </c>
      <c r="AE151" s="55">
        <f>SUM('RC Retirements'!AE122:AE126)</f>
        <v>-4795.7000000000007</v>
      </c>
      <c r="AF151" s="55">
        <f>SUM('RC Retirements'!AF122:AF126)</f>
        <v>-4795.7000000000007</v>
      </c>
      <c r="AG151" s="55">
        <f>SUM('RC Retirements'!AG122:AG126)</f>
        <v>-4795.7000000000007</v>
      </c>
      <c r="AH151" s="55">
        <f>SUM('RC Retirements'!AH122:AH126)</f>
        <v>-4795.7000000000007</v>
      </c>
      <c r="AI151" s="55">
        <f>SUM('RC Retirements'!AI122:AI126)</f>
        <v>-4795.7000000000007</v>
      </c>
      <c r="AJ151" s="55">
        <f>SUM('RC Retirements'!AJ122:AJ126)</f>
        <v>-4795.7000000000007</v>
      </c>
      <c r="AK151" s="55">
        <f>SUM('RC Retirements'!AK122:AK126)</f>
        <v>-4795.7000000000007</v>
      </c>
      <c r="AL151" s="55">
        <f>SUM('RC Retirements'!AL122:AL126)</f>
        <v>-4795.7000000000007</v>
      </c>
      <c r="AM151" s="55">
        <f>SUM('RC Retirements'!AM122:AM126)</f>
        <v>-4795.7000000000007</v>
      </c>
      <c r="AN151" s="55">
        <f>SUM('RC Retirements'!AN122:AN126)</f>
        <v>-4795.7000000000007</v>
      </c>
      <c r="AO151" s="55">
        <f>SUM(AC151:AN151)</f>
        <v>-57548.399999999994</v>
      </c>
    </row>
    <row r="152" spans="1:41" s="6" customFormat="1" x14ac:dyDescent="0.3">
      <c r="S152" s="185">
        <f>SUM(S148:S151)</f>
        <v>-36252.7575</v>
      </c>
      <c r="T152" s="185">
        <f t="shared" ref="T152:AN152" si="9">SUM(T148:T151)</f>
        <v>-36252.7575</v>
      </c>
      <c r="U152" s="185">
        <f t="shared" si="9"/>
        <v>-36252.7575</v>
      </c>
      <c r="V152" s="185">
        <f t="shared" si="9"/>
        <v>-36252.7575</v>
      </c>
      <c r="W152" s="185">
        <f t="shared" si="9"/>
        <v>-36252.7575</v>
      </c>
      <c r="X152" s="185">
        <f t="shared" si="9"/>
        <v>-36252.7575</v>
      </c>
      <c r="Y152" s="185">
        <f t="shared" si="9"/>
        <v>-36252.7575</v>
      </c>
      <c r="Z152" s="185">
        <f t="shared" si="9"/>
        <v>-36252.7575</v>
      </c>
      <c r="AA152" s="185">
        <f t="shared" si="9"/>
        <v>-36252.7575</v>
      </c>
      <c r="AB152" s="185">
        <f t="shared" si="9"/>
        <v>-36252.7575</v>
      </c>
      <c r="AC152" s="185">
        <f t="shared" si="9"/>
        <v>-36252.7575</v>
      </c>
      <c r="AD152" s="185">
        <f t="shared" si="9"/>
        <v>-36252.7575</v>
      </c>
      <c r="AE152" s="185">
        <f t="shared" si="9"/>
        <v>-36252.7575</v>
      </c>
      <c r="AF152" s="185">
        <f t="shared" si="9"/>
        <v>-36252.7575</v>
      </c>
      <c r="AG152" s="185">
        <f t="shared" si="9"/>
        <v>-36252.7575</v>
      </c>
      <c r="AH152" s="185">
        <f t="shared" si="9"/>
        <v>-36252.7575</v>
      </c>
      <c r="AI152" s="185">
        <f t="shared" si="9"/>
        <v>-36252.7575</v>
      </c>
      <c r="AJ152" s="185">
        <f t="shared" si="9"/>
        <v>-36252.7575</v>
      </c>
      <c r="AK152" s="185">
        <f t="shared" si="9"/>
        <v>-36252.7575</v>
      </c>
      <c r="AL152" s="185">
        <f t="shared" si="9"/>
        <v>-36252.7575</v>
      </c>
      <c r="AM152" s="185">
        <f t="shared" si="9"/>
        <v>-36252.7575</v>
      </c>
      <c r="AN152" s="185">
        <f t="shared" si="9"/>
        <v>-36252.7575</v>
      </c>
      <c r="AO152" s="185">
        <f t="shared" ref="AO152" si="10">SUM(AO148:AO151)</f>
        <v>-435033.08999999997</v>
      </c>
    </row>
    <row r="153" spans="1:41" s="6" customFormat="1" x14ac:dyDescent="0.3">
      <c r="H153" s="6" t="s">
        <v>302</v>
      </c>
    </row>
    <row r="154" spans="1:41" s="6" customFormat="1" x14ac:dyDescent="0.3">
      <c r="H154" s="51" t="s">
        <v>165</v>
      </c>
      <c r="S154" s="120">
        <f>-S148/S142</f>
        <v>3.4760173726543974E-3</v>
      </c>
      <c r="T154" s="120">
        <f t="shared" ref="T154:AN157" si="11">-T148/T142</f>
        <v>3.4645818753463653E-3</v>
      </c>
      <c r="U154" s="120">
        <f t="shared" si="11"/>
        <v>1.0677234330012615E-2</v>
      </c>
      <c r="V154" s="120">
        <f t="shared" si="11"/>
        <v>1.2960589782543287E-2</v>
      </c>
      <c r="W154" s="120">
        <f t="shared" si="11"/>
        <v>2.3078258056102526E-2</v>
      </c>
      <c r="X154" s="120">
        <f t="shared" si="11"/>
        <v>1.9302448171263996E-2</v>
      </c>
      <c r="Y154" s="120">
        <f t="shared" si="11"/>
        <v>2.8745487660012457E-3</v>
      </c>
      <c r="Z154" s="120">
        <f t="shared" si="11"/>
        <v>3.1384357121457223E-3</v>
      </c>
      <c r="AA154" s="120">
        <f t="shared" si="11"/>
        <v>7.3900939144295975E-3</v>
      </c>
      <c r="AB154" s="120">
        <f t="shared" si="11"/>
        <v>7.3073422251628359E-3</v>
      </c>
      <c r="AC154" s="120">
        <f t="shared" si="11"/>
        <v>7.7560329893955624E-3</v>
      </c>
      <c r="AD154" s="120">
        <f t="shared" si="11"/>
        <v>2.0320497134167313E-3</v>
      </c>
      <c r="AE154" s="120">
        <f t="shared" si="11"/>
        <v>8.414592703199171E-3</v>
      </c>
      <c r="AF154" s="120">
        <f t="shared" si="11"/>
        <v>1.0323355345156309E-2</v>
      </c>
      <c r="AG154" s="120">
        <f t="shared" si="11"/>
        <v>1.4133311703346122E-2</v>
      </c>
      <c r="AH154" s="120">
        <f t="shared" si="11"/>
        <v>3.9486275218201215E-3</v>
      </c>
      <c r="AI154" s="120">
        <f t="shared" si="11"/>
        <v>2.7811453616099293E-2</v>
      </c>
      <c r="AJ154" s="120">
        <f t="shared" si="11"/>
        <v>2.5083885485623705E-2</v>
      </c>
      <c r="AK154" s="120">
        <f t="shared" si="11"/>
        <v>1.5050990602370497E-2</v>
      </c>
      <c r="AL154" s="120">
        <f t="shared" si="11"/>
        <v>1.0632789476249157E-2</v>
      </c>
      <c r="AM154" s="120">
        <f t="shared" si="11"/>
        <v>8.2558680817730341E-3</v>
      </c>
      <c r="AN154" s="120">
        <f t="shared" si="11"/>
        <v>7.0267125409247721E-3</v>
      </c>
      <c r="AO154" s="120">
        <f t="shared" ref="AO154" si="12">-AO148/AO142</f>
        <v>7.2266767658806614E-3</v>
      </c>
    </row>
    <row r="155" spans="1:41" s="6" customFormat="1" x14ac:dyDescent="0.3">
      <c r="H155" s="51" t="s">
        <v>168</v>
      </c>
      <c r="S155" s="120">
        <f t="shared" ref="S155:AH157" si="13">-S149/S143</f>
        <v>1.227051890817132E-2</v>
      </c>
      <c r="T155" s="120">
        <f t="shared" si="13"/>
        <v>1.2216669292698941E-2</v>
      </c>
      <c r="U155" s="120">
        <f t="shared" si="13"/>
        <v>1.3930388998270175E-2</v>
      </c>
      <c r="V155" s="120">
        <f t="shared" si="13"/>
        <v>1.4533863084643536E-2</v>
      </c>
      <c r="W155" s="120">
        <f t="shared" si="13"/>
        <v>1.8552663796457411E-2</v>
      </c>
      <c r="X155" s="120">
        <f t="shared" si="13"/>
        <v>1.9328049427062934E-2</v>
      </c>
      <c r="Y155" s="120">
        <f t="shared" si="13"/>
        <v>5.595142898851083E-3</v>
      </c>
      <c r="Z155" s="120">
        <f t="shared" si="13"/>
        <v>5.3231271827377602E-3</v>
      </c>
      <c r="AA155" s="120">
        <f t="shared" si="13"/>
        <v>1.063821894895867E-2</v>
      </c>
      <c r="AB155" s="120">
        <f t="shared" si="13"/>
        <v>9.926747373203041E-3</v>
      </c>
      <c r="AC155" s="120">
        <f t="shared" si="13"/>
        <v>1.0389317107470181E-2</v>
      </c>
      <c r="AD155" s="120">
        <f t="shared" si="13"/>
        <v>5.9092838026394631E-3</v>
      </c>
      <c r="AE155" s="120">
        <f t="shared" si="13"/>
        <v>1.3156669110772299E-2</v>
      </c>
      <c r="AF155" s="120">
        <f t="shared" si="13"/>
        <v>1.8514513434108596E-2</v>
      </c>
      <c r="AG155" s="120">
        <f t="shared" si="13"/>
        <v>2.0040494024139818E-2</v>
      </c>
      <c r="AH155" s="120">
        <f t="shared" si="13"/>
        <v>7.0796161357428184E-3</v>
      </c>
      <c r="AI155" s="120">
        <f t="shared" si="11"/>
        <v>1.9402764547199552E-2</v>
      </c>
      <c r="AJ155" s="120">
        <f t="shared" si="11"/>
        <v>2.0879061849703864E-2</v>
      </c>
      <c r="AK155" s="120">
        <f t="shared" si="11"/>
        <v>1.4420973649945613E-2</v>
      </c>
      <c r="AL155" s="120">
        <f t="shared" si="11"/>
        <v>1.2670670779503665E-2</v>
      </c>
      <c r="AM155" s="120">
        <f t="shared" si="11"/>
        <v>1.1001567526762632E-2</v>
      </c>
      <c r="AN155" s="120">
        <f t="shared" si="11"/>
        <v>1.0131190349012423E-2</v>
      </c>
      <c r="AO155" s="120">
        <f t="shared" ref="AO155" si="14">-AO149/AO143</f>
        <v>1.1719353173527118E-2</v>
      </c>
    </row>
    <row r="156" spans="1:41" s="6" customFormat="1" x14ac:dyDescent="0.3">
      <c r="H156" s="47" t="s">
        <v>99</v>
      </c>
      <c r="S156" s="120">
        <f t="shared" si="13"/>
        <v>0.11010184930116358</v>
      </c>
      <c r="T156" s="120">
        <f t="shared" si="11"/>
        <v>0.1331243218827656</v>
      </c>
      <c r="U156" s="120">
        <f t="shared" si="11"/>
        <v>0.21683422157758966</v>
      </c>
      <c r="V156" s="120">
        <f t="shared" si="11"/>
        <v>0.18335893370365453</v>
      </c>
      <c r="W156" s="120">
        <f t="shared" si="11"/>
        <v>0.20395301040428152</v>
      </c>
      <c r="X156" s="120">
        <f t="shared" si="11"/>
        <v>0.18628102009661049</v>
      </c>
      <c r="Y156" s="120">
        <f t="shared" si="11"/>
        <v>0.139485031645874</v>
      </c>
      <c r="Z156" s="120">
        <f t="shared" si="11"/>
        <v>0.11418713048067106</v>
      </c>
      <c r="AA156" s="120">
        <f t="shared" si="11"/>
        <v>0.10397867728410186</v>
      </c>
      <c r="AB156" s="120">
        <f t="shared" si="11"/>
        <v>0.10261220047656647</v>
      </c>
      <c r="AC156" s="120">
        <f t="shared" si="11"/>
        <v>0.11959854991329519</v>
      </c>
      <c r="AD156" s="120">
        <f t="shared" si="11"/>
        <v>8.5717806027309537E-2</v>
      </c>
      <c r="AE156" s="120">
        <f t="shared" si="11"/>
        <v>0.17718653153699881</v>
      </c>
      <c r="AF156" s="120">
        <f t="shared" si="11"/>
        <v>0.21810768829290592</v>
      </c>
      <c r="AG156" s="120">
        <f t="shared" si="11"/>
        <v>0.26203641987866022</v>
      </c>
      <c r="AH156" s="120">
        <f t="shared" si="11"/>
        <v>7.1711952438821017E-2</v>
      </c>
      <c r="AI156" s="120">
        <f t="shared" si="11"/>
        <v>0.21862027980475762</v>
      </c>
      <c r="AJ156" s="120">
        <f t="shared" si="11"/>
        <v>0.20616783922190685</v>
      </c>
      <c r="AK156" s="120">
        <f t="shared" si="11"/>
        <v>0.16760888118364753</v>
      </c>
      <c r="AL156" s="120">
        <f t="shared" si="11"/>
        <v>0.12486299202271729</v>
      </c>
      <c r="AM156" s="120">
        <f t="shared" si="11"/>
        <v>0.1155564336110862</v>
      </c>
      <c r="AN156" s="120">
        <f t="shared" si="11"/>
        <v>0.10976156820876033</v>
      </c>
      <c r="AO156" s="120">
        <f t="shared" ref="AO156" si="15">-AO150/AO144</f>
        <v>0.13455760018795684</v>
      </c>
    </row>
    <row r="157" spans="1:41" s="6" customFormat="1" x14ac:dyDescent="0.3">
      <c r="H157" s="47" t="s">
        <v>189</v>
      </c>
      <c r="S157" s="120">
        <f t="shared" si="13"/>
        <v>4.3190233439712906E-2</v>
      </c>
      <c r="T157" s="120">
        <f t="shared" si="11"/>
        <v>4.8311277711049004E-2</v>
      </c>
      <c r="U157" s="120">
        <f t="shared" si="11"/>
        <v>0.12836551634764901</v>
      </c>
      <c r="V157" s="120">
        <f t="shared" si="11"/>
        <v>0.13447232573724666</v>
      </c>
      <c r="W157" s="120">
        <f t="shared" si="11"/>
        <v>8.4885655621636941E-2</v>
      </c>
      <c r="X157" s="120">
        <f t="shared" si="11"/>
        <v>4.3811951288586809E-2</v>
      </c>
      <c r="Y157" s="120">
        <f t="shared" si="11"/>
        <v>3.3835465603120514E-2</v>
      </c>
      <c r="Z157" s="120">
        <f t="shared" si="11"/>
        <v>2.6828708928312048E-2</v>
      </c>
      <c r="AA157" s="120">
        <f t="shared" si="11"/>
        <v>3.543053452033542E-2</v>
      </c>
      <c r="AB157" s="120">
        <f t="shared" si="11"/>
        <v>3.7973079868020253E-2</v>
      </c>
      <c r="AC157" s="120">
        <f t="shared" si="11"/>
        <v>2.8593062946235603E-2</v>
      </c>
      <c r="AD157" s="120">
        <f t="shared" si="11"/>
        <v>3.5064642597578084E-2</v>
      </c>
      <c r="AE157" s="120">
        <f t="shared" si="11"/>
        <v>4.2005272884933748E-2</v>
      </c>
      <c r="AF157" s="120">
        <f t="shared" si="11"/>
        <v>6.7660436231128745E-2</v>
      </c>
      <c r="AG157" s="120">
        <f t="shared" si="11"/>
        <v>0.14816405344867539</v>
      </c>
      <c r="AH157" s="120">
        <f t="shared" si="11"/>
        <v>0.14266496743132259</v>
      </c>
      <c r="AI157" s="120">
        <f t="shared" si="11"/>
        <v>8.4885655621636941E-2</v>
      </c>
      <c r="AJ157" s="120">
        <f t="shared" si="11"/>
        <v>3.9558363784840518E-2</v>
      </c>
      <c r="AK157" s="120">
        <f t="shared" si="11"/>
        <v>4.5272349664873035E-2</v>
      </c>
      <c r="AL157" s="120">
        <f t="shared" si="11"/>
        <v>2.7907612807113517E-2</v>
      </c>
      <c r="AM157" s="120">
        <f t="shared" si="11"/>
        <v>3.3590366610375705E-2</v>
      </c>
      <c r="AN157" s="120">
        <f t="shared" si="11"/>
        <v>3.5125098877918738E-2</v>
      </c>
      <c r="AO157" s="120">
        <f t="shared" ref="AO157" si="16">-AO151/AO145</f>
        <v>4.4600045278635807E-2</v>
      </c>
    </row>
    <row r="158" spans="1:41" s="6" customFormat="1" x14ac:dyDescent="0.3"/>
    <row r="159" spans="1:41" s="6" customFormat="1" x14ac:dyDescent="0.3">
      <c r="H159" s="6" t="s">
        <v>303</v>
      </c>
    </row>
    <row r="160" spans="1:41" s="6" customFormat="1" x14ac:dyDescent="0.3">
      <c r="H160" s="51" t="s">
        <v>165</v>
      </c>
      <c r="S160" s="75">
        <f>SUM('RC Cost of Removal'!J40:J44)</f>
        <v>10831.715</v>
      </c>
      <c r="T160" s="75">
        <f>$S$160</f>
        <v>10831.715</v>
      </c>
      <c r="U160" s="75">
        <f t="shared" ref="U160:AN160" si="17">$S$160</f>
        <v>10831.715</v>
      </c>
      <c r="V160" s="75">
        <f t="shared" si="17"/>
        <v>10831.715</v>
      </c>
      <c r="W160" s="75">
        <f t="shared" si="17"/>
        <v>10831.715</v>
      </c>
      <c r="X160" s="75">
        <f t="shared" si="17"/>
        <v>10831.715</v>
      </c>
      <c r="Y160" s="75">
        <f t="shared" si="17"/>
        <v>10831.715</v>
      </c>
      <c r="Z160" s="75">
        <f t="shared" si="17"/>
        <v>10831.715</v>
      </c>
      <c r="AA160" s="75">
        <f t="shared" si="17"/>
        <v>10831.715</v>
      </c>
      <c r="AB160" s="75">
        <f t="shared" si="17"/>
        <v>10831.715</v>
      </c>
      <c r="AC160" s="75">
        <f t="shared" si="17"/>
        <v>10831.715</v>
      </c>
      <c r="AD160" s="75">
        <f t="shared" si="17"/>
        <v>10831.715</v>
      </c>
      <c r="AE160" s="75">
        <f t="shared" si="17"/>
        <v>10831.715</v>
      </c>
      <c r="AF160" s="75">
        <f t="shared" si="17"/>
        <v>10831.715</v>
      </c>
      <c r="AG160" s="75">
        <f t="shared" si="17"/>
        <v>10831.715</v>
      </c>
      <c r="AH160" s="75">
        <f t="shared" si="17"/>
        <v>10831.715</v>
      </c>
      <c r="AI160" s="75">
        <f t="shared" si="17"/>
        <v>10831.715</v>
      </c>
      <c r="AJ160" s="75">
        <f t="shared" si="17"/>
        <v>10831.715</v>
      </c>
      <c r="AK160" s="75">
        <f t="shared" si="17"/>
        <v>10831.715</v>
      </c>
      <c r="AL160" s="75">
        <f t="shared" si="17"/>
        <v>10831.715</v>
      </c>
      <c r="AM160" s="75">
        <f t="shared" si="17"/>
        <v>10831.715</v>
      </c>
      <c r="AN160" s="75">
        <f t="shared" si="17"/>
        <v>10831.715</v>
      </c>
      <c r="AO160" s="126">
        <f>SUM(S160:AD160)</f>
        <v>129980.57999999997</v>
      </c>
    </row>
    <row r="161" spans="8:41" s="6" customFormat="1" x14ac:dyDescent="0.3">
      <c r="H161" s="51" t="s">
        <v>168</v>
      </c>
      <c r="S161" s="75">
        <f>'RC Cost of Removal'!J53</f>
        <v>2569.2033333333334</v>
      </c>
      <c r="T161" s="75">
        <f>$S$161</f>
        <v>2569.2033333333334</v>
      </c>
      <c r="U161" s="75">
        <f t="shared" ref="U161:AN161" si="18">$S$161</f>
        <v>2569.2033333333334</v>
      </c>
      <c r="V161" s="75">
        <f t="shared" si="18"/>
        <v>2569.2033333333334</v>
      </c>
      <c r="W161" s="75">
        <f t="shared" si="18"/>
        <v>2569.2033333333334</v>
      </c>
      <c r="X161" s="75">
        <f t="shared" si="18"/>
        <v>2569.2033333333334</v>
      </c>
      <c r="Y161" s="75">
        <f t="shared" si="18"/>
        <v>2569.2033333333334</v>
      </c>
      <c r="Z161" s="75">
        <f t="shared" si="18"/>
        <v>2569.2033333333334</v>
      </c>
      <c r="AA161" s="75">
        <f t="shared" si="18"/>
        <v>2569.2033333333334</v>
      </c>
      <c r="AB161" s="75">
        <f t="shared" si="18"/>
        <v>2569.2033333333334</v>
      </c>
      <c r="AC161" s="75">
        <f t="shared" si="18"/>
        <v>2569.2033333333334</v>
      </c>
      <c r="AD161" s="75">
        <f t="shared" si="18"/>
        <v>2569.2033333333334</v>
      </c>
      <c r="AE161" s="75">
        <f t="shared" si="18"/>
        <v>2569.2033333333334</v>
      </c>
      <c r="AF161" s="75">
        <f t="shared" si="18"/>
        <v>2569.2033333333334</v>
      </c>
      <c r="AG161" s="75">
        <f t="shared" si="18"/>
        <v>2569.2033333333334</v>
      </c>
      <c r="AH161" s="75">
        <f t="shared" si="18"/>
        <v>2569.2033333333334</v>
      </c>
      <c r="AI161" s="75">
        <f t="shared" si="18"/>
        <v>2569.2033333333334</v>
      </c>
      <c r="AJ161" s="75">
        <f t="shared" si="18"/>
        <v>2569.2033333333334</v>
      </c>
      <c r="AK161" s="75">
        <f t="shared" si="18"/>
        <v>2569.2033333333334</v>
      </c>
      <c r="AL161" s="75">
        <f t="shared" si="18"/>
        <v>2569.2033333333334</v>
      </c>
      <c r="AM161" s="75">
        <f t="shared" si="18"/>
        <v>2569.2033333333334</v>
      </c>
      <c r="AN161" s="75">
        <f t="shared" si="18"/>
        <v>2569.2033333333334</v>
      </c>
      <c r="AO161" s="126">
        <f t="shared" ref="AO161:AO163" si="19">SUM(S161:AD161)</f>
        <v>30830.440000000006</v>
      </c>
    </row>
    <row r="162" spans="8:41" s="6" customFormat="1" x14ac:dyDescent="0.3">
      <c r="H162" s="47" t="s">
        <v>99</v>
      </c>
      <c r="S162" s="75">
        <f>'RC Cost of Removal'!J45</f>
        <v>7774.4283333333333</v>
      </c>
      <c r="T162" s="75">
        <f>$S$162</f>
        <v>7774.4283333333333</v>
      </c>
      <c r="U162" s="75">
        <f t="shared" ref="U162:AN162" si="20">$S$162</f>
        <v>7774.4283333333333</v>
      </c>
      <c r="V162" s="75">
        <f t="shared" si="20"/>
        <v>7774.4283333333333</v>
      </c>
      <c r="W162" s="75">
        <f t="shared" si="20"/>
        <v>7774.4283333333333</v>
      </c>
      <c r="X162" s="75">
        <f t="shared" si="20"/>
        <v>7774.4283333333333</v>
      </c>
      <c r="Y162" s="75">
        <f t="shared" si="20"/>
        <v>7774.4283333333333</v>
      </c>
      <c r="Z162" s="75">
        <f t="shared" si="20"/>
        <v>7774.4283333333333</v>
      </c>
      <c r="AA162" s="75">
        <f t="shared" si="20"/>
        <v>7774.4283333333333</v>
      </c>
      <c r="AB162" s="75">
        <f t="shared" si="20"/>
        <v>7774.4283333333333</v>
      </c>
      <c r="AC162" s="75">
        <f t="shared" si="20"/>
        <v>7774.4283333333333</v>
      </c>
      <c r="AD162" s="75">
        <f t="shared" si="20"/>
        <v>7774.4283333333333</v>
      </c>
      <c r="AE162" s="75">
        <f t="shared" si="20"/>
        <v>7774.4283333333333</v>
      </c>
      <c r="AF162" s="75">
        <f t="shared" si="20"/>
        <v>7774.4283333333333</v>
      </c>
      <c r="AG162" s="75">
        <f t="shared" si="20"/>
        <v>7774.4283333333333</v>
      </c>
      <c r="AH162" s="75">
        <f t="shared" si="20"/>
        <v>7774.4283333333333</v>
      </c>
      <c r="AI162" s="75">
        <f t="shared" si="20"/>
        <v>7774.4283333333333</v>
      </c>
      <c r="AJ162" s="75">
        <f t="shared" si="20"/>
        <v>7774.4283333333333</v>
      </c>
      <c r="AK162" s="75">
        <f t="shared" si="20"/>
        <v>7774.4283333333333</v>
      </c>
      <c r="AL162" s="75">
        <f t="shared" si="20"/>
        <v>7774.4283333333333</v>
      </c>
      <c r="AM162" s="75">
        <f t="shared" si="20"/>
        <v>7774.4283333333333</v>
      </c>
      <c r="AN162" s="75">
        <f t="shared" si="20"/>
        <v>7774.4283333333333</v>
      </c>
      <c r="AO162" s="126">
        <f t="shared" si="19"/>
        <v>93293.13999999997</v>
      </c>
    </row>
    <row r="163" spans="8:41" s="6" customFormat="1" x14ac:dyDescent="0.3">
      <c r="H163" s="47" t="s">
        <v>189</v>
      </c>
      <c r="S163" s="75">
        <f>SUM('RC Cost of Removal'!J46:J50)</f>
        <v>21247.262499999997</v>
      </c>
      <c r="T163" s="75">
        <f>$S$163</f>
        <v>21247.262499999997</v>
      </c>
      <c r="U163" s="75">
        <f t="shared" ref="U163:AN163" si="21">$S$163</f>
        <v>21247.262499999997</v>
      </c>
      <c r="V163" s="75">
        <f t="shared" si="21"/>
        <v>21247.262499999997</v>
      </c>
      <c r="W163" s="75">
        <f t="shared" si="21"/>
        <v>21247.262499999997</v>
      </c>
      <c r="X163" s="75">
        <f t="shared" si="21"/>
        <v>21247.262499999997</v>
      </c>
      <c r="Y163" s="75">
        <f t="shared" si="21"/>
        <v>21247.262499999997</v>
      </c>
      <c r="Z163" s="75">
        <f t="shared" si="21"/>
        <v>21247.262499999997</v>
      </c>
      <c r="AA163" s="75">
        <f t="shared" si="21"/>
        <v>21247.262499999997</v>
      </c>
      <c r="AB163" s="75">
        <f t="shared" si="21"/>
        <v>21247.262499999997</v>
      </c>
      <c r="AC163" s="75">
        <f t="shared" si="21"/>
        <v>21247.262499999997</v>
      </c>
      <c r="AD163" s="75">
        <f t="shared" si="21"/>
        <v>21247.262499999997</v>
      </c>
      <c r="AE163" s="75">
        <f t="shared" si="21"/>
        <v>21247.262499999997</v>
      </c>
      <c r="AF163" s="75">
        <f t="shared" si="21"/>
        <v>21247.262499999997</v>
      </c>
      <c r="AG163" s="75">
        <f t="shared" si="21"/>
        <v>21247.262499999997</v>
      </c>
      <c r="AH163" s="75">
        <f t="shared" si="21"/>
        <v>21247.262499999997</v>
      </c>
      <c r="AI163" s="75">
        <f t="shared" si="21"/>
        <v>21247.262499999997</v>
      </c>
      <c r="AJ163" s="75">
        <f t="shared" si="21"/>
        <v>21247.262499999997</v>
      </c>
      <c r="AK163" s="75">
        <f t="shared" si="21"/>
        <v>21247.262499999997</v>
      </c>
      <c r="AL163" s="75">
        <f t="shared" si="21"/>
        <v>21247.262499999997</v>
      </c>
      <c r="AM163" s="75">
        <f t="shared" si="21"/>
        <v>21247.262499999997</v>
      </c>
      <c r="AN163" s="75">
        <f t="shared" si="21"/>
        <v>21247.262499999997</v>
      </c>
      <c r="AO163" s="126">
        <f t="shared" si="19"/>
        <v>254967.15000000002</v>
      </c>
    </row>
    <row r="164" spans="8:41" s="6" customFormat="1" x14ac:dyDescent="0.3">
      <c r="H164" s="47"/>
      <c r="S164" s="127">
        <f>SUM(S160:S163)</f>
        <v>42422.609166666662</v>
      </c>
      <c r="T164" s="127">
        <f t="shared" ref="T164" si="22">SUM(T160:T163)</f>
        <v>42422.609166666662</v>
      </c>
      <c r="U164" s="127">
        <f t="shared" ref="U164:AO164" si="23">SUM(U160:U163)</f>
        <v>42422.609166666662</v>
      </c>
      <c r="V164" s="127">
        <f t="shared" si="23"/>
        <v>42422.609166666662</v>
      </c>
      <c r="W164" s="127">
        <f t="shared" si="23"/>
        <v>42422.609166666662</v>
      </c>
      <c r="X164" s="127">
        <f t="shared" si="23"/>
        <v>42422.609166666662</v>
      </c>
      <c r="Y164" s="127">
        <f t="shared" si="23"/>
        <v>42422.609166666662</v>
      </c>
      <c r="Z164" s="127">
        <f t="shared" si="23"/>
        <v>42422.609166666662</v>
      </c>
      <c r="AA164" s="127">
        <f t="shared" si="23"/>
        <v>42422.609166666662</v>
      </c>
      <c r="AB164" s="127">
        <f t="shared" si="23"/>
        <v>42422.609166666662</v>
      </c>
      <c r="AC164" s="127">
        <f t="shared" si="23"/>
        <v>42422.609166666662</v>
      </c>
      <c r="AD164" s="127">
        <f t="shared" si="23"/>
        <v>42422.609166666662</v>
      </c>
      <c r="AE164" s="127">
        <f t="shared" si="23"/>
        <v>42422.609166666662</v>
      </c>
      <c r="AF164" s="127">
        <f t="shared" si="23"/>
        <v>42422.609166666662</v>
      </c>
      <c r="AG164" s="127">
        <f t="shared" si="23"/>
        <v>42422.609166666662</v>
      </c>
      <c r="AH164" s="127">
        <f t="shared" si="23"/>
        <v>42422.609166666662</v>
      </c>
      <c r="AI164" s="127">
        <f t="shared" si="23"/>
        <v>42422.609166666662</v>
      </c>
      <c r="AJ164" s="127">
        <f t="shared" si="23"/>
        <v>42422.609166666662</v>
      </c>
      <c r="AK164" s="127">
        <f t="shared" si="23"/>
        <v>42422.609166666662</v>
      </c>
      <c r="AL164" s="127">
        <f t="shared" si="23"/>
        <v>42422.609166666662</v>
      </c>
      <c r="AM164" s="127">
        <f t="shared" si="23"/>
        <v>42422.609166666662</v>
      </c>
      <c r="AN164" s="127">
        <f t="shared" si="23"/>
        <v>42422.609166666662</v>
      </c>
      <c r="AO164" s="127">
        <f t="shared" si="23"/>
        <v>509071.31</v>
      </c>
    </row>
    <row r="165" spans="8:41" s="6" customFormat="1" x14ac:dyDescent="0.3">
      <c r="H165" s="6" t="s">
        <v>304</v>
      </c>
    </row>
    <row r="166" spans="8:41" s="6" customFormat="1" x14ac:dyDescent="0.3">
      <c r="H166" s="51" t="s">
        <v>165</v>
      </c>
      <c r="L166" s="48"/>
      <c r="S166" s="120">
        <f>S160/-S148</f>
        <v>1.2850494486759096</v>
      </c>
      <c r="T166" s="120">
        <f t="shared" ref="T166:AO169" si="24">T160/-T148</f>
        <v>1.2850494486759096</v>
      </c>
      <c r="U166" s="120">
        <f t="shared" si="24"/>
        <v>1.2850494486759096</v>
      </c>
      <c r="V166" s="120">
        <f t="shared" si="24"/>
        <v>1.2850494486759096</v>
      </c>
      <c r="W166" s="120">
        <f t="shared" si="24"/>
        <v>1.2850494486759096</v>
      </c>
      <c r="X166" s="120">
        <f t="shared" si="24"/>
        <v>1.2850494486759096</v>
      </c>
      <c r="Y166" s="120">
        <f t="shared" si="24"/>
        <v>1.2850494486759096</v>
      </c>
      <c r="Z166" s="120">
        <f t="shared" si="24"/>
        <v>1.2850494486759096</v>
      </c>
      <c r="AA166" s="120">
        <f t="shared" si="24"/>
        <v>1.2850494486759096</v>
      </c>
      <c r="AB166" s="120">
        <f t="shared" si="24"/>
        <v>1.2850494486759096</v>
      </c>
      <c r="AC166" s="120">
        <f t="shared" si="24"/>
        <v>1.2850494486759096</v>
      </c>
      <c r="AD166" s="120">
        <f t="shared" si="24"/>
        <v>1.2850494486759096</v>
      </c>
      <c r="AE166" s="120">
        <f t="shared" si="24"/>
        <v>1.2850494486759096</v>
      </c>
      <c r="AF166" s="120">
        <f t="shared" si="24"/>
        <v>1.2850494486759096</v>
      </c>
      <c r="AG166" s="120">
        <f t="shared" si="24"/>
        <v>1.2850494486759096</v>
      </c>
      <c r="AH166" s="120">
        <f t="shared" si="24"/>
        <v>1.2850494486759096</v>
      </c>
      <c r="AI166" s="120">
        <f t="shared" si="24"/>
        <v>1.2850494486759096</v>
      </c>
      <c r="AJ166" s="120">
        <f t="shared" si="24"/>
        <v>1.2850494486759096</v>
      </c>
      <c r="AK166" s="120">
        <f t="shared" si="24"/>
        <v>1.2850494486759096</v>
      </c>
      <c r="AL166" s="120">
        <f t="shared" si="24"/>
        <v>1.2850494486759096</v>
      </c>
      <c r="AM166" s="120">
        <f t="shared" si="24"/>
        <v>1.2850494486759096</v>
      </c>
      <c r="AN166" s="120">
        <f t="shared" si="24"/>
        <v>1.2850494486759096</v>
      </c>
      <c r="AO166" s="120">
        <f t="shared" si="24"/>
        <v>1.2850494486759094</v>
      </c>
    </row>
    <row r="167" spans="8:41" s="6" customFormat="1" x14ac:dyDescent="0.3">
      <c r="H167" s="51" t="s">
        <v>168</v>
      </c>
      <c r="L167" s="48"/>
      <c r="S167" s="120">
        <f t="shared" ref="S167:AH169" si="25">S161/-S149</f>
        <v>2.272758033233544</v>
      </c>
      <c r="T167" s="120">
        <f t="shared" si="25"/>
        <v>2.272758033233544</v>
      </c>
      <c r="U167" s="120">
        <f t="shared" si="25"/>
        <v>2.272758033233544</v>
      </c>
      <c r="V167" s="120">
        <f t="shared" si="25"/>
        <v>2.272758033233544</v>
      </c>
      <c r="W167" s="120">
        <f t="shared" si="25"/>
        <v>2.272758033233544</v>
      </c>
      <c r="X167" s="120">
        <f t="shared" si="25"/>
        <v>2.272758033233544</v>
      </c>
      <c r="Y167" s="120">
        <f t="shared" si="25"/>
        <v>2.272758033233544</v>
      </c>
      <c r="Z167" s="120">
        <f t="shared" si="25"/>
        <v>2.272758033233544</v>
      </c>
      <c r="AA167" s="120">
        <f t="shared" si="25"/>
        <v>2.272758033233544</v>
      </c>
      <c r="AB167" s="120">
        <f t="shared" si="25"/>
        <v>2.272758033233544</v>
      </c>
      <c r="AC167" s="120">
        <f t="shared" si="25"/>
        <v>2.272758033233544</v>
      </c>
      <c r="AD167" s="120">
        <f t="shared" si="25"/>
        <v>2.272758033233544</v>
      </c>
      <c r="AE167" s="120">
        <f t="shared" si="25"/>
        <v>2.272758033233544</v>
      </c>
      <c r="AF167" s="120">
        <f t="shared" si="25"/>
        <v>2.272758033233544</v>
      </c>
      <c r="AG167" s="120">
        <f t="shared" si="25"/>
        <v>2.272758033233544</v>
      </c>
      <c r="AH167" s="120">
        <f t="shared" si="25"/>
        <v>2.272758033233544</v>
      </c>
      <c r="AI167" s="120">
        <f t="shared" si="24"/>
        <v>2.272758033233544</v>
      </c>
      <c r="AJ167" s="120">
        <f t="shared" si="24"/>
        <v>2.272758033233544</v>
      </c>
      <c r="AK167" s="120">
        <f t="shared" si="24"/>
        <v>2.272758033233544</v>
      </c>
      <c r="AL167" s="120">
        <f t="shared" si="24"/>
        <v>2.272758033233544</v>
      </c>
      <c r="AM167" s="120">
        <f t="shared" si="24"/>
        <v>2.272758033233544</v>
      </c>
      <c r="AN167" s="120">
        <f t="shared" si="24"/>
        <v>2.272758033233544</v>
      </c>
      <c r="AO167" s="120">
        <f t="shared" si="24"/>
        <v>2.2727580332335449</v>
      </c>
    </row>
    <row r="168" spans="8:41" s="6" customFormat="1" x14ac:dyDescent="0.3">
      <c r="H168" s="47" t="s">
        <v>99</v>
      </c>
      <c r="L168" s="48"/>
      <c r="S168" s="120">
        <f t="shared" si="25"/>
        <v>0.35503567609795245</v>
      </c>
      <c r="T168" s="120">
        <f t="shared" si="24"/>
        <v>0.35503567609795245</v>
      </c>
      <c r="U168" s="120">
        <f t="shared" si="24"/>
        <v>0.35503567609795245</v>
      </c>
      <c r="V168" s="120">
        <f t="shared" si="24"/>
        <v>0.35503567609795245</v>
      </c>
      <c r="W168" s="120">
        <f t="shared" si="24"/>
        <v>0.35503567609795245</v>
      </c>
      <c r="X168" s="120">
        <f t="shared" si="24"/>
        <v>0.35503567609795245</v>
      </c>
      <c r="Y168" s="120">
        <f t="shared" si="24"/>
        <v>0.35503567609795245</v>
      </c>
      <c r="Z168" s="120">
        <f t="shared" si="24"/>
        <v>0.35503567609795245</v>
      </c>
      <c r="AA168" s="120">
        <f t="shared" si="24"/>
        <v>0.35503567609795245</v>
      </c>
      <c r="AB168" s="120">
        <f t="shared" si="24"/>
        <v>0.35503567609795245</v>
      </c>
      <c r="AC168" s="120">
        <f t="shared" si="24"/>
        <v>0.35503567609795245</v>
      </c>
      <c r="AD168" s="120">
        <f t="shared" si="24"/>
        <v>0.35503567609795245</v>
      </c>
      <c r="AE168" s="120">
        <f t="shared" si="24"/>
        <v>0.35503567609795245</v>
      </c>
      <c r="AF168" s="120">
        <f t="shared" si="24"/>
        <v>0.35503567609795245</v>
      </c>
      <c r="AG168" s="120">
        <f t="shared" si="24"/>
        <v>0.35503567609795245</v>
      </c>
      <c r="AH168" s="120">
        <f t="shared" si="24"/>
        <v>0.35503567609795245</v>
      </c>
      <c r="AI168" s="120">
        <f t="shared" si="24"/>
        <v>0.35503567609795245</v>
      </c>
      <c r="AJ168" s="120">
        <f t="shared" si="24"/>
        <v>0.35503567609795245</v>
      </c>
      <c r="AK168" s="120">
        <f t="shared" si="24"/>
        <v>0.35503567609795245</v>
      </c>
      <c r="AL168" s="120">
        <f t="shared" si="24"/>
        <v>0.35503567609795245</v>
      </c>
      <c r="AM168" s="120">
        <f t="shared" si="24"/>
        <v>0.35503567609795245</v>
      </c>
      <c r="AN168" s="120">
        <f t="shared" si="24"/>
        <v>0.35503567609795245</v>
      </c>
      <c r="AO168" s="120">
        <f t="shared" si="24"/>
        <v>0.35503567609795234</v>
      </c>
    </row>
    <row r="169" spans="8:41" s="6" customFormat="1" x14ac:dyDescent="0.3">
      <c r="H169" s="47" t="s">
        <v>189</v>
      </c>
      <c r="L169" s="48"/>
      <c r="S169" s="120">
        <f t="shared" si="25"/>
        <v>4.4304819942865468</v>
      </c>
      <c r="T169" s="120">
        <f t="shared" si="24"/>
        <v>4.4304819942865468</v>
      </c>
      <c r="U169" s="120">
        <f t="shared" si="24"/>
        <v>4.4304819942865468</v>
      </c>
      <c r="V169" s="120">
        <f t="shared" si="24"/>
        <v>4.4304819942865468</v>
      </c>
      <c r="W169" s="120">
        <f t="shared" si="24"/>
        <v>4.4304819942865468</v>
      </c>
      <c r="X169" s="120">
        <f t="shared" si="24"/>
        <v>4.4304819942865468</v>
      </c>
      <c r="Y169" s="120">
        <f t="shared" si="24"/>
        <v>4.4304819942865468</v>
      </c>
      <c r="Z169" s="120">
        <f t="shared" si="24"/>
        <v>4.4304819942865468</v>
      </c>
      <c r="AA169" s="120">
        <f t="shared" si="24"/>
        <v>4.4304819942865468</v>
      </c>
      <c r="AB169" s="120">
        <f t="shared" si="24"/>
        <v>4.4304819942865468</v>
      </c>
      <c r="AC169" s="120">
        <f t="shared" si="24"/>
        <v>4.4304819942865468</v>
      </c>
      <c r="AD169" s="120">
        <f t="shared" si="24"/>
        <v>4.4304819942865468</v>
      </c>
      <c r="AE169" s="120">
        <f t="shared" si="24"/>
        <v>4.4304819942865468</v>
      </c>
      <c r="AF169" s="120">
        <f t="shared" si="24"/>
        <v>4.4304819942865468</v>
      </c>
      <c r="AG169" s="120">
        <f t="shared" si="24"/>
        <v>4.4304819942865468</v>
      </c>
      <c r="AH169" s="120">
        <f t="shared" si="24"/>
        <v>4.4304819942865468</v>
      </c>
      <c r="AI169" s="120">
        <f t="shared" si="24"/>
        <v>4.4304819942865468</v>
      </c>
      <c r="AJ169" s="120">
        <f t="shared" si="24"/>
        <v>4.4304819942865468</v>
      </c>
      <c r="AK169" s="120">
        <f t="shared" si="24"/>
        <v>4.4304819942865468</v>
      </c>
      <c r="AL169" s="120">
        <f t="shared" si="24"/>
        <v>4.4304819942865468</v>
      </c>
      <c r="AM169" s="120">
        <f t="shared" si="24"/>
        <v>4.4304819942865468</v>
      </c>
      <c r="AN169" s="120">
        <f t="shared" si="24"/>
        <v>4.4304819942865468</v>
      </c>
      <c r="AO169" s="120">
        <f t="shared" si="24"/>
        <v>4.4304819942865494</v>
      </c>
    </row>
    <row r="170" spans="8:41" s="6" customFormat="1" x14ac:dyDescent="0.3">
      <c r="L170" s="48"/>
    </row>
    <row r="171" spans="8:41" s="6" customFormat="1" x14ac:dyDescent="0.3"/>
    <row r="172" spans="8:41" s="6" customFormat="1" x14ac:dyDescent="0.3"/>
    <row r="173" spans="8:41" s="6" customFormat="1" x14ac:dyDescent="0.3"/>
    <row r="174" spans="8:41" s="6" customFormat="1" x14ac:dyDescent="0.3"/>
    <row r="175" spans="8:41" s="6" customFormat="1" x14ac:dyDescent="0.3"/>
    <row r="176" spans="8:41" s="6" customFormat="1" x14ac:dyDescent="0.3"/>
    <row r="177" spans="1:26" s="6" customFormat="1" x14ac:dyDescent="0.3"/>
    <row r="178" spans="1:26" s="6" customFormat="1" x14ac:dyDescent="0.3"/>
    <row r="179" spans="1:26" s="6" customFormat="1" x14ac:dyDescent="0.3"/>
    <row r="180" spans="1:26" s="6" customFormat="1" x14ac:dyDescent="0.3"/>
    <row r="181" spans="1:26" s="6" customFormat="1" x14ac:dyDescent="0.3"/>
    <row r="182" spans="1:26" s="6" customFormat="1" x14ac:dyDescent="0.3"/>
    <row r="183" spans="1:26" s="6" customFormat="1" x14ac:dyDescent="0.3"/>
    <row r="184" spans="1:26" s="6" customFormat="1" x14ac:dyDescent="0.3"/>
    <row r="185" spans="1:26" s="6" customFormat="1" x14ac:dyDescent="0.3"/>
    <row r="186" spans="1:26" s="6" customFormat="1" x14ac:dyDescent="0.3"/>
    <row r="187" spans="1:26" s="6" customFormat="1" x14ac:dyDescent="0.3"/>
    <row r="188" spans="1:26" s="6" customFormat="1" x14ac:dyDescent="0.3"/>
    <row r="189" spans="1:26" x14ac:dyDescent="0.3">
      <c r="A189" s="14"/>
      <c r="B189" s="14"/>
      <c r="D189" s="14"/>
      <c r="F189" s="14"/>
      <c r="H189" s="14"/>
      <c r="K189" s="14"/>
      <c r="L189" s="14"/>
      <c r="N189" s="14"/>
      <c r="P189" s="14"/>
      <c r="Y189" s="13"/>
      <c r="Z189" s="13"/>
    </row>
    <row r="190" spans="1:26" x14ac:dyDescent="0.3">
      <c r="A190" s="14"/>
      <c r="B190" s="14"/>
      <c r="D190" s="14"/>
      <c r="F190" s="14"/>
      <c r="H190" s="14"/>
      <c r="K190" s="14"/>
      <c r="L190" s="14"/>
      <c r="N190" s="14"/>
      <c r="P190" s="14"/>
      <c r="Y190" s="13"/>
      <c r="Z190" s="13"/>
    </row>
    <row r="191" spans="1:26" x14ac:dyDescent="0.3">
      <c r="A191" s="14"/>
      <c r="B191" s="14"/>
      <c r="D191" s="14"/>
      <c r="F191" s="14"/>
      <c r="H191" s="14"/>
      <c r="K191" s="14"/>
      <c r="L191" s="14"/>
      <c r="N191" s="14"/>
      <c r="P191" s="14"/>
      <c r="Y191" s="13"/>
      <c r="Z191" s="13"/>
    </row>
    <row r="192" spans="1:26" x14ac:dyDescent="0.3">
      <c r="A192" s="14"/>
      <c r="B192" s="14"/>
      <c r="D192" s="14"/>
      <c r="F192" s="14"/>
      <c r="H192" s="14"/>
      <c r="K192" s="14"/>
      <c r="L192" s="14"/>
      <c r="N192" s="14"/>
      <c r="P192" s="14"/>
      <c r="Y192" s="13"/>
      <c r="Z192" s="13"/>
    </row>
    <row r="193" spans="1:26" x14ac:dyDescent="0.3">
      <c r="A193" s="14"/>
      <c r="B193" s="14"/>
      <c r="D193" s="14"/>
      <c r="F193" s="14"/>
      <c r="H193" s="14"/>
      <c r="K193" s="14"/>
      <c r="L193" s="14"/>
      <c r="N193" s="14"/>
      <c r="P193" s="14"/>
      <c r="Y193" s="13"/>
      <c r="Z193" s="13"/>
    </row>
    <row r="194" spans="1:26" x14ac:dyDescent="0.3">
      <c r="A194" s="14"/>
      <c r="B194" s="14"/>
      <c r="D194" s="14"/>
      <c r="F194" s="14"/>
      <c r="H194" s="14"/>
      <c r="K194" s="14"/>
      <c r="L194" s="14"/>
      <c r="N194" s="14"/>
      <c r="P194" s="14"/>
      <c r="Y194" s="13"/>
      <c r="Z194" s="13"/>
    </row>
    <row r="195" spans="1:26" x14ac:dyDescent="0.3">
      <c r="A195" s="14"/>
      <c r="B195" s="14"/>
      <c r="D195" s="14"/>
      <c r="F195" s="14"/>
      <c r="H195" s="14"/>
      <c r="K195" s="14"/>
      <c r="L195" s="14"/>
      <c r="N195" s="14"/>
      <c r="P195" s="14"/>
      <c r="Y195" s="13"/>
      <c r="Z195" s="13"/>
    </row>
    <row r="196" spans="1:26" x14ac:dyDescent="0.3">
      <c r="A196" s="14"/>
      <c r="B196" s="14"/>
      <c r="D196" s="14"/>
      <c r="F196" s="14"/>
      <c r="H196" s="14"/>
      <c r="K196" s="14"/>
      <c r="L196" s="14"/>
      <c r="N196" s="14"/>
      <c r="P196" s="14"/>
      <c r="Y196" s="13"/>
      <c r="Z196" s="13"/>
    </row>
    <row r="197" spans="1:26" x14ac:dyDescent="0.3">
      <c r="A197" s="14"/>
      <c r="B197" s="14"/>
      <c r="D197" s="14"/>
      <c r="F197" s="14"/>
      <c r="H197" s="14"/>
      <c r="K197" s="14"/>
      <c r="L197" s="14"/>
      <c r="N197" s="14"/>
      <c r="P197" s="14"/>
      <c r="Y197" s="13"/>
      <c r="Z197" s="13"/>
    </row>
    <row r="198" spans="1:26" x14ac:dyDescent="0.3">
      <c r="A198" s="14"/>
      <c r="B198" s="14"/>
      <c r="D198" s="14"/>
      <c r="F198" s="14"/>
      <c r="H198" s="14"/>
      <c r="K198" s="14"/>
      <c r="L198" s="14"/>
      <c r="N198" s="14"/>
      <c r="P198" s="14"/>
      <c r="Y198" s="13"/>
      <c r="Z198" s="13"/>
    </row>
    <row r="199" spans="1:26" x14ac:dyDescent="0.3">
      <c r="A199" s="14"/>
      <c r="B199" s="14"/>
      <c r="D199" s="14"/>
      <c r="F199" s="14"/>
      <c r="H199" s="14"/>
      <c r="K199" s="14"/>
      <c r="L199" s="14"/>
      <c r="N199" s="14"/>
      <c r="P199" s="14"/>
      <c r="Y199" s="13"/>
      <c r="Z199" s="13"/>
    </row>
    <row r="200" spans="1:26" x14ac:dyDescent="0.3">
      <c r="A200" s="14"/>
      <c r="B200" s="14"/>
      <c r="D200" s="14"/>
      <c r="F200" s="14"/>
      <c r="H200" s="14"/>
      <c r="K200" s="14"/>
      <c r="L200" s="14"/>
      <c r="N200" s="14"/>
      <c r="P200" s="14"/>
      <c r="Y200" s="13"/>
      <c r="Z200" s="13"/>
    </row>
    <row r="201" spans="1:26" x14ac:dyDescent="0.3">
      <c r="A201" s="14"/>
      <c r="B201" s="14"/>
      <c r="D201" s="14"/>
      <c r="F201" s="14"/>
      <c r="H201" s="14"/>
      <c r="K201" s="14"/>
      <c r="L201" s="14"/>
      <c r="N201" s="14"/>
      <c r="P201" s="14"/>
    </row>
    <row r="202" spans="1:26" x14ac:dyDescent="0.3">
      <c r="A202" s="14"/>
      <c r="B202" s="14"/>
      <c r="D202" s="14"/>
      <c r="F202" s="14"/>
      <c r="H202" s="14"/>
      <c r="K202" s="14"/>
      <c r="L202" s="14"/>
      <c r="N202" s="14"/>
      <c r="P202" s="14"/>
    </row>
    <row r="203" spans="1:26" x14ac:dyDescent="0.3">
      <c r="A203" s="14"/>
      <c r="B203" s="14"/>
      <c r="D203" s="14"/>
      <c r="F203" s="14"/>
      <c r="H203" s="14"/>
      <c r="K203" s="14"/>
      <c r="L203" s="14"/>
      <c r="N203" s="14"/>
      <c r="P203" s="14"/>
    </row>
    <row r="204" spans="1:26" x14ac:dyDescent="0.3">
      <c r="A204" s="14"/>
      <c r="B204" s="14"/>
      <c r="D204" s="14"/>
      <c r="F204" s="14"/>
      <c r="H204" s="14"/>
      <c r="K204" s="14"/>
      <c r="L204" s="14"/>
      <c r="N204" s="14"/>
      <c r="P204" s="14"/>
    </row>
    <row r="205" spans="1:26" x14ac:dyDescent="0.3">
      <c r="A205" s="14"/>
      <c r="B205" s="14"/>
      <c r="D205" s="14"/>
      <c r="F205" s="14"/>
      <c r="H205" s="14"/>
      <c r="K205" s="14"/>
      <c r="L205" s="14"/>
      <c r="N205" s="14"/>
      <c r="P205" s="14"/>
    </row>
    <row r="206" spans="1:26" x14ac:dyDescent="0.3">
      <c r="A206" s="14"/>
      <c r="B206" s="14"/>
      <c r="D206" s="14"/>
      <c r="F206" s="14"/>
      <c r="H206" s="14"/>
      <c r="K206" s="14"/>
      <c r="L206" s="14"/>
      <c r="N206" s="14"/>
      <c r="P206" s="14"/>
    </row>
  </sheetData>
  <pageMargins left="0.7" right="0.7" top="0.75" bottom="0.75" header="0.3" footer="0.3"/>
  <pageSetup scale="47" fitToHeight="10" orientation="landscape" verticalDpi="1200" r:id="rId1"/>
  <rowBreaks count="1" manualBreakCount="1">
    <brk id="132" max="4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55"/>
  <sheetViews>
    <sheetView tabSelected="1" zoomScale="80" zoomScaleNormal="80" workbookViewId="0"/>
  </sheetViews>
  <sheetFormatPr defaultColWidth="9.109375" defaultRowHeight="14.4" x14ac:dyDescent="0.3"/>
  <cols>
    <col min="1" max="1" width="2" style="38" customWidth="1"/>
    <col min="2" max="2" width="9.109375" style="14" hidden="1" customWidth="1"/>
    <col min="3" max="3" width="1.6640625" style="14" hidden="1" customWidth="1"/>
    <col min="4" max="4" width="9.109375" style="14" hidden="1" customWidth="1"/>
    <col min="5" max="5" width="1.6640625" style="14" hidden="1" customWidth="1"/>
    <col min="6" max="6" width="4.5546875" style="14" bestFit="1" customWidth="1"/>
    <col min="7" max="7" width="1.6640625" style="14" customWidth="1"/>
    <col min="8" max="8" width="6.33203125" style="14" bestFit="1" customWidth="1"/>
    <col min="9" max="9" width="1.6640625" style="14" customWidth="1"/>
    <col min="10" max="10" width="34.88671875" style="14" customWidth="1"/>
    <col min="11" max="11" width="1.6640625" style="14" customWidth="1"/>
    <col min="12" max="12" width="10.44140625" style="15" hidden="1" customWidth="1"/>
    <col min="13" max="13" width="1.6640625" style="14" hidden="1" customWidth="1"/>
    <col min="14" max="14" width="10.88671875" style="15" hidden="1" customWidth="1"/>
    <col min="15" max="15" width="1.6640625" style="14" hidden="1" customWidth="1"/>
    <col min="16" max="16" width="7.5546875" style="14" customWidth="1"/>
    <col min="17" max="17" width="1.6640625" style="14" customWidth="1"/>
    <col min="18" max="18" width="13.6640625" style="14" hidden="1" customWidth="1"/>
    <col min="19" max="19" width="11.5546875" style="5" hidden="1" customWidth="1"/>
    <col min="20" max="28" width="11" style="5" hidden="1" customWidth="1"/>
    <col min="29" max="40" width="11" style="5" bestFit="1" customWidth="1"/>
    <col min="41" max="41" width="11.6640625" style="5" hidden="1" customWidth="1"/>
    <col min="42" max="44" width="11.6640625" style="14" hidden="1" customWidth="1"/>
    <col min="45" max="45" width="12.88671875" style="14" hidden="1" customWidth="1"/>
    <col min="46" max="46" width="1.6640625" style="14" hidden="1" customWidth="1"/>
    <col min="47" max="47" width="12.88671875" style="14" hidden="1" customWidth="1"/>
    <col min="48" max="49" width="14.5546875" style="14" hidden="1" customWidth="1"/>
    <col min="50" max="50" width="1.6640625" style="14" hidden="1" customWidth="1"/>
    <col min="51" max="51" width="11.44140625" style="128" hidden="1" customWidth="1"/>
    <col min="52" max="52" width="1.6640625" style="128" hidden="1" customWidth="1"/>
    <col min="53" max="53" width="19.5546875" style="128" hidden="1" customWidth="1"/>
    <col min="54" max="16384" width="9.109375" style="14"/>
  </cols>
  <sheetData>
    <row r="1" spans="1:53" x14ac:dyDescent="0.3">
      <c r="A1" s="178" t="s">
        <v>184</v>
      </c>
      <c r="B1" s="179"/>
      <c r="C1" s="179"/>
      <c r="D1" s="179"/>
      <c r="E1" s="179"/>
      <c r="F1" s="12"/>
      <c r="G1" s="12"/>
      <c r="H1" s="12"/>
      <c r="I1" s="12"/>
      <c r="J1" s="12"/>
      <c r="K1" s="12"/>
      <c r="L1" s="180"/>
      <c r="M1" s="13"/>
      <c r="N1" s="13"/>
      <c r="O1" s="13"/>
      <c r="P1" s="13"/>
      <c r="Q1" s="13"/>
      <c r="R1" s="13"/>
    </row>
    <row r="2" spans="1:53" x14ac:dyDescent="0.3">
      <c r="A2" s="12" t="s">
        <v>185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81"/>
      <c r="N2" s="14"/>
      <c r="AY2" s="129"/>
      <c r="BA2" s="30"/>
    </row>
    <row r="3" spans="1:53" x14ac:dyDescent="0.3">
      <c r="A3" s="12" t="s">
        <v>474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81"/>
      <c r="N3" s="14"/>
      <c r="R3" s="21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5"/>
      <c r="AQ3" s="15"/>
      <c r="AR3" s="15"/>
      <c r="AS3" s="15"/>
      <c r="AT3" s="15"/>
      <c r="AU3" s="20" t="s">
        <v>67</v>
      </c>
      <c r="AV3" s="20">
        <v>2016</v>
      </c>
      <c r="AW3" s="20" t="s">
        <v>68</v>
      </c>
      <c r="AY3" s="30"/>
      <c r="AZ3" s="131"/>
      <c r="BA3" s="30"/>
    </row>
    <row r="4" spans="1:53" ht="16.2" customHeight="1" x14ac:dyDescent="0.3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2"/>
      <c r="N4" s="14"/>
      <c r="R4" s="132"/>
      <c r="S4" s="22">
        <v>42338</v>
      </c>
      <c r="T4" s="22">
        <v>42369</v>
      </c>
      <c r="U4" s="22">
        <v>42400</v>
      </c>
      <c r="V4" s="22">
        <v>42429</v>
      </c>
      <c r="W4" s="22">
        <v>42460</v>
      </c>
      <c r="X4" s="22">
        <v>42490</v>
      </c>
      <c r="Y4" s="22">
        <v>42521</v>
      </c>
      <c r="Z4" s="22">
        <v>42551</v>
      </c>
      <c r="AA4" s="22">
        <v>42582</v>
      </c>
      <c r="AB4" s="22">
        <v>42613</v>
      </c>
      <c r="AC4" s="22">
        <v>42643</v>
      </c>
      <c r="AD4" s="22">
        <v>42674</v>
      </c>
      <c r="AE4" s="22">
        <v>42704</v>
      </c>
      <c r="AF4" s="22">
        <v>42735</v>
      </c>
      <c r="AG4" s="22">
        <v>42766</v>
      </c>
      <c r="AH4" s="22">
        <v>42794</v>
      </c>
      <c r="AI4" s="22">
        <v>42825</v>
      </c>
      <c r="AJ4" s="22">
        <v>42855</v>
      </c>
      <c r="AK4" s="22">
        <v>42886</v>
      </c>
      <c r="AL4" s="22">
        <v>42916</v>
      </c>
      <c r="AM4" s="22">
        <v>42947</v>
      </c>
      <c r="AN4" s="22">
        <v>42978</v>
      </c>
      <c r="AO4" s="22">
        <v>43008</v>
      </c>
      <c r="AP4" s="22">
        <v>43039</v>
      </c>
      <c r="AQ4" s="22">
        <v>43069</v>
      </c>
      <c r="AR4" s="22">
        <v>43100</v>
      </c>
      <c r="AS4" s="22">
        <v>43131</v>
      </c>
      <c r="AT4" s="15"/>
      <c r="AU4" s="133" t="s">
        <v>235</v>
      </c>
      <c r="AV4" s="133" t="s">
        <v>235</v>
      </c>
      <c r="AW4" s="133" t="s">
        <v>235</v>
      </c>
      <c r="AY4" s="30"/>
      <c r="AZ4" s="131"/>
      <c r="BA4" s="30"/>
    </row>
    <row r="5" spans="1:53" x14ac:dyDescent="0.3">
      <c r="A5" s="182"/>
      <c r="B5" s="181"/>
      <c r="C5" s="181"/>
      <c r="D5" s="181"/>
      <c r="E5" s="181"/>
      <c r="F5" s="182"/>
      <c r="G5" s="181"/>
      <c r="H5" s="181"/>
      <c r="I5" s="181"/>
      <c r="J5" s="181"/>
      <c r="K5" s="181"/>
      <c r="L5" s="181"/>
      <c r="N5" s="21"/>
      <c r="P5" s="26" t="s">
        <v>306</v>
      </c>
      <c r="R5" s="26"/>
      <c r="S5" s="134">
        <v>-305406.67333333328</v>
      </c>
      <c r="T5" s="134">
        <v>-305406.67333333328</v>
      </c>
      <c r="U5" s="134">
        <v>-305406.67333333328</v>
      </c>
      <c r="V5" s="134">
        <v>-305406.67333333328</v>
      </c>
      <c r="W5" s="134">
        <v>-305406.67333333328</v>
      </c>
      <c r="X5" s="134">
        <v>-305406.67333333328</v>
      </c>
      <c r="Y5" s="134">
        <v>-305406.67333333328</v>
      </c>
      <c r="Z5" s="134">
        <v>-305406.67333333328</v>
      </c>
      <c r="AA5" s="134">
        <v>-305406.67333333328</v>
      </c>
      <c r="AB5" s="134">
        <v>-305406.67333333328</v>
      </c>
      <c r="AC5" s="134">
        <v>-305406.67333333328</v>
      </c>
      <c r="AD5" s="134">
        <v>-305406.67333333328</v>
      </c>
      <c r="AE5" s="134">
        <v>-305406.67333333328</v>
      </c>
      <c r="AF5" s="134">
        <v>-305406.67333333328</v>
      </c>
      <c r="AG5" s="134">
        <v>-305406.67333333328</v>
      </c>
      <c r="AH5" s="134">
        <v>-305406.67333333328</v>
      </c>
      <c r="AI5" s="134">
        <v>-305406.67333333328</v>
      </c>
      <c r="AJ5" s="134">
        <v>-305406.67333333328</v>
      </c>
      <c r="AK5" s="134">
        <v>-305406.67333333328</v>
      </c>
      <c r="AL5" s="134">
        <v>-305406.67333333328</v>
      </c>
      <c r="AM5" s="134">
        <v>-305406.67333333328</v>
      </c>
      <c r="AN5" s="134">
        <v>-305406.67333333328</v>
      </c>
      <c r="AO5" s="134">
        <v>-305406.67333333328</v>
      </c>
      <c r="AP5" s="134">
        <v>-305406.67333333328</v>
      </c>
      <c r="AQ5" s="134">
        <v>-305406.67333333328</v>
      </c>
      <c r="AR5" s="134">
        <v>-305406.67333333328</v>
      </c>
      <c r="AS5" s="134">
        <v>-305406.67333333328</v>
      </c>
      <c r="AT5" s="134"/>
      <c r="AU5" s="135">
        <v>-1221626.6933333331</v>
      </c>
      <c r="AV5" s="135">
        <v>-3664880.0799999996</v>
      </c>
      <c r="AW5" s="135">
        <v>-1832440.0400000003</v>
      </c>
      <c r="AY5" s="136"/>
      <c r="AZ5" s="131"/>
      <c r="BA5" s="30"/>
    </row>
    <row r="6" spans="1:53" s="39" customFormat="1" x14ac:dyDescent="0.3">
      <c r="A6" s="31"/>
      <c r="F6" s="34"/>
      <c r="G6" s="34"/>
      <c r="H6" s="137"/>
      <c r="I6" s="137"/>
      <c r="J6" s="253"/>
      <c r="K6" s="253"/>
      <c r="L6" s="253"/>
      <c r="M6" s="138"/>
      <c r="N6" s="137"/>
      <c r="O6" s="139"/>
      <c r="P6" s="140"/>
      <c r="Q6" s="139"/>
      <c r="R6" s="139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Y6" s="129"/>
      <c r="AZ6" s="129"/>
      <c r="BA6" s="129"/>
    </row>
    <row r="7" spans="1:53" x14ac:dyDescent="0.3">
      <c r="F7" s="34"/>
      <c r="G7" s="34"/>
      <c r="H7" s="137"/>
      <c r="I7" s="137"/>
      <c r="J7" s="142"/>
      <c r="K7" s="142"/>
      <c r="L7" s="137"/>
      <c r="M7" s="138"/>
      <c r="N7" s="137"/>
      <c r="O7" s="139"/>
      <c r="P7" s="143"/>
      <c r="Q7" s="139"/>
      <c r="R7" s="14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</row>
    <row r="8" spans="1:53" s="15" customFormat="1" x14ac:dyDescent="0.3">
      <c r="A8" s="38"/>
      <c r="F8" s="35"/>
      <c r="G8" s="35"/>
      <c r="H8" s="35"/>
      <c r="I8" s="35"/>
      <c r="J8" s="35"/>
      <c r="K8" s="9"/>
      <c r="L8" s="35"/>
      <c r="M8" s="34"/>
      <c r="N8" s="35"/>
      <c r="O8" s="145"/>
      <c r="P8" s="145"/>
      <c r="Q8" s="145"/>
      <c r="R8" s="21"/>
      <c r="S8" s="130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Y8" s="131"/>
      <c r="AZ8" s="131"/>
      <c r="BA8" s="131"/>
    </row>
    <row r="9" spans="1:53" s="15" customFormat="1" x14ac:dyDescent="0.3">
      <c r="A9" s="38"/>
      <c r="F9" s="40" t="s">
        <v>307</v>
      </c>
      <c r="G9" s="40"/>
      <c r="H9" s="40"/>
      <c r="I9" s="40"/>
      <c r="J9" s="40"/>
      <c r="K9" s="40"/>
      <c r="L9" s="40" t="s">
        <v>308</v>
      </c>
      <c r="M9" s="40"/>
      <c r="N9" s="40" t="s">
        <v>77</v>
      </c>
      <c r="O9" s="40"/>
      <c r="P9" s="40" t="s">
        <v>78</v>
      </c>
      <c r="Q9" s="40"/>
      <c r="R9" s="21" t="s">
        <v>309</v>
      </c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S9" s="146"/>
      <c r="AU9" s="20" t="s">
        <v>67</v>
      </c>
      <c r="AV9" s="20">
        <v>2016</v>
      </c>
      <c r="AW9" s="20" t="s">
        <v>68</v>
      </c>
      <c r="AX9" s="20"/>
      <c r="AY9" s="147"/>
      <c r="AZ9" s="147"/>
      <c r="BA9" s="147"/>
    </row>
    <row r="10" spans="1:53" s="15" customFormat="1" x14ac:dyDescent="0.3">
      <c r="A10" s="38"/>
      <c r="F10" s="43" t="s">
        <v>310</v>
      </c>
      <c r="G10" s="148"/>
      <c r="H10" s="43" t="s">
        <v>76</v>
      </c>
      <c r="I10" s="148"/>
      <c r="J10" s="43" t="s">
        <v>87</v>
      </c>
      <c r="K10" s="148"/>
      <c r="L10" s="43" t="s">
        <v>87</v>
      </c>
      <c r="M10" s="148"/>
      <c r="N10" s="43" t="s">
        <v>87</v>
      </c>
      <c r="O10" s="148"/>
      <c r="P10" s="45" t="s">
        <v>311</v>
      </c>
      <c r="Q10" s="148"/>
      <c r="R10" s="22">
        <v>42308</v>
      </c>
      <c r="S10" s="22">
        <v>42338</v>
      </c>
      <c r="T10" s="22">
        <v>42369</v>
      </c>
      <c r="U10" s="22">
        <v>42400</v>
      </c>
      <c r="V10" s="22">
        <v>42429</v>
      </c>
      <c r="W10" s="22">
        <v>42460</v>
      </c>
      <c r="X10" s="22">
        <v>42490</v>
      </c>
      <c r="Y10" s="22">
        <v>42521</v>
      </c>
      <c r="Z10" s="22">
        <v>42551</v>
      </c>
      <c r="AA10" s="22">
        <v>42582</v>
      </c>
      <c r="AB10" s="22">
        <v>42613</v>
      </c>
      <c r="AC10" s="22">
        <v>42643</v>
      </c>
      <c r="AD10" s="22">
        <v>42674</v>
      </c>
      <c r="AE10" s="22">
        <v>42704</v>
      </c>
      <c r="AF10" s="22">
        <v>42735</v>
      </c>
      <c r="AG10" s="22">
        <v>42766</v>
      </c>
      <c r="AH10" s="22">
        <v>42794</v>
      </c>
      <c r="AI10" s="22">
        <v>42825</v>
      </c>
      <c r="AJ10" s="22">
        <v>42855</v>
      </c>
      <c r="AK10" s="22">
        <v>42886</v>
      </c>
      <c r="AL10" s="22">
        <v>42916</v>
      </c>
      <c r="AM10" s="22">
        <v>42947</v>
      </c>
      <c r="AN10" s="22">
        <v>42978</v>
      </c>
      <c r="AO10" s="22">
        <v>43008</v>
      </c>
      <c r="AP10" s="22">
        <v>43039</v>
      </c>
      <c r="AQ10" s="22">
        <v>43069</v>
      </c>
      <c r="AR10" s="22">
        <v>43100</v>
      </c>
      <c r="AS10" s="22">
        <v>43131</v>
      </c>
      <c r="AT10" s="22">
        <v>0</v>
      </c>
      <c r="AU10" s="133" t="s">
        <v>235</v>
      </c>
      <c r="AV10" s="133" t="s">
        <v>235</v>
      </c>
      <c r="AW10" s="133" t="s">
        <v>235</v>
      </c>
      <c r="AX10" s="20"/>
      <c r="AY10" s="147"/>
      <c r="AZ10" s="147"/>
      <c r="BA10" s="147"/>
    </row>
    <row r="11" spans="1:53" x14ac:dyDescent="0.3">
      <c r="F11" s="15">
        <v>1</v>
      </c>
      <c r="H11" s="14" t="s">
        <v>312</v>
      </c>
      <c r="J11" s="14" t="s">
        <v>97</v>
      </c>
      <c r="L11" s="15" t="s">
        <v>96</v>
      </c>
      <c r="N11" s="15" t="s">
        <v>144</v>
      </c>
      <c r="P11" s="15" t="s">
        <v>145</v>
      </c>
      <c r="R11" s="149">
        <v>37450.43</v>
      </c>
      <c r="S11" s="149">
        <v>0</v>
      </c>
      <c r="T11" s="149">
        <v>0</v>
      </c>
      <c r="U11" s="149">
        <v>0</v>
      </c>
      <c r="V11" s="149">
        <v>0</v>
      </c>
      <c r="W11" s="149">
        <v>0</v>
      </c>
      <c r="X11" s="149">
        <v>0</v>
      </c>
      <c r="Y11" s="149">
        <v>0</v>
      </c>
      <c r="Z11" s="149">
        <v>0</v>
      </c>
      <c r="AA11" s="149">
        <v>0</v>
      </c>
      <c r="AB11" s="149">
        <v>0</v>
      </c>
      <c r="AC11" s="149">
        <v>0</v>
      </c>
      <c r="AD11" s="149">
        <v>0</v>
      </c>
      <c r="AE11" s="149">
        <v>0</v>
      </c>
      <c r="AF11" s="149">
        <v>0</v>
      </c>
      <c r="AG11" s="149">
        <v>0</v>
      </c>
      <c r="AH11" s="149">
        <v>0</v>
      </c>
      <c r="AI11" s="149">
        <v>0</v>
      </c>
      <c r="AJ11" s="149">
        <v>0</v>
      </c>
      <c r="AK11" s="149">
        <v>0</v>
      </c>
      <c r="AL11" s="149">
        <v>0</v>
      </c>
      <c r="AM11" s="149">
        <v>0</v>
      </c>
      <c r="AN11" s="149">
        <v>0</v>
      </c>
      <c r="AO11" s="149">
        <v>0</v>
      </c>
      <c r="AP11" s="149">
        <v>0</v>
      </c>
      <c r="AQ11" s="149">
        <v>0</v>
      </c>
      <c r="AR11" s="149">
        <v>0</v>
      </c>
      <c r="AS11" s="149">
        <v>0</v>
      </c>
      <c r="AT11" s="134"/>
      <c r="AU11" s="134">
        <v>0</v>
      </c>
      <c r="AV11" s="134">
        <v>0</v>
      </c>
      <c r="AW11" s="134">
        <v>0</v>
      </c>
      <c r="BA11" s="150"/>
    </row>
    <row r="12" spans="1:53" x14ac:dyDescent="0.3">
      <c r="F12" s="15">
        <v>2</v>
      </c>
      <c r="H12" s="14" t="s">
        <v>312</v>
      </c>
      <c r="J12" s="14" t="s">
        <v>313</v>
      </c>
      <c r="L12" s="15" t="s">
        <v>244</v>
      </c>
      <c r="N12" s="15" t="s">
        <v>314</v>
      </c>
      <c r="P12" s="15" t="s">
        <v>315</v>
      </c>
      <c r="R12" s="151">
        <v>70260.820000000007</v>
      </c>
      <c r="S12" s="152">
        <v>0</v>
      </c>
      <c r="T12" s="152">
        <v>0</v>
      </c>
      <c r="U12" s="152">
        <v>0</v>
      </c>
      <c r="V12" s="152">
        <v>0</v>
      </c>
      <c r="W12" s="152">
        <v>0</v>
      </c>
      <c r="X12" s="152">
        <v>0</v>
      </c>
      <c r="Y12" s="152">
        <v>0</v>
      </c>
      <c r="Z12" s="152">
        <v>0</v>
      </c>
      <c r="AA12" s="152">
        <v>0</v>
      </c>
      <c r="AB12" s="152">
        <v>0</v>
      </c>
      <c r="AC12" s="152">
        <v>0</v>
      </c>
      <c r="AD12" s="152">
        <v>0</v>
      </c>
      <c r="AE12" s="152">
        <v>0</v>
      </c>
      <c r="AF12" s="152">
        <v>0</v>
      </c>
      <c r="AG12" s="152">
        <v>0</v>
      </c>
      <c r="AH12" s="152">
        <v>0</v>
      </c>
      <c r="AI12" s="152">
        <v>0</v>
      </c>
      <c r="AJ12" s="152">
        <v>0</v>
      </c>
      <c r="AK12" s="152">
        <v>0</v>
      </c>
      <c r="AL12" s="152">
        <v>0</v>
      </c>
      <c r="AM12" s="152">
        <v>0</v>
      </c>
      <c r="AN12" s="152">
        <v>0</v>
      </c>
      <c r="AO12" s="152">
        <v>0</v>
      </c>
      <c r="AP12" s="152">
        <v>0</v>
      </c>
      <c r="AQ12" s="152">
        <v>0</v>
      </c>
      <c r="AR12" s="152">
        <v>0</v>
      </c>
      <c r="AS12" s="152">
        <v>0</v>
      </c>
      <c r="AT12" s="151"/>
      <c r="AU12" s="151">
        <v>0</v>
      </c>
      <c r="AV12" s="151">
        <v>0</v>
      </c>
      <c r="AW12" s="151">
        <v>0</v>
      </c>
      <c r="BA12" s="150"/>
    </row>
    <row r="13" spans="1:53" s="128" customFormat="1" x14ac:dyDescent="0.3">
      <c r="A13" s="153"/>
      <c r="F13" s="15">
        <v>3</v>
      </c>
      <c r="H13" s="14" t="s">
        <v>312</v>
      </c>
      <c r="I13" s="14"/>
      <c r="J13" s="14" t="s">
        <v>147</v>
      </c>
      <c r="K13" s="14"/>
      <c r="L13" s="15" t="s">
        <v>146</v>
      </c>
      <c r="M13" s="14"/>
      <c r="N13" s="15" t="s">
        <v>148</v>
      </c>
      <c r="O13" s="14"/>
      <c r="P13" s="15" t="s">
        <v>149</v>
      </c>
      <c r="Q13" s="14"/>
      <c r="R13" s="151">
        <v>1117540.9099999999</v>
      </c>
      <c r="S13" s="152">
        <v>0</v>
      </c>
      <c r="T13" s="152">
        <v>0</v>
      </c>
      <c r="U13" s="152">
        <v>0</v>
      </c>
      <c r="V13" s="152">
        <v>0</v>
      </c>
      <c r="W13" s="152">
        <v>0</v>
      </c>
      <c r="X13" s="152">
        <v>0</v>
      </c>
      <c r="Y13" s="152">
        <v>0</v>
      </c>
      <c r="Z13" s="152">
        <v>0</v>
      </c>
      <c r="AA13" s="152">
        <v>0</v>
      </c>
      <c r="AB13" s="152">
        <v>0</v>
      </c>
      <c r="AC13" s="152">
        <v>0</v>
      </c>
      <c r="AD13" s="152">
        <v>0</v>
      </c>
      <c r="AE13" s="152">
        <v>0</v>
      </c>
      <c r="AF13" s="152">
        <v>0</v>
      </c>
      <c r="AG13" s="152">
        <v>0</v>
      </c>
      <c r="AH13" s="152">
        <v>0</v>
      </c>
      <c r="AI13" s="152">
        <v>0</v>
      </c>
      <c r="AJ13" s="152">
        <v>0</v>
      </c>
      <c r="AK13" s="152">
        <v>0</v>
      </c>
      <c r="AL13" s="152">
        <v>0</v>
      </c>
      <c r="AM13" s="152">
        <v>0</v>
      </c>
      <c r="AN13" s="152">
        <v>0</v>
      </c>
      <c r="AO13" s="152">
        <v>0</v>
      </c>
      <c r="AP13" s="152">
        <v>0</v>
      </c>
      <c r="AQ13" s="152">
        <v>0</v>
      </c>
      <c r="AR13" s="152">
        <v>0</v>
      </c>
      <c r="AS13" s="152">
        <v>0</v>
      </c>
      <c r="AT13" s="154"/>
      <c r="AU13" s="151">
        <v>0</v>
      </c>
      <c r="AV13" s="151">
        <v>0</v>
      </c>
      <c r="AW13" s="151">
        <v>0</v>
      </c>
      <c r="BA13" s="150"/>
    </row>
    <row r="14" spans="1:53" s="128" customFormat="1" x14ac:dyDescent="0.3">
      <c r="A14" s="153"/>
      <c r="F14" s="15">
        <v>4</v>
      </c>
      <c r="H14" s="14" t="s">
        <v>312</v>
      </c>
      <c r="I14" s="14"/>
      <c r="J14" s="14" t="s">
        <v>316</v>
      </c>
      <c r="K14" s="14"/>
      <c r="L14" s="15" t="s">
        <v>245</v>
      </c>
      <c r="M14" s="14"/>
      <c r="N14" s="15" t="s">
        <v>317</v>
      </c>
      <c r="O14" s="14"/>
      <c r="P14" s="15" t="s">
        <v>149</v>
      </c>
      <c r="Q14" s="14"/>
      <c r="R14" s="151">
        <v>277216.12</v>
      </c>
      <c r="S14" s="152">
        <v>0</v>
      </c>
      <c r="T14" s="152">
        <v>0</v>
      </c>
      <c r="U14" s="152">
        <v>0</v>
      </c>
      <c r="V14" s="152">
        <v>0</v>
      </c>
      <c r="W14" s="152">
        <v>0</v>
      </c>
      <c r="X14" s="152">
        <v>0</v>
      </c>
      <c r="Y14" s="152">
        <v>0</v>
      </c>
      <c r="Z14" s="152">
        <v>0</v>
      </c>
      <c r="AA14" s="152">
        <v>0</v>
      </c>
      <c r="AB14" s="152">
        <v>0</v>
      </c>
      <c r="AC14" s="152">
        <v>0</v>
      </c>
      <c r="AD14" s="152">
        <v>0</v>
      </c>
      <c r="AE14" s="152">
        <v>0</v>
      </c>
      <c r="AF14" s="152">
        <v>0</v>
      </c>
      <c r="AG14" s="152">
        <v>0</v>
      </c>
      <c r="AH14" s="152">
        <v>0</v>
      </c>
      <c r="AI14" s="152">
        <v>0</v>
      </c>
      <c r="AJ14" s="152">
        <v>0</v>
      </c>
      <c r="AK14" s="152">
        <v>0</v>
      </c>
      <c r="AL14" s="152">
        <v>0</v>
      </c>
      <c r="AM14" s="152">
        <v>0</v>
      </c>
      <c r="AN14" s="152">
        <v>0</v>
      </c>
      <c r="AO14" s="152">
        <v>0</v>
      </c>
      <c r="AP14" s="152">
        <v>0</v>
      </c>
      <c r="AQ14" s="152">
        <v>0</v>
      </c>
      <c r="AR14" s="152">
        <v>0</v>
      </c>
      <c r="AS14" s="152">
        <v>0</v>
      </c>
      <c r="AT14" s="154"/>
      <c r="AU14" s="151">
        <v>0</v>
      </c>
      <c r="AV14" s="151">
        <v>0</v>
      </c>
      <c r="AW14" s="151">
        <v>0</v>
      </c>
      <c r="BA14" s="150"/>
    </row>
    <row r="15" spans="1:53" s="128" customFormat="1" x14ac:dyDescent="0.3">
      <c r="A15" s="153"/>
      <c r="F15" s="15">
        <v>5</v>
      </c>
      <c r="H15" s="14" t="s">
        <v>312</v>
      </c>
      <c r="I15" s="14"/>
      <c r="J15" s="14" t="s">
        <v>318</v>
      </c>
      <c r="K15" s="14"/>
      <c r="L15" s="15" t="s">
        <v>246</v>
      </c>
      <c r="M15" s="14"/>
      <c r="N15" s="15" t="s">
        <v>319</v>
      </c>
      <c r="O15" s="14"/>
      <c r="P15" s="15" t="s">
        <v>320</v>
      </c>
      <c r="Q15" s="14"/>
      <c r="R15" s="151">
        <v>800183.34</v>
      </c>
      <c r="S15" s="152">
        <v>0</v>
      </c>
      <c r="T15" s="152">
        <v>0</v>
      </c>
      <c r="U15" s="152">
        <v>0</v>
      </c>
      <c r="V15" s="152">
        <v>0</v>
      </c>
      <c r="W15" s="152">
        <v>0</v>
      </c>
      <c r="X15" s="152">
        <v>0</v>
      </c>
      <c r="Y15" s="152">
        <v>0</v>
      </c>
      <c r="Z15" s="152">
        <v>0</v>
      </c>
      <c r="AA15" s="152">
        <v>0</v>
      </c>
      <c r="AB15" s="152">
        <v>0</v>
      </c>
      <c r="AC15" s="152">
        <v>0</v>
      </c>
      <c r="AD15" s="152">
        <v>0</v>
      </c>
      <c r="AE15" s="152">
        <v>0</v>
      </c>
      <c r="AF15" s="152">
        <v>0</v>
      </c>
      <c r="AG15" s="152">
        <v>0</v>
      </c>
      <c r="AH15" s="152">
        <v>0</v>
      </c>
      <c r="AI15" s="152">
        <v>0</v>
      </c>
      <c r="AJ15" s="152">
        <v>0</v>
      </c>
      <c r="AK15" s="152">
        <v>0</v>
      </c>
      <c r="AL15" s="152">
        <v>0</v>
      </c>
      <c r="AM15" s="152">
        <v>0</v>
      </c>
      <c r="AN15" s="152">
        <v>0</v>
      </c>
      <c r="AO15" s="152">
        <v>0</v>
      </c>
      <c r="AP15" s="152">
        <v>0</v>
      </c>
      <c r="AQ15" s="152">
        <v>0</v>
      </c>
      <c r="AR15" s="152">
        <v>0</v>
      </c>
      <c r="AS15" s="152">
        <v>0</v>
      </c>
      <c r="AT15" s="154"/>
      <c r="AU15" s="151">
        <v>0</v>
      </c>
      <c r="AV15" s="151">
        <v>0</v>
      </c>
      <c r="AW15" s="151">
        <v>0</v>
      </c>
      <c r="BA15" s="150"/>
    </row>
    <row r="16" spans="1:53" s="128" customFormat="1" x14ac:dyDescent="0.3">
      <c r="A16" s="153"/>
      <c r="F16" s="15">
        <v>6</v>
      </c>
      <c r="H16" s="14" t="s">
        <v>312</v>
      </c>
      <c r="J16" s="14" t="s">
        <v>321</v>
      </c>
      <c r="L16" s="15" t="s">
        <v>247</v>
      </c>
      <c r="M16" s="14"/>
      <c r="N16" s="15" t="s">
        <v>322</v>
      </c>
      <c r="P16" s="15" t="s">
        <v>323</v>
      </c>
      <c r="R16" s="151">
        <v>7474952.3199999994</v>
      </c>
      <c r="S16" s="152">
        <v>0</v>
      </c>
      <c r="T16" s="152">
        <v>0</v>
      </c>
      <c r="U16" s="152">
        <v>0</v>
      </c>
      <c r="V16" s="152">
        <v>0</v>
      </c>
      <c r="W16" s="152">
        <v>0</v>
      </c>
      <c r="X16" s="152">
        <v>0</v>
      </c>
      <c r="Y16" s="152">
        <v>0</v>
      </c>
      <c r="Z16" s="152">
        <v>0</v>
      </c>
      <c r="AA16" s="152">
        <v>0</v>
      </c>
      <c r="AB16" s="152">
        <v>0</v>
      </c>
      <c r="AC16" s="152">
        <v>0</v>
      </c>
      <c r="AD16" s="152">
        <v>0</v>
      </c>
      <c r="AE16" s="152">
        <v>0</v>
      </c>
      <c r="AF16" s="152">
        <v>0</v>
      </c>
      <c r="AG16" s="152">
        <v>0</v>
      </c>
      <c r="AH16" s="152">
        <v>0</v>
      </c>
      <c r="AI16" s="152">
        <v>0</v>
      </c>
      <c r="AJ16" s="152">
        <v>0</v>
      </c>
      <c r="AK16" s="152">
        <v>0</v>
      </c>
      <c r="AL16" s="152">
        <v>0</v>
      </c>
      <c r="AM16" s="152">
        <v>0</v>
      </c>
      <c r="AN16" s="152">
        <v>0</v>
      </c>
      <c r="AO16" s="152">
        <v>0</v>
      </c>
      <c r="AP16" s="152">
        <v>0</v>
      </c>
      <c r="AQ16" s="152">
        <v>0</v>
      </c>
      <c r="AR16" s="152">
        <v>0</v>
      </c>
      <c r="AS16" s="152">
        <v>0</v>
      </c>
      <c r="AT16" s="154"/>
      <c r="AU16" s="151">
        <v>0</v>
      </c>
      <c r="AV16" s="151">
        <v>0</v>
      </c>
      <c r="AW16" s="151">
        <v>0</v>
      </c>
      <c r="BA16" s="150"/>
    </row>
    <row r="17" spans="1:53" s="128" customFormat="1" x14ac:dyDescent="0.3">
      <c r="A17" s="153"/>
      <c r="F17" s="15">
        <v>7</v>
      </c>
      <c r="H17" s="14" t="s">
        <v>312</v>
      </c>
      <c r="J17" s="14" t="s">
        <v>125</v>
      </c>
      <c r="L17" s="15" t="s">
        <v>124</v>
      </c>
      <c r="M17" s="14"/>
      <c r="N17" s="15" t="s">
        <v>126</v>
      </c>
      <c r="P17" s="15" t="s">
        <v>127</v>
      </c>
      <c r="R17" s="151">
        <v>20105008.57</v>
      </c>
      <c r="S17" s="152">
        <v>-597.24</v>
      </c>
      <c r="T17" s="152">
        <v>-597.24</v>
      </c>
      <c r="U17" s="152">
        <v>-597.24</v>
      </c>
      <c r="V17" s="152">
        <v>-597.24</v>
      </c>
      <c r="W17" s="152">
        <v>-597.24</v>
      </c>
      <c r="X17" s="152">
        <v>-597.24</v>
      </c>
      <c r="Y17" s="152">
        <v>-597.24</v>
      </c>
      <c r="Z17" s="152">
        <v>-597.24</v>
      </c>
      <c r="AA17" s="152">
        <v>-597.24</v>
      </c>
      <c r="AB17" s="152">
        <v>-597.24</v>
      </c>
      <c r="AC17" s="152">
        <v>-597.24</v>
      </c>
      <c r="AD17" s="152">
        <v>-597.24</v>
      </c>
      <c r="AE17" s="152">
        <v>-597.24</v>
      </c>
      <c r="AF17" s="152">
        <v>-597.24</v>
      </c>
      <c r="AG17" s="152">
        <v>-597.24</v>
      </c>
      <c r="AH17" s="152">
        <v>-597.24</v>
      </c>
      <c r="AI17" s="152">
        <v>-597.24</v>
      </c>
      <c r="AJ17" s="152">
        <v>-597.24</v>
      </c>
      <c r="AK17" s="152">
        <v>-597.24</v>
      </c>
      <c r="AL17" s="152">
        <v>-597.24</v>
      </c>
      <c r="AM17" s="152">
        <v>-597.24</v>
      </c>
      <c r="AN17" s="152">
        <v>-597.24</v>
      </c>
      <c r="AO17" s="152">
        <v>-597.24</v>
      </c>
      <c r="AP17" s="152">
        <v>-597.24</v>
      </c>
      <c r="AQ17" s="152">
        <v>-597.24</v>
      </c>
      <c r="AR17" s="152">
        <v>-597.24</v>
      </c>
      <c r="AS17" s="152">
        <v>-597.24</v>
      </c>
      <c r="AT17" s="154"/>
      <c r="AU17" s="151">
        <v>-2388.96</v>
      </c>
      <c r="AV17" s="151">
        <v>-7166.8799999999983</v>
      </c>
      <c r="AW17" s="151">
        <v>-3583.4399999999996</v>
      </c>
      <c r="BA17" s="150"/>
    </row>
    <row r="18" spans="1:53" s="128" customFormat="1" x14ac:dyDescent="0.3">
      <c r="A18" s="153"/>
      <c r="F18" s="15">
        <v>8</v>
      </c>
      <c r="H18" s="14" t="s">
        <v>312</v>
      </c>
      <c r="J18" s="14" t="s">
        <v>324</v>
      </c>
      <c r="L18" s="15" t="s">
        <v>248</v>
      </c>
      <c r="M18" s="14"/>
      <c r="N18" s="15" t="s">
        <v>325</v>
      </c>
      <c r="P18" s="15" t="s">
        <v>127</v>
      </c>
      <c r="R18" s="151">
        <v>10100553.02</v>
      </c>
      <c r="S18" s="152">
        <v>-1112.8933333333332</v>
      </c>
      <c r="T18" s="152">
        <v>-1112.8933333333332</v>
      </c>
      <c r="U18" s="152">
        <v>-1112.8933333333332</v>
      </c>
      <c r="V18" s="152">
        <v>-1112.8933333333332</v>
      </c>
      <c r="W18" s="152">
        <v>-1112.8933333333332</v>
      </c>
      <c r="X18" s="152">
        <v>-1112.8933333333332</v>
      </c>
      <c r="Y18" s="152">
        <v>-1112.8933333333332</v>
      </c>
      <c r="Z18" s="152">
        <v>-1112.8933333333332</v>
      </c>
      <c r="AA18" s="152">
        <v>-1112.8933333333332</v>
      </c>
      <c r="AB18" s="152">
        <v>-1112.8933333333332</v>
      </c>
      <c r="AC18" s="152">
        <v>-1112.8933333333332</v>
      </c>
      <c r="AD18" s="152">
        <v>-1112.8933333333332</v>
      </c>
      <c r="AE18" s="152">
        <v>-1112.8933333333332</v>
      </c>
      <c r="AF18" s="152">
        <v>-1112.8933333333332</v>
      </c>
      <c r="AG18" s="152">
        <v>-1112.8933333333332</v>
      </c>
      <c r="AH18" s="152">
        <v>-1112.8933333333332</v>
      </c>
      <c r="AI18" s="152">
        <v>-1112.8933333333332</v>
      </c>
      <c r="AJ18" s="152">
        <v>-1112.8933333333332</v>
      </c>
      <c r="AK18" s="152">
        <v>-1112.8933333333332</v>
      </c>
      <c r="AL18" s="152">
        <v>-1112.8933333333332</v>
      </c>
      <c r="AM18" s="152">
        <v>-1112.8933333333332</v>
      </c>
      <c r="AN18" s="152">
        <v>-1112.8933333333332</v>
      </c>
      <c r="AO18" s="152">
        <v>-1112.8933333333332</v>
      </c>
      <c r="AP18" s="152">
        <v>-1112.8933333333332</v>
      </c>
      <c r="AQ18" s="152">
        <v>-1112.8933333333332</v>
      </c>
      <c r="AR18" s="152">
        <v>-1112.8933333333332</v>
      </c>
      <c r="AS18" s="152">
        <v>-1112.8933333333332</v>
      </c>
      <c r="AT18" s="154"/>
      <c r="AU18" s="151">
        <v>-4451.5733333333328</v>
      </c>
      <c r="AV18" s="151">
        <v>-13354.72</v>
      </c>
      <c r="AW18" s="151">
        <v>-6677.36</v>
      </c>
      <c r="BA18" s="150"/>
    </row>
    <row r="19" spans="1:53" s="128" customFormat="1" x14ac:dyDescent="0.3">
      <c r="A19" s="153"/>
      <c r="F19" s="15">
        <v>9</v>
      </c>
      <c r="H19" s="14" t="s">
        <v>312</v>
      </c>
      <c r="J19" s="14" t="s">
        <v>326</v>
      </c>
      <c r="L19" s="15" t="s">
        <v>158</v>
      </c>
      <c r="M19" s="14"/>
      <c r="N19" s="15" t="s">
        <v>159</v>
      </c>
      <c r="P19" s="15" t="s">
        <v>160</v>
      </c>
      <c r="R19" s="151">
        <v>36748477.810000002</v>
      </c>
      <c r="S19" s="152">
        <v>-6951.0516666666663</v>
      </c>
      <c r="T19" s="152">
        <v>-6951.0516666666663</v>
      </c>
      <c r="U19" s="152">
        <v>-6951.0516666666663</v>
      </c>
      <c r="V19" s="152">
        <v>-6951.0516666666663</v>
      </c>
      <c r="W19" s="152">
        <v>-6951.0516666666663</v>
      </c>
      <c r="X19" s="152">
        <v>-6951.0516666666663</v>
      </c>
      <c r="Y19" s="152">
        <v>-6951.0516666666663</v>
      </c>
      <c r="Z19" s="152">
        <v>-6951.0516666666663</v>
      </c>
      <c r="AA19" s="152">
        <v>-6951.0516666666663</v>
      </c>
      <c r="AB19" s="152">
        <v>-6951.0516666666663</v>
      </c>
      <c r="AC19" s="152">
        <v>-6951.0516666666663</v>
      </c>
      <c r="AD19" s="152">
        <v>-6951.0516666666663</v>
      </c>
      <c r="AE19" s="152">
        <v>-6951.0516666666663</v>
      </c>
      <c r="AF19" s="152">
        <v>-6951.0516666666663</v>
      </c>
      <c r="AG19" s="152">
        <v>-6951.0516666666663</v>
      </c>
      <c r="AH19" s="152">
        <v>-6951.0516666666663</v>
      </c>
      <c r="AI19" s="152">
        <v>-6951.0516666666663</v>
      </c>
      <c r="AJ19" s="152">
        <v>-6951.0516666666663</v>
      </c>
      <c r="AK19" s="152">
        <v>-6951.0516666666663</v>
      </c>
      <c r="AL19" s="152">
        <v>-6951.0516666666663</v>
      </c>
      <c r="AM19" s="152">
        <v>-6951.0516666666663</v>
      </c>
      <c r="AN19" s="152">
        <v>-6951.0516666666663</v>
      </c>
      <c r="AO19" s="152">
        <v>-6951.0516666666663</v>
      </c>
      <c r="AP19" s="152">
        <v>-6951.0516666666663</v>
      </c>
      <c r="AQ19" s="152">
        <v>-6951.0516666666663</v>
      </c>
      <c r="AR19" s="152">
        <v>-6951.0516666666663</v>
      </c>
      <c r="AS19" s="152">
        <v>-6951.0516666666663</v>
      </c>
      <c r="AT19" s="154"/>
      <c r="AU19" s="151">
        <v>-27804.206666666665</v>
      </c>
      <c r="AV19" s="151">
        <v>-83412.62</v>
      </c>
      <c r="AW19" s="151">
        <v>-41706.31</v>
      </c>
      <c r="BA19" s="150"/>
    </row>
    <row r="20" spans="1:53" s="128" customFormat="1" x14ac:dyDescent="0.3">
      <c r="A20" s="153"/>
      <c r="F20" s="15">
        <v>10</v>
      </c>
      <c r="H20" s="14" t="s">
        <v>312</v>
      </c>
      <c r="J20" s="14" t="s">
        <v>327</v>
      </c>
      <c r="L20" s="15" t="s">
        <v>249</v>
      </c>
      <c r="M20" s="14"/>
      <c r="N20" s="15" t="s">
        <v>328</v>
      </c>
      <c r="P20" s="15" t="s">
        <v>329</v>
      </c>
      <c r="R20" s="151">
        <v>937019.65</v>
      </c>
      <c r="S20" s="152">
        <v>-6.9883333333333333</v>
      </c>
      <c r="T20" s="152">
        <v>-6.9883333333333333</v>
      </c>
      <c r="U20" s="152">
        <v>-6.9883333333333333</v>
      </c>
      <c r="V20" s="152">
        <v>-6.9883333333333333</v>
      </c>
      <c r="W20" s="152">
        <v>-6.9883333333333333</v>
      </c>
      <c r="X20" s="152">
        <v>-6.9883333333333333</v>
      </c>
      <c r="Y20" s="152">
        <v>-6.9883333333333333</v>
      </c>
      <c r="Z20" s="152">
        <v>-6.9883333333333333</v>
      </c>
      <c r="AA20" s="152">
        <v>-6.9883333333333333</v>
      </c>
      <c r="AB20" s="152">
        <v>-6.9883333333333333</v>
      </c>
      <c r="AC20" s="152">
        <v>-6.9883333333333333</v>
      </c>
      <c r="AD20" s="152">
        <v>-6.9883333333333333</v>
      </c>
      <c r="AE20" s="152">
        <v>-6.9883333333333333</v>
      </c>
      <c r="AF20" s="152">
        <v>-6.9883333333333333</v>
      </c>
      <c r="AG20" s="152">
        <v>-6.9883333333333333</v>
      </c>
      <c r="AH20" s="152">
        <v>-6.9883333333333333</v>
      </c>
      <c r="AI20" s="152">
        <v>-6.9883333333333333</v>
      </c>
      <c r="AJ20" s="152">
        <v>-6.9883333333333333</v>
      </c>
      <c r="AK20" s="152">
        <v>-6.9883333333333333</v>
      </c>
      <c r="AL20" s="152">
        <v>-6.9883333333333333</v>
      </c>
      <c r="AM20" s="152">
        <v>-6.9883333333333333</v>
      </c>
      <c r="AN20" s="152">
        <v>-6.9883333333333333</v>
      </c>
      <c r="AO20" s="152">
        <v>-6.9883333333333333</v>
      </c>
      <c r="AP20" s="152">
        <v>-6.9883333333333333</v>
      </c>
      <c r="AQ20" s="152">
        <v>-6.9883333333333333</v>
      </c>
      <c r="AR20" s="152">
        <v>-6.9883333333333333</v>
      </c>
      <c r="AS20" s="152">
        <v>-6.9883333333333333</v>
      </c>
      <c r="AT20" s="154"/>
      <c r="AU20" s="151">
        <v>-27.953333333333333</v>
      </c>
      <c r="AV20" s="151">
        <v>-83.859999999999971</v>
      </c>
      <c r="AW20" s="151">
        <v>-41.929999999999993</v>
      </c>
      <c r="BA20" s="150"/>
    </row>
    <row r="21" spans="1:53" s="128" customFormat="1" x14ac:dyDescent="0.3">
      <c r="A21" s="153"/>
      <c r="F21" s="15">
        <v>11</v>
      </c>
      <c r="H21" s="14" t="s">
        <v>312</v>
      </c>
      <c r="J21" s="14" t="s">
        <v>175</v>
      </c>
      <c r="L21" s="15" t="s">
        <v>118</v>
      </c>
      <c r="M21" s="14"/>
      <c r="N21" s="15" t="s">
        <v>207</v>
      </c>
      <c r="P21" s="15" t="s">
        <v>208</v>
      </c>
      <c r="R21" s="151">
        <v>4719111</v>
      </c>
      <c r="S21" s="152">
        <v>-1584.4724999999999</v>
      </c>
      <c r="T21" s="152">
        <v>-1584.4724999999999</v>
      </c>
      <c r="U21" s="152">
        <v>-1584.4724999999999</v>
      </c>
      <c r="V21" s="152">
        <v>-1584.4724999999999</v>
      </c>
      <c r="W21" s="152">
        <v>-1584.4724999999999</v>
      </c>
      <c r="X21" s="152">
        <v>-1584.4724999999999</v>
      </c>
      <c r="Y21" s="152">
        <v>-1584.4724999999999</v>
      </c>
      <c r="Z21" s="152">
        <v>-1584.4724999999999</v>
      </c>
      <c r="AA21" s="152">
        <v>-1584.4724999999999</v>
      </c>
      <c r="AB21" s="152">
        <v>-1584.4724999999999</v>
      </c>
      <c r="AC21" s="152">
        <v>-1584.4724999999999</v>
      </c>
      <c r="AD21" s="152">
        <v>-1584.4724999999999</v>
      </c>
      <c r="AE21" s="152">
        <v>-1584.4724999999999</v>
      </c>
      <c r="AF21" s="152">
        <v>-1584.4724999999999</v>
      </c>
      <c r="AG21" s="152">
        <v>-1584.4724999999999</v>
      </c>
      <c r="AH21" s="152">
        <v>-1584.4724999999999</v>
      </c>
      <c r="AI21" s="152">
        <v>-1584.4724999999999</v>
      </c>
      <c r="AJ21" s="152">
        <v>-1584.4724999999999</v>
      </c>
      <c r="AK21" s="152">
        <v>-1584.4724999999999</v>
      </c>
      <c r="AL21" s="152">
        <v>-1584.4724999999999</v>
      </c>
      <c r="AM21" s="152">
        <v>-1584.4724999999999</v>
      </c>
      <c r="AN21" s="152">
        <v>-1584.4724999999999</v>
      </c>
      <c r="AO21" s="152">
        <v>-1584.4724999999999</v>
      </c>
      <c r="AP21" s="152">
        <v>-1584.4724999999999</v>
      </c>
      <c r="AQ21" s="152">
        <v>-1584.4724999999999</v>
      </c>
      <c r="AR21" s="152">
        <v>-1584.4724999999999</v>
      </c>
      <c r="AS21" s="152">
        <v>-1584.4724999999999</v>
      </c>
      <c r="AT21" s="154"/>
      <c r="AU21" s="151">
        <v>-6337.8899999999994</v>
      </c>
      <c r="AV21" s="151">
        <v>-19013.669999999998</v>
      </c>
      <c r="AW21" s="151">
        <v>-9506.8349999999991</v>
      </c>
      <c r="BA21" s="150"/>
    </row>
    <row r="22" spans="1:53" s="128" customFormat="1" x14ac:dyDescent="0.3">
      <c r="A22" s="153"/>
      <c r="F22" s="15">
        <v>12</v>
      </c>
      <c r="H22" s="14" t="s">
        <v>312</v>
      </c>
      <c r="J22" s="14" t="s">
        <v>330</v>
      </c>
      <c r="L22" s="15" t="s">
        <v>250</v>
      </c>
      <c r="M22" s="14"/>
      <c r="N22" s="15" t="s">
        <v>207</v>
      </c>
      <c r="P22" s="15" t="s">
        <v>208</v>
      </c>
      <c r="R22" s="151">
        <v>5786252.25</v>
      </c>
      <c r="S22" s="152">
        <v>-1789.2741666666668</v>
      </c>
      <c r="T22" s="152">
        <v>-1789.2741666666668</v>
      </c>
      <c r="U22" s="152">
        <v>-1789.2741666666668</v>
      </c>
      <c r="V22" s="152">
        <v>-1789.2741666666668</v>
      </c>
      <c r="W22" s="152">
        <v>-1789.2741666666668</v>
      </c>
      <c r="X22" s="152">
        <v>-1789.2741666666668</v>
      </c>
      <c r="Y22" s="152">
        <v>-1789.2741666666668</v>
      </c>
      <c r="Z22" s="152">
        <v>-1789.2741666666668</v>
      </c>
      <c r="AA22" s="152">
        <v>-1789.2741666666668</v>
      </c>
      <c r="AB22" s="152">
        <v>-1789.2741666666668</v>
      </c>
      <c r="AC22" s="152">
        <v>-1789.2741666666668</v>
      </c>
      <c r="AD22" s="152">
        <v>-1789.2741666666668</v>
      </c>
      <c r="AE22" s="152">
        <v>-1789.2741666666668</v>
      </c>
      <c r="AF22" s="152">
        <v>-1789.2741666666668</v>
      </c>
      <c r="AG22" s="152">
        <v>-1789.2741666666668</v>
      </c>
      <c r="AH22" s="152">
        <v>-1789.2741666666668</v>
      </c>
      <c r="AI22" s="152">
        <v>-1789.2741666666668</v>
      </c>
      <c r="AJ22" s="152">
        <v>-1789.2741666666668</v>
      </c>
      <c r="AK22" s="152">
        <v>-1789.2741666666668</v>
      </c>
      <c r="AL22" s="152">
        <v>-1789.2741666666668</v>
      </c>
      <c r="AM22" s="152">
        <v>-1789.2741666666668</v>
      </c>
      <c r="AN22" s="152">
        <v>-1789.2741666666668</v>
      </c>
      <c r="AO22" s="152">
        <v>-1789.2741666666668</v>
      </c>
      <c r="AP22" s="152">
        <v>-1789.2741666666668</v>
      </c>
      <c r="AQ22" s="152">
        <v>-1789.2741666666668</v>
      </c>
      <c r="AR22" s="152">
        <v>-1789.2741666666668</v>
      </c>
      <c r="AS22" s="152">
        <v>-1789.2741666666668</v>
      </c>
      <c r="AT22" s="154"/>
      <c r="AU22" s="151">
        <v>-7157.0966666666673</v>
      </c>
      <c r="AV22" s="151">
        <v>-21471.289999999997</v>
      </c>
      <c r="AW22" s="151">
        <v>-10735.645</v>
      </c>
      <c r="BA22" s="150"/>
    </row>
    <row r="23" spans="1:53" s="128" customFormat="1" x14ac:dyDescent="0.3">
      <c r="A23" s="153"/>
      <c r="F23" s="15">
        <v>13</v>
      </c>
      <c r="H23" s="14" t="s">
        <v>312</v>
      </c>
      <c r="J23" s="14" t="s">
        <v>331</v>
      </c>
      <c r="L23" s="15" t="s">
        <v>251</v>
      </c>
      <c r="M23" s="14"/>
      <c r="N23" s="15" t="s">
        <v>207</v>
      </c>
      <c r="P23" s="15" t="s">
        <v>208</v>
      </c>
      <c r="R23" s="151">
        <v>10570.37</v>
      </c>
      <c r="S23" s="152">
        <v>0</v>
      </c>
      <c r="T23" s="152">
        <v>0</v>
      </c>
      <c r="U23" s="152">
        <v>0</v>
      </c>
      <c r="V23" s="152">
        <v>0</v>
      </c>
      <c r="W23" s="152">
        <v>0</v>
      </c>
      <c r="X23" s="152">
        <v>0</v>
      </c>
      <c r="Y23" s="152">
        <v>0</v>
      </c>
      <c r="Z23" s="152">
        <v>0</v>
      </c>
      <c r="AA23" s="152">
        <v>0</v>
      </c>
      <c r="AB23" s="152">
        <v>0</v>
      </c>
      <c r="AC23" s="152">
        <v>0</v>
      </c>
      <c r="AD23" s="152">
        <v>0</v>
      </c>
      <c r="AE23" s="152">
        <v>0</v>
      </c>
      <c r="AF23" s="152">
        <v>0</v>
      </c>
      <c r="AG23" s="152">
        <v>0</v>
      </c>
      <c r="AH23" s="152">
        <v>0</v>
      </c>
      <c r="AI23" s="152">
        <v>0</v>
      </c>
      <c r="AJ23" s="152">
        <v>0</v>
      </c>
      <c r="AK23" s="152">
        <v>0</v>
      </c>
      <c r="AL23" s="152">
        <v>0</v>
      </c>
      <c r="AM23" s="152">
        <v>0</v>
      </c>
      <c r="AN23" s="152">
        <v>0</v>
      </c>
      <c r="AO23" s="152">
        <v>0</v>
      </c>
      <c r="AP23" s="152">
        <v>0</v>
      </c>
      <c r="AQ23" s="152">
        <v>0</v>
      </c>
      <c r="AR23" s="152">
        <v>0</v>
      </c>
      <c r="AS23" s="152">
        <v>0</v>
      </c>
      <c r="AT23" s="154"/>
      <c r="AU23" s="151">
        <v>0</v>
      </c>
      <c r="AV23" s="151">
        <v>0</v>
      </c>
      <c r="AW23" s="151">
        <v>0</v>
      </c>
      <c r="BA23" s="150"/>
    </row>
    <row r="24" spans="1:53" s="128" customFormat="1" x14ac:dyDescent="0.3">
      <c r="A24" s="153"/>
      <c r="F24" s="15">
        <v>14</v>
      </c>
      <c r="H24" s="14" t="s">
        <v>312</v>
      </c>
      <c r="J24" s="14" t="s">
        <v>332</v>
      </c>
      <c r="L24" s="15" t="s">
        <v>252</v>
      </c>
      <c r="M24" s="14"/>
      <c r="N24" s="15" t="s">
        <v>207</v>
      </c>
      <c r="P24" s="15" t="s">
        <v>208</v>
      </c>
      <c r="R24" s="151">
        <v>1766443.66</v>
      </c>
      <c r="S24" s="152">
        <v>0</v>
      </c>
      <c r="T24" s="152">
        <v>0</v>
      </c>
      <c r="U24" s="152">
        <v>0</v>
      </c>
      <c r="V24" s="152">
        <v>0</v>
      </c>
      <c r="W24" s="152">
        <v>0</v>
      </c>
      <c r="X24" s="152">
        <v>0</v>
      </c>
      <c r="Y24" s="152">
        <v>0</v>
      </c>
      <c r="Z24" s="152">
        <v>0</v>
      </c>
      <c r="AA24" s="152">
        <v>0</v>
      </c>
      <c r="AB24" s="152">
        <v>0</v>
      </c>
      <c r="AC24" s="152">
        <v>0</v>
      </c>
      <c r="AD24" s="152">
        <v>0</v>
      </c>
      <c r="AE24" s="152">
        <v>0</v>
      </c>
      <c r="AF24" s="152">
        <v>0</v>
      </c>
      <c r="AG24" s="152">
        <v>0</v>
      </c>
      <c r="AH24" s="152">
        <v>0</v>
      </c>
      <c r="AI24" s="152">
        <v>0</v>
      </c>
      <c r="AJ24" s="152">
        <v>0</v>
      </c>
      <c r="AK24" s="152">
        <v>0</v>
      </c>
      <c r="AL24" s="152">
        <v>0</v>
      </c>
      <c r="AM24" s="152">
        <v>0</v>
      </c>
      <c r="AN24" s="152">
        <v>0</v>
      </c>
      <c r="AO24" s="152">
        <v>0</v>
      </c>
      <c r="AP24" s="152">
        <v>0</v>
      </c>
      <c r="AQ24" s="152">
        <v>0</v>
      </c>
      <c r="AR24" s="152">
        <v>0</v>
      </c>
      <c r="AS24" s="152">
        <v>0</v>
      </c>
      <c r="AT24" s="154"/>
      <c r="AU24" s="151">
        <v>0</v>
      </c>
      <c r="AV24" s="151">
        <v>0</v>
      </c>
      <c r="AW24" s="151">
        <v>0</v>
      </c>
      <c r="BA24" s="150"/>
    </row>
    <row r="25" spans="1:53" s="128" customFormat="1" x14ac:dyDescent="0.3">
      <c r="A25" s="153"/>
      <c r="F25" s="15">
        <v>15</v>
      </c>
      <c r="H25" s="14" t="s">
        <v>312</v>
      </c>
      <c r="J25" s="14" t="s">
        <v>333</v>
      </c>
      <c r="L25" s="15" t="s">
        <v>253</v>
      </c>
      <c r="M25" s="14"/>
      <c r="N25" s="15" t="s">
        <v>207</v>
      </c>
      <c r="P25" s="15" t="s">
        <v>208</v>
      </c>
      <c r="R25" s="151">
        <v>1380416.31</v>
      </c>
      <c r="S25" s="152">
        <v>-2281.1516666666666</v>
      </c>
      <c r="T25" s="152">
        <v>-2281.1516666666666</v>
      </c>
      <c r="U25" s="152">
        <v>-2281.1516666666666</v>
      </c>
      <c r="V25" s="152">
        <v>-2281.1516666666666</v>
      </c>
      <c r="W25" s="152">
        <v>-2281.1516666666666</v>
      </c>
      <c r="X25" s="152">
        <v>-2281.1516666666666</v>
      </c>
      <c r="Y25" s="152">
        <v>-2281.1516666666666</v>
      </c>
      <c r="Z25" s="152">
        <v>-2281.1516666666666</v>
      </c>
      <c r="AA25" s="152">
        <v>-2281.1516666666666</v>
      </c>
      <c r="AB25" s="152">
        <v>-2281.1516666666666</v>
      </c>
      <c r="AC25" s="152">
        <v>-2281.1516666666666</v>
      </c>
      <c r="AD25" s="152">
        <v>-2281.1516666666666</v>
      </c>
      <c r="AE25" s="152">
        <v>-2281.1516666666666</v>
      </c>
      <c r="AF25" s="152">
        <v>-2281.1516666666666</v>
      </c>
      <c r="AG25" s="152">
        <v>-2281.1516666666666</v>
      </c>
      <c r="AH25" s="152">
        <v>-2281.1516666666666</v>
      </c>
      <c r="AI25" s="152">
        <v>-2281.1516666666666</v>
      </c>
      <c r="AJ25" s="152">
        <v>-2281.1516666666666</v>
      </c>
      <c r="AK25" s="152">
        <v>-2281.1516666666666</v>
      </c>
      <c r="AL25" s="152">
        <v>-2281.1516666666666</v>
      </c>
      <c r="AM25" s="152">
        <v>-2281.1516666666666</v>
      </c>
      <c r="AN25" s="152">
        <v>-2281.1516666666666</v>
      </c>
      <c r="AO25" s="152">
        <v>-2281.1516666666666</v>
      </c>
      <c r="AP25" s="152">
        <v>-2281.1516666666666</v>
      </c>
      <c r="AQ25" s="152">
        <v>-2281.1516666666666</v>
      </c>
      <c r="AR25" s="152">
        <v>-2281.1516666666666</v>
      </c>
      <c r="AS25" s="152">
        <v>-2281.1516666666666</v>
      </c>
      <c r="AT25" s="154"/>
      <c r="AU25" s="151">
        <v>-9124.6066666666666</v>
      </c>
      <c r="AV25" s="151">
        <v>-27373.819999999992</v>
      </c>
      <c r="AW25" s="151">
        <v>-13686.91</v>
      </c>
      <c r="BA25" s="150"/>
    </row>
    <row r="26" spans="1:53" s="128" customFormat="1" x14ac:dyDescent="0.3">
      <c r="A26" s="153"/>
      <c r="F26" s="15">
        <v>16</v>
      </c>
      <c r="H26" s="14" t="s">
        <v>312</v>
      </c>
      <c r="J26" s="14" t="s">
        <v>334</v>
      </c>
      <c r="K26" s="155"/>
      <c r="L26" s="15" t="s">
        <v>254</v>
      </c>
      <c r="M26" s="14"/>
      <c r="N26" s="15" t="s">
        <v>335</v>
      </c>
      <c r="P26" s="15" t="s">
        <v>336</v>
      </c>
      <c r="R26" s="151">
        <v>853536.28</v>
      </c>
      <c r="S26" s="152">
        <v>-116.54166666666667</v>
      </c>
      <c r="T26" s="152">
        <v>-116.54166666666667</v>
      </c>
      <c r="U26" s="152">
        <v>-116.54166666666667</v>
      </c>
      <c r="V26" s="152">
        <v>-116.54166666666667</v>
      </c>
      <c r="W26" s="152">
        <v>-116.54166666666667</v>
      </c>
      <c r="X26" s="152">
        <v>-116.54166666666667</v>
      </c>
      <c r="Y26" s="152">
        <v>-116.54166666666667</v>
      </c>
      <c r="Z26" s="152">
        <v>-116.54166666666667</v>
      </c>
      <c r="AA26" s="152">
        <v>-116.54166666666667</v>
      </c>
      <c r="AB26" s="152">
        <v>-116.54166666666667</v>
      </c>
      <c r="AC26" s="152">
        <v>-116.54166666666667</v>
      </c>
      <c r="AD26" s="152">
        <v>-116.54166666666667</v>
      </c>
      <c r="AE26" s="152">
        <v>-116.54166666666667</v>
      </c>
      <c r="AF26" s="152">
        <v>-116.54166666666667</v>
      </c>
      <c r="AG26" s="152">
        <v>-116.54166666666667</v>
      </c>
      <c r="AH26" s="152">
        <v>-116.54166666666667</v>
      </c>
      <c r="AI26" s="152">
        <v>-116.54166666666667</v>
      </c>
      <c r="AJ26" s="152">
        <v>-116.54166666666667</v>
      </c>
      <c r="AK26" s="152">
        <v>-116.54166666666667</v>
      </c>
      <c r="AL26" s="152">
        <v>-116.54166666666667</v>
      </c>
      <c r="AM26" s="152">
        <v>-116.54166666666667</v>
      </c>
      <c r="AN26" s="152">
        <v>-116.54166666666667</v>
      </c>
      <c r="AO26" s="152">
        <v>-116.54166666666667</v>
      </c>
      <c r="AP26" s="152">
        <v>-116.54166666666667</v>
      </c>
      <c r="AQ26" s="152">
        <v>-116.54166666666667</v>
      </c>
      <c r="AR26" s="152">
        <v>-116.54166666666667</v>
      </c>
      <c r="AS26" s="152">
        <v>-116.54166666666667</v>
      </c>
      <c r="AT26" s="154"/>
      <c r="AU26" s="151">
        <v>-466.16666666666669</v>
      </c>
      <c r="AV26" s="151">
        <v>-1398.5000000000002</v>
      </c>
      <c r="AW26" s="151">
        <v>-699.25</v>
      </c>
      <c r="BA26" s="150"/>
    </row>
    <row r="27" spans="1:53" s="128" customFormat="1" x14ac:dyDescent="0.3">
      <c r="A27" s="153"/>
      <c r="F27" s="15">
        <v>17</v>
      </c>
      <c r="H27" s="14" t="s">
        <v>312</v>
      </c>
      <c r="J27" s="14" t="s">
        <v>130</v>
      </c>
      <c r="L27" s="15" t="s">
        <v>129</v>
      </c>
      <c r="M27" s="14"/>
      <c r="N27" s="15" t="s">
        <v>337</v>
      </c>
      <c r="P27" s="15" t="s">
        <v>338</v>
      </c>
      <c r="R27" s="151">
        <v>1630781.88</v>
      </c>
      <c r="S27" s="152">
        <v>0</v>
      </c>
      <c r="T27" s="152">
        <v>0</v>
      </c>
      <c r="U27" s="152">
        <v>0</v>
      </c>
      <c r="V27" s="152">
        <v>0</v>
      </c>
      <c r="W27" s="152">
        <v>0</v>
      </c>
      <c r="X27" s="152">
        <v>0</v>
      </c>
      <c r="Y27" s="152">
        <v>0</v>
      </c>
      <c r="Z27" s="152">
        <v>0</v>
      </c>
      <c r="AA27" s="152">
        <v>0</v>
      </c>
      <c r="AB27" s="152">
        <v>0</v>
      </c>
      <c r="AC27" s="152">
        <v>0</v>
      </c>
      <c r="AD27" s="152">
        <v>0</v>
      </c>
      <c r="AE27" s="152">
        <v>0</v>
      </c>
      <c r="AF27" s="152">
        <v>0</v>
      </c>
      <c r="AG27" s="152">
        <v>0</v>
      </c>
      <c r="AH27" s="152">
        <v>0</v>
      </c>
      <c r="AI27" s="152">
        <v>0</v>
      </c>
      <c r="AJ27" s="152">
        <v>0</v>
      </c>
      <c r="AK27" s="152">
        <v>0</v>
      </c>
      <c r="AL27" s="152">
        <v>0</v>
      </c>
      <c r="AM27" s="152">
        <v>0</v>
      </c>
      <c r="AN27" s="152">
        <v>0</v>
      </c>
      <c r="AO27" s="152">
        <v>0</v>
      </c>
      <c r="AP27" s="152">
        <v>0</v>
      </c>
      <c r="AQ27" s="152">
        <v>0</v>
      </c>
      <c r="AR27" s="152">
        <v>0</v>
      </c>
      <c r="AS27" s="152">
        <v>0</v>
      </c>
      <c r="AT27" s="154"/>
      <c r="AU27" s="151">
        <v>0</v>
      </c>
      <c r="AV27" s="151">
        <v>0</v>
      </c>
      <c r="AW27" s="151">
        <v>0</v>
      </c>
      <c r="BA27" s="150"/>
    </row>
    <row r="28" spans="1:53" s="128" customFormat="1" x14ac:dyDescent="0.3">
      <c r="A28" s="153"/>
      <c r="F28" s="15">
        <v>18</v>
      </c>
      <c r="H28" s="14" t="s">
        <v>312</v>
      </c>
      <c r="J28" s="14" t="s">
        <v>339</v>
      </c>
      <c r="L28" s="15" t="s">
        <v>256</v>
      </c>
      <c r="M28" s="14"/>
      <c r="N28" s="15" t="s">
        <v>340</v>
      </c>
      <c r="P28" s="15" t="s">
        <v>341</v>
      </c>
      <c r="R28" s="151">
        <v>18571338.579999998</v>
      </c>
      <c r="S28" s="152">
        <v>-9.0558333333333341</v>
      </c>
      <c r="T28" s="152">
        <v>-9.0558333333333341</v>
      </c>
      <c r="U28" s="152">
        <v>-9.0558333333333341</v>
      </c>
      <c r="V28" s="152">
        <v>-9.0558333333333341</v>
      </c>
      <c r="W28" s="152">
        <v>-9.0558333333333341</v>
      </c>
      <c r="X28" s="152">
        <v>-9.0558333333333341</v>
      </c>
      <c r="Y28" s="152">
        <v>-9.0558333333333341</v>
      </c>
      <c r="Z28" s="152">
        <v>-9.0558333333333341</v>
      </c>
      <c r="AA28" s="152">
        <v>-9.0558333333333341</v>
      </c>
      <c r="AB28" s="152">
        <v>-9.0558333333333341</v>
      </c>
      <c r="AC28" s="152">
        <v>-9.0558333333333341</v>
      </c>
      <c r="AD28" s="152">
        <v>-9.0558333333333341</v>
      </c>
      <c r="AE28" s="152">
        <v>-9.0558333333333341</v>
      </c>
      <c r="AF28" s="152">
        <v>-9.0558333333333341</v>
      </c>
      <c r="AG28" s="152">
        <v>-9.0558333333333341</v>
      </c>
      <c r="AH28" s="152">
        <v>-9.0558333333333341</v>
      </c>
      <c r="AI28" s="152">
        <v>-9.0558333333333341</v>
      </c>
      <c r="AJ28" s="152">
        <v>-9.0558333333333341</v>
      </c>
      <c r="AK28" s="152">
        <v>-9.0558333333333341</v>
      </c>
      <c r="AL28" s="152">
        <v>-9.0558333333333341</v>
      </c>
      <c r="AM28" s="152">
        <v>-9.0558333333333341</v>
      </c>
      <c r="AN28" s="152">
        <v>-9.0558333333333341</v>
      </c>
      <c r="AO28" s="152">
        <v>-9.0558333333333341</v>
      </c>
      <c r="AP28" s="152">
        <v>-9.0558333333333341</v>
      </c>
      <c r="AQ28" s="152">
        <v>-9.0558333333333341</v>
      </c>
      <c r="AR28" s="152">
        <v>-9.0558333333333341</v>
      </c>
      <c r="AS28" s="152">
        <v>-9.0558333333333341</v>
      </c>
      <c r="AT28" s="154"/>
      <c r="AU28" s="151">
        <v>-36.223333333333336</v>
      </c>
      <c r="AV28" s="151">
        <v>-108.67000000000003</v>
      </c>
      <c r="AW28" s="151">
        <v>-54.335000000000001</v>
      </c>
      <c r="BA28" s="150"/>
    </row>
    <row r="29" spans="1:53" s="128" customFormat="1" x14ac:dyDescent="0.3">
      <c r="A29" s="153"/>
      <c r="F29" s="15">
        <v>19</v>
      </c>
      <c r="H29" s="14" t="s">
        <v>312</v>
      </c>
      <c r="J29" s="14" t="s">
        <v>174</v>
      </c>
      <c r="L29" s="15" t="s">
        <v>173</v>
      </c>
      <c r="M29" s="14"/>
      <c r="N29" s="15" t="s">
        <v>226</v>
      </c>
      <c r="P29" s="15" t="s">
        <v>227</v>
      </c>
      <c r="R29" s="151">
        <v>3020438.83</v>
      </c>
      <c r="S29" s="152">
        <v>-2165.4141666666669</v>
      </c>
      <c r="T29" s="152">
        <v>-2165.4141666666669</v>
      </c>
      <c r="U29" s="152">
        <v>-2165.4141666666669</v>
      </c>
      <c r="V29" s="152">
        <v>-2165.4141666666669</v>
      </c>
      <c r="W29" s="152">
        <v>-2165.4141666666669</v>
      </c>
      <c r="X29" s="152">
        <v>-2165.4141666666669</v>
      </c>
      <c r="Y29" s="152">
        <v>-2165.4141666666669</v>
      </c>
      <c r="Z29" s="152">
        <v>-2165.4141666666669</v>
      </c>
      <c r="AA29" s="152">
        <v>-2165.4141666666669</v>
      </c>
      <c r="AB29" s="152">
        <v>-2165.4141666666669</v>
      </c>
      <c r="AC29" s="152">
        <v>-2165.4141666666669</v>
      </c>
      <c r="AD29" s="152">
        <v>-2165.4141666666669</v>
      </c>
      <c r="AE29" s="152">
        <v>-2165.4141666666669</v>
      </c>
      <c r="AF29" s="152">
        <v>-2165.4141666666669</v>
      </c>
      <c r="AG29" s="152">
        <v>-2165.4141666666669</v>
      </c>
      <c r="AH29" s="152">
        <v>-2165.4141666666669</v>
      </c>
      <c r="AI29" s="152">
        <v>-2165.4141666666669</v>
      </c>
      <c r="AJ29" s="152">
        <v>-2165.4141666666669</v>
      </c>
      <c r="AK29" s="152">
        <v>-2165.4141666666669</v>
      </c>
      <c r="AL29" s="152">
        <v>-2165.4141666666669</v>
      </c>
      <c r="AM29" s="152">
        <v>-2165.4141666666669</v>
      </c>
      <c r="AN29" s="152">
        <v>-2165.4141666666669</v>
      </c>
      <c r="AO29" s="152">
        <v>-2165.4141666666669</v>
      </c>
      <c r="AP29" s="152">
        <v>-2165.4141666666669</v>
      </c>
      <c r="AQ29" s="152">
        <v>-2165.4141666666669</v>
      </c>
      <c r="AR29" s="152">
        <v>-2165.4141666666669</v>
      </c>
      <c r="AS29" s="152">
        <v>-2165.4141666666669</v>
      </c>
      <c r="AT29" s="154"/>
      <c r="AU29" s="151">
        <v>-8661.6566666666677</v>
      </c>
      <c r="AV29" s="151">
        <v>-25984.969999999998</v>
      </c>
      <c r="AW29" s="151">
        <v>-12992.485000000002</v>
      </c>
      <c r="BA29" s="150"/>
    </row>
    <row r="30" spans="1:53" s="128" customFormat="1" x14ac:dyDescent="0.3">
      <c r="A30" s="153"/>
      <c r="F30" s="15">
        <v>20</v>
      </c>
      <c r="H30" s="14" t="s">
        <v>312</v>
      </c>
      <c r="J30" s="14" t="s">
        <v>133</v>
      </c>
      <c r="L30" s="15" t="s">
        <v>132</v>
      </c>
      <c r="M30" s="14"/>
      <c r="N30" s="15">
        <v>10131100</v>
      </c>
      <c r="P30" s="15">
        <v>311.2</v>
      </c>
      <c r="R30" s="151">
        <v>12217626.16</v>
      </c>
      <c r="S30" s="152">
        <v>0</v>
      </c>
      <c r="T30" s="152">
        <v>0</v>
      </c>
      <c r="U30" s="152">
        <v>0</v>
      </c>
      <c r="V30" s="152">
        <v>0</v>
      </c>
      <c r="W30" s="152">
        <v>0</v>
      </c>
      <c r="X30" s="152">
        <v>0</v>
      </c>
      <c r="Y30" s="152">
        <v>0</v>
      </c>
      <c r="Z30" s="152">
        <v>0</v>
      </c>
      <c r="AA30" s="152">
        <v>0</v>
      </c>
      <c r="AB30" s="152">
        <v>0</v>
      </c>
      <c r="AC30" s="152">
        <v>0</v>
      </c>
      <c r="AD30" s="152">
        <v>0</v>
      </c>
      <c r="AE30" s="152">
        <v>0</v>
      </c>
      <c r="AF30" s="152">
        <v>0</v>
      </c>
      <c r="AG30" s="152">
        <v>0</v>
      </c>
      <c r="AH30" s="152">
        <v>0</v>
      </c>
      <c r="AI30" s="152">
        <v>0</v>
      </c>
      <c r="AJ30" s="152">
        <v>0</v>
      </c>
      <c r="AK30" s="152">
        <v>0</v>
      </c>
      <c r="AL30" s="152">
        <v>0</v>
      </c>
      <c r="AM30" s="152">
        <v>0</v>
      </c>
      <c r="AN30" s="152">
        <v>0</v>
      </c>
      <c r="AO30" s="152">
        <v>0</v>
      </c>
      <c r="AP30" s="152">
        <v>0</v>
      </c>
      <c r="AQ30" s="152">
        <v>0</v>
      </c>
      <c r="AR30" s="152">
        <v>0</v>
      </c>
      <c r="AS30" s="152">
        <v>0</v>
      </c>
      <c r="AT30" s="154"/>
      <c r="AU30" s="151">
        <v>0</v>
      </c>
      <c r="AV30" s="151">
        <v>0</v>
      </c>
      <c r="AW30" s="151">
        <v>0</v>
      </c>
      <c r="BA30" s="150"/>
    </row>
    <row r="31" spans="1:53" s="128" customFormat="1" x14ac:dyDescent="0.3">
      <c r="A31" s="153"/>
      <c r="F31" s="15">
        <v>21</v>
      </c>
      <c r="H31" s="14" t="s">
        <v>312</v>
      </c>
      <c r="J31" s="14" t="s">
        <v>342</v>
      </c>
      <c r="L31" s="15" t="s">
        <v>162</v>
      </c>
      <c r="M31" s="14"/>
      <c r="N31" s="15" t="s">
        <v>163</v>
      </c>
      <c r="P31" s="15" t="s">
        <v>164</v>
      </c>
      <c r="R31" s="151">
        <v>14985384.41</v>
      </c>
      <c r="S31" s="152">
        <v>-7532.3533333333335</v>
      </c>
      <c r="T31" s="152">
        <v>-7532.3533333333335</v>
      </c>
      <c r="U31" s="152">
        <v>-7532.3533333333335</v>
      </c>
      <c r="V31" s="152">
        <v>-7532.3533333333335</v>
      </c>
      <c r="W31" s="152">
        <v>-7532.3533333333335</v>
      </c>
      <c r="X31" s="152">
        <v>-7532.3533333333335</v>
      </c>
      <c r="Y31" s="152">
        <v>-7532.3533333333335</v>
      </c>
      <c r="Z31" s="152">
        <v>-7532.3533333333335</v>
      </c>
      <c r="AA31" s="152">
        <v>-7532.3533333333335</v>
      </c>
      <c r="AB31" s="152">
        <v>-7532.3533333333335</v>
      </c>
      <c r="AC31" s="152">
        <v>-7532.3533333333335</v>
      </c>
      <c r="AD31" s="152">
        <v>-7532.3533333333335</v>
      </c>
      <c r="AE31" s="152">
        <v>-7532.3533333333335</v>
      </c>
      <c r="AF31" s="152">
        <v>-7532.3533333333335</v>
      </c>
      <c r="AG31" s="152">
        <v>-7532.3533333333335</v>
      </c>
      <c r="AH31" s="152">
        <v>-7532.3533333333335</v>
      </c>
      <c r="AI31" s="152">
        <v>-7532.3533333333335</v>
      </c>
      <c r="AJ31" s="152">
        <v>-7532.3533333333335</v>
      </c>
      <c r="AK31" s="152">
        <v>-7532.3533333333335</v>
      </c>
      <c r="AL31" s="152">
        <v>-7532.3533333333335</v>
      </c>
      <c r="AM31" s="152">
        <v>-7532.3533333333335</v>
      </c>
      <c r="AN31" s="152">
        <v>-7532.3533333333335</v>
      </c>
      <c r="AO31" s="152">
        <v>-7532.3533333333335</v>
      </c>
      <c r="AP31" s="152">
        <v>-7532.3533333333335</v>
      </c>
      <c r="AQ31" s="152">
        <v>-7532.3533333333335</v>
      </c>
      <c r="AR31" s="152">
        <v>-7532.3533333333335</v>
      </c>
      <c r="AS31" s="152">
        <v>-7532.3533333333335</v>
      </c>
      <c r="AT31" s="154"/>
      <c r="AU31" s="151">
        <v>-30129.413333333334</v>
      </c>
      <c r="AV31" s="151">
        <v>-90388.24</v>
      </c>
      <c r="AW31" s="151">
        <v>-45194.12</v>
      </c>
      <c r="BA31" s="150"/>
    </row>
    <row r="32" spans="1:53" s="128" customFormat="1" x14ac:dyDescent="0.3">
      <c r="A32" s="153"/>
      <c r="F32" s="15">
        <v>22</v>
      </c>
      <c r="H32" s="14" t="s">
        <v>312</v>
      </c>
      <c r="J32" s="14" t="s">
        <v>343</v>
      </c>
      <c r="L32" s="15" t="s">
        <v>257</v>
      </c>
      <c r="M32" s="14"/>
      <c r="N32" s="15" t="s">
        <v>344</v>
      </c>
      <c r="P32" s="15" t="s">
        <v>164</v>
      </c>
      <c r="R32" s="151">
        <v>433456.17</v>
      </c>
      <c r="S32" s="152">
        <v>-43.534999999999997</v>
      </c>
      <c r="T32" s="152">
        <v>-43.534999999999997</v>
      </c>
      <c r="U32" s="152">
        <v>-43.534999999999997</v>
      </c>
      <c r="V32" s="152">
        <v>-43.534999999999997</v>
      </c>
      <c r="W32" s="152">
        <v>-43.534999999999997</v>
      </c>
      <c r="X32" s="152">
        <v>-43.534999999999997</v>
      </c>
      <c r="Y32" s="152">
        <v>-43.534999999999997</v>
      </c>
      <c r="Z32" s="152">
        <v>-43.534999999999997</v>
      </c>
      <c r="AA32" s="152">
        <v>-43.534999999999997</v>
      </c>
      <c r="AB32" s="152">
        <v>-43.534999999999997</v>
      </c>
      <c r="AC32" s="152">
        <v>-43.534999999999997</v>
      </c>
      <c r="AD32" s="152">
        <v>-43.534999999999997</v>
      </c>
      <c r="AE32" s="152">
        <v>-43.534999999999997</v>
      </c>
      <c r="AF32" s="152">
        <v>-43.534999999999997</v>
      </c>
      <c r="AG32" s="152">
        <v>-43.534999999999997</v>
      </c>
      <c r="AH32" s="152">
        <v>-43.534999999999997</v>
      </c>
      <c r="AI32" s="152">
        <v>-43.534999999999997</v>
      </c>
      <c r="AJ32" s="152">
        <v>-43.534999999999997</v>
      </c>
      <c r="AK32" s="152">
        <v>-43.534999999999997</v>
      </c>
      <c r="AL32" s="152">
        <v>-43.534999999999997</v>
      </c>
      <c r="AM32" s="152">
        <v>-43.534999999999997</v>
      </c>
      <c r="AN32" s="152">
        <v>-43.534999999999997</v>
      </c>
      <c r="AO32" s="152">
        <v>-43.534999999999997</v>
      </c>
      <c r="AP32" s="152">
        <v>-43.534999999999997</v>
      </c>
      <c r="AQ32" s="152">
        <v>-43.534999999999997</v>
      </c>
      <c r="AR32" s="152">
        <v>-43.534999999999997</v>
      </c>
      <c r="AS32" s="152">
        <v>-43.534999999999997</v>
      </c>
      <c r="AT32" s="154"/>
      <c r="AU32" s="151">
        <v>-174.14</v>
      </c>
      <c r="AV32" s="151">
        <v>-522.41999999999985</v>
      </c>
      <c r="AW32" s="151">
        <v>-261.20999999999998</v>
      </c>
      <c r="BA32" s="150"/>
    </row>
    <row r="33" spans="1:53" s="128" customFormat="1" x14ac:dyDescent="0.3">
      <c r="A33" s="153"/>
      <c r="F33" s="15">
        <v>23</v>
      </c>
      <c r="H33" s="14" t="s">
        <v>312</v>
      </c>
      <c r="J33" s="14" t="s">
        <v>345</v>
      </c>
      <c r="L33" s="15" t="s">
        <v>258</v>
      </c>
      <c r="M33" s="14"/>
      <c r="N33" s="15" t="s">
        <v>346</v>
      </c>
      <c r="P33" s="15" t="s">
        <v>164</v>
      </c>
      <c r="R33" s="151">
        <v>7727.88</v>
      </c>
      <c r="S33" s="152">
        <v>0</v>
      </c>
      <c r="T33" s="152">
        <v>0</v>
      </c>
      <c r="U33" s="152">
        <v>0</v>
      </c>
      <c r="V33" s="152">
        <v>0</v>
      </c>
      <c r="W33" s="152">
        <v>0</v>
      </c>
      <c r="X33" s="152">
        <v>0</v>
      </c>
      <c r="Y33" s="152">
        <v>0</v>
      </c>
      <c r="Z33" s="152">
        <v>0</v>
      </c>
      <c r="AA33" s="152">
        <v>0</v>
      </c>
      <c r="AB33" s="152">
        <v>0</v>
      </c>
      <c r="AC33" s="152">
        <v>0</v>
      </c>
      <c r="AD33" s="152">
        <v>0</v>
      </c>
      <c r="AE33" s="152">
        <v>0</v>
      </c>
      <c r="AF33" s="152">
        <v>0</v>
      </c>
      <c r="AG33" s="152">
        <v>0</v>
      </c>
      <c r="AH33" s="152">
        <v>0</v>
      </c>
      <c r="AI33" s="152">
        <v>0</v>
      </c>
      <c r="AJ33" s="152">
        <v>0</v>
      </c>
      <c r="AK33" s="152">
        <v>0</v>
      </c>
      <c r="AL33" s="152">
        <v>0</v>
      </c>
      <c r="AM33" s="152">
        <v>0</v>
      </c>
      <c r="AN33" s="152">
        <v>0</v>
      </c>
      <c r="AO33" s="152">
        <v>0</v>
      </c>
      <c r="AP33" s="152">
        <v>0</v>
      </c>
      <c r="AQ33" s="152">
        <v>0</v>
      </c>
      <c r="AR33" s="152">
        <v>0</v>
      </c>
      <c r="AS33" s="152">
        <v>0</v>
      </c>
      <c r="AT33" s="154"/>
      <c r="AU33" s="151">
        <v>0</v>
      </c>
      <c r="AV33" s="151">
        <v>0</v>
      </c>
      <c r="AW33" s="151">
        <v>0</v>
      </c>
      <c r="BA33" s="150"/>
    </row>
    <row r="34" spans="1:53" s="128" customFormat="1" x14ac:dyDescent="0.3">
      <c r="A34" s="153"/>
      <c r="F34" s="15">
        <v>24</v>
      </c>
      <c r="H34" s="14" t="s">
        <v>312</v>
      </c>
      <c r="J34" s="14" t="s">
        <v>347</v>
      </c>
      <c r="L34" s="15" t="s">
        <v>260</v>
      </c>
      <c r="M34" s="14"/>
      <c r="N34" s="15" t="s">
        <v>348</v>
      </c>
      <c r="P34" s="15" t="s">
        <v>164</v>
      </c>
      <c r="R34" s="151">
        <v>0</v>
      </c>
      <c r="S34" s="152">
        <v>-1193.0091666666667</v>
      </c>
      <c r="T34" s="152">
        <v>-1193.0091666666667</v>
      </c>
      <c r="U34" s="152">
        <v>-1193.0091666666667</v>
      </c>
      <c r="V34" s="152">
        <v>-1193.0091666666667</v>
      </c>
      <c r="W34" s="152">
        <v>-1193.0091666666667</v>
      </c>
      <c r="X34" s="152">
        <v>-1193.0091666666667</v>
      </c>
      <c r="Y34" s="152">
        <v>-1193.0091666666667</v>
      </c>
      <c r="Z34" s="152">
        <v>-1193.0091666666667</v>
      </c>
      <c r="AA34" s="152">
        <v>-1193.0091666666667</v>
      </c>
      <c r="AB34" s="152">
        <v>-1193.0091666666667</v>
      </c>
      <c r="AC34" s="152">
        <v>-1193.0091666666667</v>
      </c>
      <c r="AD34" s="152">
        <v>-1193.0091666666667</v>
      </c>
      <c r="AE34" s="152">
        <v>-1193.0091666666667</v>
      </c>
      <c r="AF34" s="152">
        <v>-1193.0091666666667</v>
      </c>
      <c r="AG34" s="152">
        <v>-1193.0091666666667</v>
      </c>
      <c r="AH34" s="152">
        <v>-1193.0091666666667</v>
      </c>
      <c r="AI34" s="152">
        <v>-1193.0091666666667</v>
      </c>
      <c r="AJ34" s="152">
        <v>-1193.0091666666667</v>
      </c>
      <c r="AK34" s="152">
        <v>-1193.0091666666667</v>
      </c>
      <c r="AL34" s="152">
        <v>-1193.0091666666667</v>
      </c>
      <c r="AM34" s="152">
        <v>-1193.0091666666667</v>
      </c>
      <c r="AN34" s="152">
        <v>-1193.0091666666667</v>
      </c>
      <c r="AO34" s="152">
        <v>-1193.0091666666667</v>
      </c>
      <c r="AP34" s="152">
        <v>-1193.0091666666667</v>
      </c>
      <c r="AQ34" s="152">
        <v>-1193.0091666666667</v>
      </c>
      <c r="AR34" s="152">
        <v>-1193.0091666666667</v>
      </c>
      <c r="AS34" s="152">
        <v>-1193.0091666666667</v>
      </c>
      <c r="AT34" s="154"/>
      <c r="AU34" s="151">
        <v>-4772.0366666666669</v>
      </c>
      <c r="AV34" s="151">
        <v>-14316.11</v>
      </c>
      <c r="AW34" s="151">
        <v>-7158.0550000000003</v>
      </c>
      <c r="BA34" s="150"/>
    </row>
    <row r="35" spans="1:53" s="128" customFormat="1" x14ac:dyDescent="0.3">
      <c r="A35" s="153"/>
      <c r="F35" s="15">
        <v>25</v>
      </c>
      <c r="H35" s="14" t="s">
        <v>312</v>
      </c>
      <c r="J35" s="14" t="s">
        <v>349</v>
      </c>
      <c r="L35" s="15" t="s">
        <v>261</v>
      </c>
      <c r="M35" s="14"/>
      <c r="N35" s="15" t="s">
        <v>350</v>
      </c>
      <c r="P35" s="15" t="s">
        <v>351</v>
      </c>
      <c r="R35" s="151">
        <v>0</v>
      </c>
      <c r="S35" s="152">
        <v>0</v>
      </c>
      <c r="T35" s="152">
        <v>0</v>
      </c>
      <c r="U35" s="152">
        <v>0</v>
      </c>
      <c r="V35" s="152">
        <v>0</v>
      </c>
      <c r="W35" s="152">
        <v>0</v>
      </c>
      <c r="X35" s="152">
        <v>0</v>
      </c>
      <c r="Y35" s="152">
        <v>0</v>
      </c>
      <c r="Z35" s="152">
        <v>0</v>
      </c>
      <c r="AA35" s="152">
        <v>0</v>
      </c>
      <c r="AB35" s="152">
        <v>0</v>
      </c>
      <c r="AC35" s="152">
        <v>0</v>
      </c>
      <c r="AD35" s="152">
        <v>0</v>
      </c>
      <c r="AE35" s="152">
        <v>0</v>
      </c>
      <c r="AF35" s="152">
        <v>0</v>
      </c>
      <c r="AG35" s="152">
        <v>0</v>
      </c>
      <c r="AH35" s="152">
        <v>0</v>
      </c>
      <c r="AI35" s="152">
        <v>0</v>
      </c>
      <c r="AJ35" s="152">
        <v>0</v>
      </c>
      <c r="AK35" s="152">
        <v>0</v>
      </c>
      <c r="AL35" s="152">
        <v>0</v>
      </c>
      <c r="AM35" s="152">
        <v>0</v>
      </c>
      <c r="AN35" s="152">
        <v>0</v>
      </c>
      <c r="AO35" s="152">
        <v>0</v>
      </c>
      <c r="AP35" s="152">
        <v>0</v>
      </c>
      <c r="AQ35" s="152">
        <v>0</v>
      </c>
      <c r="AR35" s="152">
        <v>0</v>
      </c>
      <c r="AS35" s="152">
        <v>0</v>
      </c>
      <c r="AT35" s="154"/>
      <c r="AU35" s="151">
        <v>0</v>
      </c>
      <c r="AV35" s="151">
        <v>0</v>
      </c>
      <c r="AW35" s="151">
        <v>0</v>
      </c>
      <c r="BA35" s="150"/>
    </row>
    <row r="36" spans="1:53" s="128" customFormat="1" x14ac:dyDescent="0.3">
      <c r="A36" s="153"/>
      <c r="F36" s="15">
        <v>26</v>
      </c>
      <c r="H36" s="14" t="s">
        <v>312</v>
      </c>
      <c r="J36" s="14" t="s">
        <v>352</v>
      </c>
      <c r="L36" s="15" t="s">
        <v>262</v>
      </c>
      <c r="M36" s="14"/>
      <c r="N36" s="15" t="s">
        <v>353</v>
      </c>
      <c r="P36" s="15" t="s">
        <v>354</v>
      </c>
      <c r="R36" s="151">
        <v>96826.76</v>
      </c>
      <c r="S36" s="152">
        <v>-485.41499999999996</v>
      </c>
      <c r="T36" s="152">
        <v>-485.41499999999996</v>
      </c>
      <c r="U36" s="152">
        <v>-485.41499999999996</v>
      </c>
      <c r="V36" s="152">
        <v>-485.41499999999996</v>
      </c>
      <c r="W36" s="152">
        <v>-485.41499999999996</v>
      </c>
      <c r="X36" s="152">
        <v>-485.41499999999996</v>
      </c>
      <c r="Y36" s="152">
        <v>-485.41499999999996</v>
      </c>
      <c r="Z36" s="152">
        <v>-485.41499999999996</v>
      </c>
      <c r="AA36" s="152">
        <v>-485.41499999999996</v>
      </c>
      <c r="AB36" s="152">
        <v>-485.41499999999996</v>
      </c>
      <c r="AC36" s="152">
        <v>-485.41499999999996</v>
      </c>
      <c r="AD36" s="152">
        <v>-485.41499999999996</v>
      </c>
      <c r="AE36" s="152">
        <v>-485.41499999999996</v>
      </c>
      <c r="AF36" s="152">
        <v>-485.41499999999996</v>
      </c>
      <c r="AG36" s="152">
        <v>-485.41499999999996</v>
      </c>
      <c r="AH36" s="152">
        <v>-485.41499999999996</v>
      </c>
      <c r="AI36" s="152">
        <v>-485.41499999999996</v>
      </c>
      <c r="AJ36" s="152">
        <v>-485.41499999999996</v>
      </c>
      <c r="AK36" s="152">
        <v>-485.41499999999996</v>
      </c>
      <c r="AL36" s="152">
        <v>-485.41499999999996</v>
      </c>
      <c r="AM36" s="152">
        <v>-485.41499999999996</v>
      </c>
      <c r="AN36" s="152">
        <v>-485.41499999999996</v>
      </c>
      <c r="AO36" s="152">
        <v>-485.41499999999996</v>
      </c>
      <c r="AP36" s="152">
        <v>-485.41499999999996</v>
      </c>
      <c r="AQ36" s="152">
        <v>-485.41499999999996</v>
      </c>
      <c r="AR36" s="152">
        <v>-485.41499999999996</v>
      </c>
      <c r="AS36" s="152">
        <v>-485.41499999999996</v>
      </c>
      <c r="AT36" s="154"/>
      <c r="AU36" s="151">
        <v>-1941.6599999999999</v>
      </c>
      <c r="AV36" s="151">
        <v>-5824.98</v>
      </c>
      <c r="AW36" s="151">
        <v>-2912.49</v>
      </c>
      <c r="BA36" s="150"/>
    </row>
    <row r="37" spans="1:53" s="128" customFormat="1" x14ac:dyDescent="0.3">
      <c r="A37" s="153"/>
      <c r="F37" s="15">
        <v>27</v>
      </c>
      <c r="H37" s="14" t="s">
        <v>312</v>
      </c>
      <c r="J37" s="14" t="s">
        <v>355</v>
      </c>
      <c r="L37" s="15" t="s">
        <v>134</v>
      </c>
      <c r="M37" s="14"/>
      <c r="N37" s="15" t="s">
        <v>136</v>
      </c>
      <c r="P37" s="15" t="s">
        <v>137</v>
      </c>
      <c r="R37" s="151">
        <v>39157468.909999996</v>
      </c>
      <c r="S37" s="152">
        <v>-42318.479166666664</v>
      </c>
      <c r="T37" s="152">
        <v>-42318.479166666664</v>
      </c>
      <c r="U37" s="152">
        <v>-42318.479166666664</v>
      </c>
      <c r="V37" s="152">
        <v>-42318.479166666664</v>
      </c>
      <c r="W37" s="152">
        <v>-42318.479166666664</v>
      </c>
      <c r="X37" s="152">
        <v>-42318.479166666664</v>
      </c>
      <c r="Y37" s="152">
        <v>-42318.479166666664</v>
      </c>
      <c r="Z37" s="152">
        <v>-42318.479166666664</v>
      </c>
      <c r="AA37" s="152">
        <v>-42318.479166666664</v>
      </c>
      <c r="AB37" s="152">
        <v>-42318.479166666664</v>
      </c>
      <c r="AC37" s="152">
        <v>-42318.479166666664</v>
      </c>
      <c r="AD37" s="152">
        <v>-42318.479166666664</v>
      </c>
      <c r="AE37" s="152">
        <v>-42318.479166666664</v>
      </c>
      <c r="AF37" s="152">
        <v>-42318.479166666664</v>
      </c>
      <c r="AG37" s="152">
        <v>-42318.479166666664</v>
      </c>
      <c r="AH37" s="152">
        <v>-42318.479166666664</v>
      </c>
      <c r="AI37" s="152">
        <v>-42318.479166666664</v>
      </c>
      <c r="AJ37" s="152">
        <v>-42318.479166666664</v>
      </c>
      <c r="AK37" s="152">
        <v>-42318.479166666664</v>
      </c>
      <c r="AL37" s="152">
        <v>-42318.479166666664</v>
      </c>
      <c r="AM37" s="152">
        <v>-42318.479166666664</v>
      </c>
      <c r="AN37" s="152">
        <v>-42318.479166666664</v>
      </c>
      <c r="AO37" s="152">
        <v>-42318.479166666664</v>
      </c>
      <c r="AP37" s="152">
        <v>-42318.479166666664</v>
      </c>
      <c r="AQ37" s="152">
        <v>-42318.479166666664</v>
      </c>
      <c r="AR37" s="152">
        <v>-42318.479166666664</v>
      </c>
      <c r="AS37" s="152">
        <v>-42318.479166666664</v>
      </c>
      <c r="AT37" s="154"/>
      <c r="AU37" s="151">
        <v>-169273.91666666666</v>
      </c>
      <c r="AV37" s="151">
        <v>-507821.75000000006</v>
      </c>
      <c r="AW37" s="151">
        <v>-253910.87499999997</v>
      </c>
      <c r="BA37" s="150"/>
    </row>
    <row r="38" spans="1:53" s="128" customFormat="1" x14ac:dyDescent="0.3">
      <c r="A38" s="153"/>
      <c r="F38" s="15">
        <v>28</v>
      </c>
      <c r="H38" s="14" t="s">
        <v>312</v>
      </c>
      <c r="J38" s="14" t="s">
        <v>356</v>
      </c>
      <c r="L38" s="15" t="s">
        <v>263</v>
      </c>
      <c r="M38" s="14"/>
      <c r="N38" s="15" t="s">
        <v>136</v>
      </c>
      <c r="P38" s="15" t="s">
        <v>137</v>
      </c>
      <c r="R38" s="151">
        <v>742339.73</v>
      </c>
      <c r="S38" s="152">
        <v>0</v>
      </c>
      <c r="T38" s="152">
        <v>0</v>
      </c>
      <c r="U38" s="152">
        <v>0</v>
      </c>
      <c r="V38" s="152">
        <v>0</v>
      </c>
      <c r="W38" s="152">
        <v>0</v>
      </c>
      <c r="X38" s="152">
        <v>0</v>
      </c>
      <c r="Y38" s="152">
        <v>0</v>
      </c>
      <c r="Z38" s="152">
        <v>0</v>
      </c>
      <c r="AA38" s="152">
        <v>0</v>
      </c>
      <c r="AB38" s="152">
        <v>0</v>
      </c>
      <c r="AC38" s="152">
        <v>0</v>
      </c>
      <c r="AD38" s="152">
        <v>0</v>
      </c>
      <c r="AE38" s="152">
        <v>0</v>
      </c>
      <c r="AF38" s="152">
        <v>0</v>
      </c>
      <c r="AG38" s="152">
        <v>0</v>
      </c>
      <c r="AH38" s="152">
        <v>0</v>
      </c>
      <c r="AI38" s="152">
        <v>0</v>
      </c>
      <c r="AJ38" s="152">
        <v>0</v>
      </c>
      <c r="AK38" s="152">
        <v>0</v>
      </c>
      <c r="AL38" s="152">
        <v>0</v>
      </c>
      <c r="AM38" s="152">
        <v>0</v>
      </c>
      <c r="AN38" s="152">
        <v>0</v>
      </c>
      <c r="AO38" s="152">
        <v>0</v>
      </c>
      <c r="AP38" s="152">
        <v>0</v>
      </c>
      <c r="AQ38" s="152">
        <v>0</v>
      </c>
      <c r="AR38" s="152">
        <v>0</v>
      </c>
      <c r="AS38" s="152">
        <v>0</v>
      </c>
      <c r="AT38" s="154"/>
      <c r="AU38" s="151">
        <v>0</v>
      </c>
      <c r="AV38" s="151">
        <v>0</v>
      </c>
      <c r="AW38" s="151">
        <v>0</v>
      </c>
      <c r="BA38" s="150"/>
    </row>
    <row r="39" spans="1:53" s="128" customFormat="1" x14ac:dyDescent="0.3">
      <c r="A39" s="153"/>
      <c r="F39" s="15">
        <v>29</v>
      </c>
      <c r="H39" s="14" t="s">
        <v>312</v>
      </c>
      <c r="J39" s="14" t="s">
        <v>357</v>
      </c>
      <c r="L39" s="15" t="s">
        <v>264</v>
      </c>
      <c r="M39" s="14"/>
      <c r="N39" s="15" t="s">
        <v>223</v>
      </c>
      <c r="P39" s="15" t="s">
        <v>224</v>
      </c>
      <c r="R39" s="151">
        <v>1771358.24</v>
      </c>
      <c r="S39" s="152">
        <v>0</v>
      </c>
      <c r="T39" s="152">
        <v>0</v>
      </c>
      <c r="U39" s="152">
        <v>0</v>
      </c>
      <c r="V39" s="152">
        <v>0</v>
      </c>
      <c r="W39" s="152">
        <v>0</v>
      </c>
      <c r="X39" s="152">
        <v>0</v>
      </c>
      <c r="Y39" s="152">
        <v>0</v>
      </c>
      <c r="Z39" s="152">
        <v>0</v>
      </c>
      <c r="AA39" s="152">
        <v>0</v>
      </c>
      <c r="AB39" s="152">
        <v>0</v>
      </c>
      <c r="AC39" s="152">
        <v>0</v>
      </c>
      <c r="AD39" s="152">
        <v>0</v>
      </c>
      <c r="AE39" s="152">
        <v>0</v>
      </c>
      <c r="AF39" s="152">
        <v>0</v>
      </c>
      <c r="AG39" s="152">
        <v>0</v>
      </c>
      <c r="AH39" s="152">
        <v>0</v>
      </c>
      <c r="AI39" s="152">
        <v>0</v>
      </c>
      <c r="AJ39" s="152">
        <v>0</v>
      </c>
      <c r="AK39" s="152">
        <v>0</v>
      </c>
      <c r="AL39" s="152">
        <v>0</v>
      </c>
      <c r="AM39" s="152">
        <v>0</v>
      </c>
      <c r="AN39" s="152">
        <v>0</v>
      </c>
      <c r="AO39" s="152">
        <v>0</v>
      </c>
      <c r="AP39" s="152">
        <v>0</v>
      </c>
      <c r="AQ39" s="152">
        <v>0</v>
      </c>
      <c r="AR39" s="152">
        <v>0</v>
      </c>
      <c r="AS39" s="152">
        <v>0</v>
      </c>
      <c r="AT39" s="154"/>
      <c r="AU39" s="151">
        <v>0</v>
      </c>
      <c r="AV39" s="151">
        <v>0</v>
      </c>
      <c r="AW39" s="151">
        <v>0</v>
      </c>
      <c r="BA39" s="150"/>
    </row>
    <row r="40" spans="1:53" s="128" customFormat="1" x14ac:dyDescent="0.3">
      <c r="A40" s="153"/>
      <c r="F40" s="15">
        <v>30</v>
      </c>
      <c r="H40" s="14" t="s">
        <v>312</v>
      </c>
      <c r="J40" s="14" t="s">
        <v>222</v>
      </c>
      <c r="L40" s="15" t="s">
        <v>161</v>
      </c>
      <c r="M40" s="14"/>
      <c r="N40" s="15" t="s">
        <v>223</v>
      </c>
      <c r="P40" s="15" t="s">
        <v>224</v>
      </c>
      <c r="R40" s="151">
        <v>13724357.98</v>
      </c>
      <c r="S40" s="152">
        <v>-576.71416666666664</v>
      </c>
      <c r="T40" s="152">
        <v>-576.71416666666664</v>
      </c>
      <c r="U40" s="152">
        <v>-576.71416666666664</v>
      </c>
      <c r="V40" s="152">
        <v>-576.71416666666664</v>
      </c>
      <c r="W40" s="152">
        <v>-576.71416666666664</v>
      </c>
      <c r="X40" s="152">
        <v>-576.71416666666664</v>
      </c>
      <c r="Y40" s="152">
        <v>-576.71416666666664</v>
      </c>
      <c r="Z40" s="152">
        <v>-576.71416666666664</v>
      </c>
      <c r="AA40" s="152">
        <v>-576.71416666666664</v>
      </c>
      <c r="AB40" s="152">
        <v>-576.71416666666664</v>
      </c>
      <c r="AC40" s="152">
        <v>-576.71416666666664</v>
      </c>
      <c r="AD40" s="152">
        <v>-576.71416666666664</v>
      </c>
      <c r="AE40" s="152">
        <v>-576.71416666666664</v>
      </c>
      <c r="AF40" s="152">
        <v>-576.71416666666664</v>
      </c>
      <c r="AG40" s="152">
        <v>-576.71416666666664</v>
      </c>
      <c r="AH40" s="152">
        <v>-576.71416666666664</v>
      </c>
      <c r="AI40" s="152">
        <v>-576.71416666666664</v>
      </c>
      <c r="AJ40" s="152">
        <v>-576.71416666666664</v>
      </c>
      <c r="AK40" s="152">
        <v>-576.71416666666664</v>
      </c>
      <c r="AL40" s="152">
        <v>-576.71416666666664</v>
      </c>
      <c r="AM40" s="152">
        <v>-576.71416666666664</v>
      </c>
      <c r="AN40" s="152">
        <v>-576.71416666666664</v>
      </c>
      <c r="AO40" s="152">
        <v>-576.71416666666664</v>
      </c>
      <c r="AP40" s="152">
        <v>-576.71416666666664</v>
      </c>
      <c r="AQ40" s="152">
        <v>-576.71416666666664</v>
      </c>
      <c r="AR40" s="152">
        <v>-576.71416666666664</v>
      </c>
      <c r="AS40" s="152">
        <v>-576.71416666666664</v>
      </c>
      <c r="AT40" s="154"/>
      <c r="AU40" s="151">
        <v>-2306.8566666666666</v>
      </c>
      <c r="AV40" s="151">
        <v>-6920.57</v>
      </c>
      <c r="AW40" s="151">
        <v>-3460.2849999999999</v>
      </c>
      <c r="BA40" s="150"/>
    </row>
    <row r="41" spans="1:53" s="128" customFormat="1" x14ac:dyDescent="0.3">
      <c r="A41" s="153"/>
      <c r="F41" s="15">
        <v>31</v>
      </c>
      <c r="H41" s="14" t="s">
        <v>312</v>
      </c>
      <c r="J41" s="14" t="s">
        <v>139</v>
      </c>
      <c r="L41" s="15" t="s">
        <v>138</v>
      </c>
      <c r="M41" s="14"/>
      <c r="N41" s="15" t="s">
        <v>223</v>
      </c>
      <c r="P41" s="15" t="s">
        <v>224</v>
      </c>
      <c r="R41" s="151">
        <v>2912613.49</v>
      </c>
      <c r="S41" s="152">
        <v>-98.073333333333338</v>
      </c>
      <c r="T41" s="152">
        <v>-98.073333333333338</v>
      </c>
      <c r="U41" s="152">
        <v>-98.073333333333338</v>
      </c>
      <c r="V41" s="152">
        <v>-98.073333333333338</v>
      </c>
      <c r="W41" s="152">
        <v>-98.073333333333338</v>
      </c>
      <c r="X41" s="152">
        <v>-98.073333333333338</v>
      </c>
      <c r="Y41" s="152">
        <v>-98.073333333333338</v>
      </c>
      <c r="Z41" s="152">
        <v>-98.073333333333338</v>
      </c>
      <c r="AA41" s="152">
        <v>-98.073333333333338</v>
      </c>
      <c r="AB41" s="152">
        <v>-98.073333333333338</v>
      </c>
      <c r="AC41" s="152">
        <v>-98.073333333333338</v>
      </c>
      <c r="AD41" s="152">
        <v>-98.073333333333338</v>
      </c>
      <c r="AE41" s="152">
        <v>-98.073333333333338</v>
      </c>
      <c r="AF41" s="152">
        <v>-98.073333333333338</v>
      </c>
      <c r="AG41" s="152">
        <v>-98.073333333333338</v>
      </c>
      <c r="AH41" s="152">
        <v>-98.073333333333338</v>
      </c>
      <c r="AI41" s="152">
        <v>-98.073333333333338</v>
      </c>
      <c r="AJ41" s="152">
        <v>-98.073333333333338</v>
      </c>
      <c r="AK41" s="152">
        <v>-98.073333333333338</v>
      </c>
      <c r="AL41" s="152">
        <v>-98.073333333333338</v>
      </c>
      <c r="AM41" s="152">
        <v>-98.073333333333338</v>
      </c>
      <c r="AN41" s="152">
        <v>-98.073333333333338</v>
      </c>
      <c r="AO41" s="152">
        <v>-98.073333333333338</v>
      </c>
      <c r="AP41" s="152">
        <v>-98.073333333333338</v>
      </c>
      <c r="AQ41" s="152">
        <v>-98.073333333333338</v>
      </c>
      <c r="AR41" s="152">
        <v>-98.073333333333338</v>
      </c>
      <c r="AS41" s="152">
        <v>-98.073333333333338</v>
      </c>
      <c r="AT41" s="154"/>
      <c r="AU41" s="151">
        <v>-392.29333333333335</v>
      </c>
      <c r="AV41" s="151">
        <v>-1176.8800000000001</v>
      </c>
      <c r="AW41" s="151">
        <v>-588.44000000000005</v>
      </c>
      <c r="BA41" s="150"/>
    </row>
    <row r="42" spans="1:53" s="128" customFormat="1" x14ac:dyDescent="0.3">
      <c r="A42" s="153"/>
      <c r="F42" s="15">
        <v>32</v>
      </c>
      <c r="H42" s="14" t="s">
        <v>312</v>
      </c>
      <c r="J42" s="14" t="s">
        <v>358</v>
      </c>
      <c r="L42" s="15" t="s">
        <v>265</v>
      </c>
      <c r="M42" s="14"/>
      <c r="N42" s="15" t="s">
        <v>223</v>
      </c>
      <c r="P42" s="15" t="s">
        <v>224</v>
      </c>
      <c r="R42" s="151">
        <v>1096315.6100000001</v>
      </c>
      <c r="S42" s="152">
        <v>0</v>
      </c>
      <c r="T42" s="152">
        <v>0</v>
      </c>
      <c r="U42" s="152">
        <v>0</v>
      </c>
      <c r="V42" s="152">
        <v>0</v>
      </c>
      <c r="W42" s="152">
        <v>0</v>
      </c>
      <c r="X42" s="152">
        <v>0</v>
      </c>
      <c r="Y42" s="152">
        <v>0</v>
      </c>
      <c r="Z42" s="152">
        <v>0</v>
      </c>
      <c r="AA42" s="152">
        <v>0</v>
      </c>
      <c r="AB42" s="152">
        <v>0</v>
      </c>
      <c r="AC42" s="152">
        <v>0</v>
      </c>
      <c r="AD42" s="152">
        <v>0</v>
      </c>
      <c r="AE42" s="152">
        <v>0</v>
      </c>
      <c r="AF42" s="152">
        <v>0</v>
      </c>
      <c r="AG42" s="152">
        <v>0</v>
      </c>
      <c r="AH42" s="152">
        <v>0</v>
      </c>
      <c r="AI42" s="152">
        <v>0</v>
      </c>
      <c r="AJ42" s="152">
        <v>0</v>
      </c>
      <c r="AK42" s="152">
        <v>0</v>
      </c>
      <c r="AL42" s="152">
        <v>0</v>
      </c>
      <c r="AM42" s="152">
        <v>0</v>
      </c>
      <c r="AN42" s="152">
        <v>0</v>
      </c>
      <c r="AO42" s="152">
        <v>0</v>
      </c>
      <c r="AP42" s="152">
        <v>0</v>
      </c>
      <c r="AQ42" s="152">
        <v>0</v>
      </c>
      <c r="AR42" s="152">
        <v>0</v>
      </c>
      <c r="AS42" s="152">
        <v>0</v>
      </c>
      <c r="AT42" s="154"/>
      <c r="AU42" s="151">
        <v>0</v>
      </c>
      <c r="AV42" s="151">
        <v>0</v>
      </c>
      <c r="AW42" s="151">
        <v>0</v>
      </c>
      <c r="BA42" s="150"/>
    </row>
    <row r="43" spans="1:53" s="128" customFormat="1" x14ac:dyDescent="0.3">
      <c r="A43" s="153"/>
      <c r="F43" s="15">
        <v>33</v>
      </c>
      <c r="H43" s="14" t="s">
        <v>312</v>
      </c>
      <c r="J43" s="14" t="s">
        <v>165</v>
      </c>
      <c r="L43" s="15" t="s">
        <v>90</v>
      </c>
      <c r="M43" s="14"/>
      <c r="N43" s="15" t="s">
        <v>166</v>
      </c>
      <c r="P43" s="15" t="s">
        <v>167</v>
      </c>
      <c r="R43" s="151">
        <v>286382955.43000001</v>
      </c>
      <c r="S43" s="152">
        <v>-8179.6974999999993</v>
      </c>
      <c r="T43" s="152">
        <v>-8179.6974999999993</v>
      </c>
      <c r="U43" s="152">
        <v>-8179.6974999999993</v>
      </c>
      <c r="V43" s="152">
        <v>-8179.6974999999993</v>
      </c>
      <c r="W43" s="152">
        <v>-8179.6974999999993</v>
      </c>
      <c r="X43" s="152">
        <v>-8179.6974999999993</v>
      </c>
      <c r="Y43" s="152">
        <v>-8179.6974999999993</v>
      </c>
      <c r="Z43" s="152">
        <v>-8179.6974999999993</v>
      </c>
      <c r="AA43" s="152">
        <v>-8179.6974999999993</v>
      </c>
      <c r="AB43" s="152">
        <v>-8179.6974999999993</v>
      </c>
      <c r="AC43" s="152">
        <v>-8179.6974999999993</v>
      </c>
      <c r="AD43" s="152">
        <v>-8179.6974999999993</v>
      </c>
      <c r="AE43" s="152">
        <v>-8179.6974999999993</v>
      </c>
      <c r="AF43" s="152">
        <v>-8179.6974999999993</v>
      </c>
      <c r="AG43" s="152">
        <v>-8179.6974999999993</v>
      </c>
      <c r="AH43" s="152">
        <v>-8179.6974999999993</v>
      </c>
      <c r="AI43" s="152">
        <v>-8179.6974999999993</v>
      </c>
      <c r="AJ43" s="152">
        <v>-8179.6974999999993</v>
      </c>
      <c r="AK43" s="152">
        <v>-8179.6974999999993</v>
      </c>
      <c r="AL43" s="152">
        <v>-8179.6974999999993</v>
      </c>
      <c r="AM43" s="152">
        <v>-8179.6974999999993</v>
      </c>
      <c r="AN43" s="152">
        <v>-8179.6974999999993</v>
      </c>
      <c r="AO43" s="152">
        <v>-8179.6974999999993</v>
      </c>
      <c r="AP43" s="152">
        <v>-8179.6974999999993</v>
      </c>
      <c r="AQ43" s="152">
        <v>-8179.6974999999993</v>
      </c>
      <c r="AR43" s="152">
        <v>-8179.6974999999993</v>
      </c>
      <c r="AS43" s="152">
        <v>-8179.6974999999993</v>
      </c>
      <c r="AT43" s="154"/>
      <c r="AU43" s="151">
        <v>-32718.789999999997</v>
      </c>
      <c r="AV43" s="151">
        <v>-98156.369999999981</v>
      </c>
      <c r="AW43" s="151">
        <v>-49078.184999999998</v>
      </c>
      <c r="BA43" s="150"/>
    </row>
    <row r="44" spans="1:53" s="128" customFormat="1" x14ac:dyDescent="0.3">
      <c r="A44" s="153"/>
      <c r="F44" s="15">
        <v>34</v>
      </c>
      <c r="H44" s="14" t="s">
        <v>312</v>
      </c>
      <c r="J44" s="14" t="s">
        <v>359</v>
      </c>
      <c r="L44" s="15" t="s">
        <v>266</v>
      </c>
      <c r="M44" s="14"/>
      <c r="N44" s="15" t="s">
        <v>166</v>
      </c>
      <c r="P44" s="15" t="s">
        <v>167</v>
      </c>
      <c r="R44" s="151">
        <v>0</v>
      </c>
      <c r="S44" s="152">
        <v>-185.49166666666667</v>
      </c>
      <c r="T44" s="152">
        <v>-185.49166666666667</v>
      </c>
      <c r="U44" s="152">
        <v>-185.49166666666667</v>
      </c>
      <c r="V44" s="152">
        <v>-185.49166666666667</v>
      </c>
      <c r="W44" s="152">
        <v>-185.49166666666667</v>
      </c>
      <c r="X44" s="152">
        <v>-185.49166666666667</v>
      </c>
      <c r="Y44" s="152">
        <v>-185.49166666666667</v>
      </c>
      <c r="Z44" s="152">
        <v>-185.49166666666667</v>
      </c>
      <c r="AA44" s="152">
        <v>-185.49166666666667</v>
      </c>
      <c r="AB44" s="152">
        <v>-185.49166666666667</v>
      </c>
      <c r="AC44" s="152">
        <v>-185.49166666666667</v>
      </c>
      <c r="AD44" s="152">
        <v>-185.49166666666667</v>
      </c>
      <c r="AE44" s="152">
        <v>-185.49166666666667</v>
      </c>
      <c r="AF44" s="152">
        <v>-185.49166666666667</v>
      </c>
      <c r="AG44" s="152">
        <v>-185.49166666666667</v>
      </c>
      <c r="AH44" s="152">
        <v>-185.49166666666667</v>
      </c>
      <c r="AI44" s="152">
        <v>-185.49166666666667</v>
      </c>
      <c r="AJ44" s="152">
        <v>-185.49166666666667</v>
      </c>
      <c r="AK44" s="152">
        <v>-185.49166666666667</v>
      </c>
      <c r="AL44" s="152">
        <v>-185.49166666666667</v>
      </c>
      <c r="AM44" s="152">
        <v>-185.49166666666667</v>
      </c>
      <c r="AN44" s="152">
        <v>-185.49166666666667</v>
      </c>
      <c r="AO44" s="152">
        <v>-185.49166666666667</v>
      </c>
      <c r="AP44" s="152">
        <v>-185.49166666666667</v>
      </c>
      <c r="AQ44" s="152">
        <v>-185.49166666666667</v>
      </c>
      <c r="AR44" s="152">
        <v>-185.49166666666667</v>
      </c>
      <c r="AS44" s="152">
        <v>-185.49166666666667</v>
      </c>
      <c r="AT44" s="154"/>
      <c r="AU44" s="151">
        <v>-741.9666666666667</v>
      </c>
      <c r="AV44" s="151">
        <v>-2225.9000000000005</v>
      </c>
      <c r="AW44" s="151">
        <v>-1112.95</v>
      </c>
      <c r="BA44" s="150"/>
    </row>
    <row r="45" spans="1:53" s="128" customFormat="1" x14ac:dyDescent="0.3">
      <c r="A45" s="153"/>
      <c r="F45" s="15">
        <v>35</v>
      </c>
      <c r="H45" s="14" t="s">
        <v>312</v>
      </c>
      <c r="J45" s="14" t="s">
        <v>360</v>
      </c>
      <c r="L45" s="15" t="s">
        <v>267</v>
      </c>
      <c r="M45" s="14"/>
      <c r="N45" s="15" t="s">
        <v>166</v>
      </c>
      <c r="P45" s="15" t="s">
        <v>167</v>
      </c>
      <c r="R45" s="151">
        <v>0</v>
      </c>
      <c r="S45" s="152">
        <v>-32.199999999999996</v>
      </c>
      <c r="T45" s="152">
        <v>-32.199999999999996</v>
      </c>
      <c r="U45" s="152">
        <v>-32.199999999999996</v>
      </c>
      <c r="V45" s="152">
        <v>-32.199999999999996</v>
      </c>
      <c r="W45" s="152">
        <v>-32.199999999999996</v>
      </c>
      <c r="X45" s="152">
        <v>-32.199999999999996</v>
      </c>
      <c r="Y45" s="152">
        <v>-32.199999999999996</v>
      </c>
      <c r="Z45" s="152">
        <v>-32.199999999999996</v>
      </c>
      <c r="AA45" s="152">
        <v>-32.199999999999996</v>
      </c>
      <c r="AB45" s="152">
        <v>-32.199999999999996</v>
      </c>
      <c r="AC45" s="152">
        <v>-32.199999999999996</v>
      </c>
      <c r="AD45" s="152">
        <v>-32.199999999999996</v>
      </c>
      <c r="AE45" s="152">
        <v>-32.199999999999996</v>
      </c>
      <c r="AF45" s="152">
        <v>-32.199999999999996</v>
      </c>
      <c r="AG45" s="152">
        <v>-32.199999999999996</v>
      </c>
      <c r="AH45" s="152">
        <v>-32.199999999999996</v>
      </c>
      <c r="AI45" s="152">
        <v>-32.199999999999996</v>
      </c>
      <c r="AJ45" s="152">
        <v>-32.199999999999996</v>
      </c>
      <c r="AK45" s="152">
        <v>-32.199999999999996</v>
      </c>
      <c r="AL45" s="152">
        <v>-32.199999999999996</v>
      </c>
      <c r="AM45" s="152">
        <v>-32.199999999999996</v>
      </c>
      <c r="AN45" s="152">
        <v>-32.199999999999996</v>
      </c>
      <c r="AO45" s="152">
        <v>-32.199999999999996</v>
      </c>
      <c r="AP45" s="152">
        <v>-32.199999999999996</v>
      </c>
      <c r="AQ45" s="152">
        <v>-32.199999999999996</v>
      </c>
      <c r="AR45" s="152">
        <v>-32.199999999999996</v>
      </c>
      <c r="AS45" s="152">
        <v>-32.199999999999996</v>
      </c>
      <c r="AT45" s="154"/>
      <c r="AU45" s="151">
        <v>-128.79999999999998</v>
      </c>
      <c r="AV45" s="151">
        <v>-386.39999999999992</v>
      </c>
      <c r="AW45" s="151">
        <v>-193.19999999999996</v>
      </c>
      <c r="BA45" s="150"/>
    </row>
    <row r="46" spans="1:53" s="128" customFormat="1" x14ac:dyDescent="0.3">
      <c r="A46" s="153"/>
      <c r="F46" s="15">
        <v>36</v>
      </c>
      <c r="H46" s="14" t="s">
        <v>312</v>
      </c>
      <c r="J46" s="14" t="s">
        <v>361</v>
      </c>
      <c r="L46" s="15" t="s">
        <v>268</v>
      </c>
      <c r="M46" s="14"/>
      <c r="N46" s="15" t="s">
        <v>166</v>
      </c>
      <c r="P46" s="15" t="s">
        <v>167</v>
      </c>
      <c r="R46" s="151">
        <v>0</v>
      </c>
      <c r="S46" s="152">
        <v>0</v>
      </c>
      <c r="T46" s="152">
        <v>0</v>
      </c>
      <c r="U46" s="152">
        <v>0</v>
      </c>
      <c r="V46" s="152">
        <v>0</v>
      </c>
      <c r="W46" s="152">
        <v>0</v>
      </c>
      <c r="X46" s="152">
        <v>0</v>
      </c>
      <c r="Y46" s="152">
        <v>0</v>
      </c>
      <c r="Z46" s="152">
        <v>0</v>
      </c>
      <c r="AA46" s="152">
        <v>0</v>
      </c>
      <c r="AB46" s="152">
        <v>0</v>
      </c>
      <c r="AC46" s="152">
        <v>0</v>
      </c>
      <c r="AD46" s="152">
        <v>0</v>
      </c>
      <c r="AE46" s="152">
        <v>0</v>
      </c>
      <c r="AF46" s="152">
        <v>0</v>
      </c>
      <c r="AG46" s="152">
        <v>0</v>
      </c>
      <c r="AH46" s="152">
        <v>0</v>
      </c>
      <c r="AI46" s="152">
        <v>0</v>
      </c>
      <c r="AJ46" s="152">
        <v>0</v>
      </c>
      <c r="AK46" s="152">
        <v>0</v>
      </c>
      <c r="AL46" s="152">
        <v>0</v>
      </c>
      <c r="AM46" s="152">
        <v>0</v>
      </c>
      <c r="AN46" s="152">
        <v>0</v>
      </c>
      <c r="AO46" s="152">
        <v>0</v>
      </c>
      <c r="AP46" s="152">
        <v>0</v>
      </c>
      <c r="AQ46" s="152">
        <v>0</v>
      </c>
      <c r="AR46" s="152">
        <v>0</v>
      </c>
      <c r="AS46" s="152">
        <v>0</v>
      </c>
      <c r="AT46" s="154"/>
      <c r="AU46" s="151">
        <v>0</v>
      </c>
      <c r="AV46" s="151">
        <v>0</v>
      </c>
      <c r="AW46" s="151">
        <v>0</v>
      </c>
      <c r="BA46" s="150"/>
    </row>
    <row r="47" spans="1:53" s="128" customFormat="1" x14ac:dyDescent="0.3">
      <c r="A47" s="153"/>
      <c r="F47" s="15">
        <v>37</v>
      </c>
      <c r="H47" s="14" t="s">
        <v>312</v>
      </c>
      <c r="J47" s="14" t="s">
        <v>362</v>
      </c>
      <c r="L47" s="15" t="s">
        <v>269</v>
      </c>
      <c r="M47" s="14"/>
      <c r="N47" s="15" t="s">
        <v>166</v>
      </c>
      <c r="P47" s="15" t="s">
        <v>167</v>
      </c>
      <c r="R47" s="151">
        <v>0</v>
      </c>
      <c r="S47" s="152">
        <v>-31.636666666666667</v>
      </c>
      <c r="T47" s="152">
        <v>-31.636666666666667</v>
      </c>
      <c r="U47" s="152">
        <v>-31.636666666666667</v>
      </c>
      <c r="V47" s="152">
        <v>-31.636666666666667</v>
      </c>
      <c r="W47" s="152">
        <v>-31.636666666666667</v>
      </c>
      <c r="X47" s="152">
        <v>-31.636666666666667</v>
      </c>
      <c r="Y47" s="152">
        <v>-31.636666666666667</v>
      </c>
      <c r="Z47" s="152">
        <v>-31.636666666666667</v>
      </c>
      <c r="AA47" s="152">
        <v>-31.636666666666667</v>
      </c>
      <c r="AB47" s="152">
        <v>-31.636666666666667</v>
      </c>
      <c r="AC47" s="152">
        <v>-31.636666666666667</v>
      </c>
      <c r="AD47" s="152">
        <v>-31.636666666666667</v>
      </c>
      <c r="AE47" s="152">
        <v>-31.636666666666667</v>
      </c>
      <c r="AF47" s="152">
        <v>-31.636666666666667</v>
      </c>
      <c r="AG47" s="152">
        <v>-31.636666666666667</v>
      </c>
      <c r="AH47" s="152">
        <v>-31.636666666666667</v>
      </c>
      <c r="AI47" s="152">
        <v>-31.636666666666667</v>
      </c>
      <c r="AJ47" s="152">
        <v>-31.636666666666667</v>
      </c>
      <c r="AK47" s="152">
        <v>-31.636666666666667</v>
      </c>
      <c r="AL47" s="152">
        <v>-31.636666666666667</v>
      </c>
      <c r="AM47" s="152">
        <v>-31.636666666666667</v>
      </c>
      <c r="AN47" s="152">
        <v>-31.636666666666667</v>
      </c>
      <c r="AO47" s="152">
        <v>-31.636666666666667</v>
      </c>
      <c r="AP47" s="152">
        <v>-31.636666666666667</v>
      </c>
      <c r="AQ47" s="152">
        <v>-31.636666666666667</v>
      </c>
      <c r="AR47" s="152">
        <v>-31.636666666666667</v>
      </c>
      <c r="AS47" s="152">
        <v>-31.636666666666667</v>
      </c>
      <c r="AT47" s="154"/>
      <c r="AU47" s="151">
        <v>-126.54666666666667</v>
      </c>
      <c r="AV47" s="151">
        <v>-379.63999999999993</v>
      </c>
      <c r="AW47" s="151">
        <v>-189.82</v>
      </c>
      <c r="BA47" s="150"/>
    </row>
    <row r="48" spans="1:53" s="128" customFormat="1" x14ac:dyDescent="0.3">
      <c r="A48" s="153"/>
      <c r="F48" s="15">
        <v>38</v>
      </c>
      <c r="H48" s="14" t="s">
        <v>312</v>
      </c>
      <c r="J48" s="14" t="s">
        <v>99</v>
      </c>
      <c r="L48" s="15" t="s">
        <v>92</v>
      </c>
      <c r="M48" s="14"/>
      <c r="N48" s="15" t="s">
        <v>100</v>
      </c>
      <c r="P48" s="15" t="s">
        <v>101</v>
      </c>
      <c r="R48" s="151">
        <v>49848875.879999995</v>
      </c>
      <c r="S48" s="152">
        <v>-21897.5975</v>
      </c>
      <c r="T48" s="152">
        <v>-21897.5975</v>
      </c>
      <c r="U48" s="152">
        <v>-21897.5975</v>
      </c>
      <c r="V48" s="152">
        <v>-21897.5975</v>
      </c>
      <c r="W48" s="152">
        <v>-21897.5975</v>
      </c>
      <c r="X48" s="152">
        <v>-21897.5975</v>
      </c>
      <c r="Y48" s="152">
        <v>-21897.5975</v>
      </c>
      <c r="Z48" s="152">
        <v>-21897.5975</v>
      </c>
      <c r="AA48" s="152">
        <v>-21897.5975</v>
      </c>
      <c r="AB48" s="152">
        <v>-21897.5975</v>
      </c>
      <c r="AC48" s="152">
        <v>-21897.5975</v>
      </c>
      <c r="AD48" s="152">
        <v>-21897.5975</v>
      </c>
      <c r="AE48" s="152">
        <v>-21897.5975</v>
      </c>
      <c r="AF48" s="152">
        <v>-21897.5975</v>
      </c>
      <c r="AG48" s="152">
        <v>-21897.5975</v>
      </c>
      <c r="AH48" s="152">
        <v>-21897.5975</v>
      </c>
      <c r="AI48" s="152">
        <v>-21897.5975</v>
      </c>
      <c r="AJ48" s="152">
        <v>-21897.5975</v>
      </c>
      <c r="AK48" s="152">
        <v>-21897.5975</v>
      </c>
      <c r="AL48" s="152">
        <v>-21897.5975</v>
      </c>
      <c r="AM48" s="152">
        <v>-21897.5975</v>
      </c>
      <c r="AN48" s="152">
        <v>-21897.5975</v>
      </c>
      <c r="AO48" s="152">
        <v>-21897.5975</v>
      </c>
      <c r="AP48" s="152">
        <v>-21897.5975</v>
      </c>
      <c r="AQ48" s="152">
        <v>-21897.5975</v>
      </c>
      <c r="AR48" s="152">
        <v>-21897.5975</v>
      </c>
      <c r="AS48" s="152">
        <v>-21897.5975</v>
      </c>
      <c r="AT48" s="154"/>
      <c r="AU48" s="151">
        <v>-87590.39</v>
      </c>
      <c r="AV48" s="151">
        <v>-262771.17</v>
      </c>
      <c r="AW48" s="151">
        <v>-131385.58499999999</v>
      </c>
      <c r="BA48" s="150"/>
    </row>
    <row r="49" spans="1:53" s="128" customFormat="1" x14ac:dyDescent="0.3">
      <c r="A49" s="153"/>
      <c r="F49" s="15">
        <v>39</v>
      </c>
      <c r="H49" s="14" t="s">
        <v>312</v>
      </c>
      <c r="J49" s="14" t="s">
        <v>189</v>
      </c>
      <c r="L49" s="15" t="s">
        <v>98</v>
      </c>
      <c r="M49" s="14"/>
      <c r="N49" s="15" t="s">
        <v>192</v>
      </c>
      <c r="P49" s="15" t="s">
        <v>188</v>
      </c>
      <c r="R49" s="151">
        <v>24044578.910000008</v>
      </c>
      <c r="S49" s="152">
        <v>-72.51166666666667</v>
      </c>
      <c r="T49" s="152">
        <v>-72.51166666666667</v>
      </c>
      <c r="U49" s="152">
        <v>-72.51166666666667</v>
      </c>
      <c r="V49" s="152">
        <v>-72.51166666666667</v>
      </c>
      <c r="W49" s="152">
        <v>-72.51166666666667</v>
      </c>
      <c r="X49" s="152">
        <v>-72.51166666666667</v>
      </c>
      <c r="Y49" s="152">
        <v>-72.51166666666667</v>
      </c>
      <c r="Z49" s="152">
        <v>-72.51166666666667</v>
      </c>
      <c r="AA49" s="152">
        <v>-72.51166666666667</v>
      </c>
      <c r="AB49" s="152">
        <v>-72.51166666666667</v>
      </c>
      <c r="AC49" s="152">
        <v>-72.51166666666667</v>
      </c>
      <c r="AD49" s="152">
        <v>-72.51166666666667</v>
      </c>
      <c r="AE49" s="152">
        <v>-72.51166666666667</v>
      </c>
      <c r="AF49" s="152">
        <v>-72.51166666666667</v>
      </c>
      <c r="AG49" s="152">
        <v>-72.51166666666667</v>
      </c>
      <c r="AH49" s="152">
        <v>-72.51166666666667</v>
      </c>
      <c r="AI49" s="152">
        <v>-72.51166666666667</v>
      </c>
      <c r="AJ49" s="152">
        <v>-72.51166666666667</v>
      </c>
      <c r="AK49" s="152">
        <v>-72.51166666666667</v>
      </c>
      <c r="AL49" s="152">
        <v>-72.51166666666667</v>
      </c>
      <c r="AM49" s="152">
        <v>-72.51166666666667</v>
      </c>
      <c r="AN49" s="152">
        <v>-72.51166666666667</v>
      </c>
      <c r="AO49" s="152">
        <v>-72.51166666666667</v>
      </c>
      <c r="AP49" s="152">
        <v>-72.51166666666667</v>
      </c>
      <c r="AQ49" s="152">
        <v>-72.51166666666667</v>
      </c>
      <c r="AR49" s="152">
        <v>-72.51166666666667</v>
      </c>
      <c r="AS49" s="152">
        <v>-72.51166666666667</v>
      </c>
      <c r="AT49" s="154"/>
      <c r="AU49" s="151">
        <v>-290.04666666666668</v>
      </c>
      <c r="AV49" s="151">
        <v>-870.14</v>
      </c>
      <c r="AW49" s="151">
        <v>-435.07</v>
      </c>
      <c r="BA49" s="150"/>
    </row>
    <row r="50" spans="1:53" s="128" customFormat="1" x14ac:dyDescent="0.3">
      <c r="A50" s="153"/>
      <c r="F50" s="15">
        <v>40</v>
      </c>
      <c r="H50" s="14" t="s">
        <v>312</v>
      </c>
      <c r="J50" s="14" t="s">
        <v>363</v>
      </c>
      <c r="L50" s="15" t="s">
        <v>270</v>
      </c>
      <c r="M50" s="14"/>
      <c r="N50" s="15" t="s">
        <v>192</v>
      </c>
      <c r="P50" s="15" t="s">
        <v>188</v>
      </c>
      <c r="R50" s="151">
        <v>0</v>
      </c>
      <c r="S50" s="152">
        <v>-340.62916666666666</v>
      </c>
      <c r="T50" s="152">
        <v>-340.62916666666666</v>
      </c>
      <c r="U50" s="152">
        <v>-340.62916666666666</v>
      </c>
      <c r="V50" s="152">
        <v>-340.62916666666666</v>
      </c>
      <c r="W50" s="152">
        <v>-340.62916666666666</v>
      </c>
      <c r="X50" s="152">
        <v>-340.62916666666666</v>
      </c>
      <c r="Y50" s="152">
        <v>-340.62916666666666</v>
      </c>
      <c r="Z50" s="152">
        <v>-340.62916666666666</v>
      </c>
      <c r="AA50" s="152">
        <v>-340.62916666666666</v>
      </c>
      <c r="AB50" s="152">
        <v>-340.62916666666666</v>
      </c>
      <c r="AC50" s="152">
        <v>-340.62916666666666</v>
      </c>
      <c r="AD50" s="152">
        <v>-340.62916666666666</v>
      </c>
      <c r="AE50" s="152">
        <v>-340.62916666666666</v>
      </c>
      <c r="AF50" s="152">
        <v>-340.62916666666666</v>
      </c>
      <c r="AG50" s="152">
        <v>-340.62916666666666</v>
      </c>
      <c r="AH50" s="152">
        <v>-340.62916666666666</v>
      </c>
      <c r="AI50" s="152">
        <v>-340.62916666666666</v>
      </c>
      <c r="AJ50" s="152">
        <v>-340.62916666666666</v>
      </c>
      <c r="AK50" s="152">
        <v>-340.62916666666666</v>
      </c>
      <c r="AL50" s="152">
        <v>-340.62916666666666</v>
      </c>
      <c r="AM50" s="152">
        <v>-340.62916666666666</v>
      </c>
      <c r="AN50" s="152">
        <v>-340.62916666666666</v>
      </c>
      <c r="AO50" s="152">
        <v>-340.62916666666666</v>
      </c>
      <c r="AP50" s="152">
        <v>-340.62916666666666</v>
      </c>
      <c r="AQ50" s="152">
        <v>-340.62916666666666</v>
      </c>
      <c r="AR50" s="152">
        <v>-340.62916666666666</v>
      </c>
      <c r="AS50" s="152">
        <v>-340.62916666666666</v>
      </c>
      <c r="AT50" s="154"/>
      <c r="AU50" s="151">
        <v>-1362.5166666666667</v>
      </c>
      <c r="AV50" s="151">
        <v>-4087.5499999999997</v>
      </c>
      <c r="AW50" s="151">
        <v>-2043.7749999999999</v>
      </c>
      <c r="BA50" s="150"/>
    </row>
    <row r="51" spans="1:53" s="128" customFormat="1" x14ac:dyDescent="0.3">
      <c r="A51" s="153"/>
      <c r="F51" s="15">
        <v>41</v>
      </c>
      <c r="H51" s="14" t="s">
        <v>312</v>
      </c>
      <c r="J51" s="14" t="s">
        <v>364</v>
      </c>
      <c r="L51" s="15" t="s">
        <v>271</v>
      </c>
      <c r="M51" s="14"/>
      <c r="N51" s="15" t="s">
        <v>192</v>
      </c>
      <c r="P51" s="15" t="s">
        <v>188</v>
      </c>
      <c r="R51" s="151">
        <v>0</v>
      </c>
      <c r="S51" s="152">
        <v>-2002.3358333333333</v>
      </c>
      <c r="T51" s="152">
        <v>-2002.3358333333333</v>
      </c>
      <c r="U51" s="152">
        <v>-2002.3358333333333</v>
      </c>
      <c r="V51" s="152">
        <v>-2002.3358333333333</v>
      </c>
      <c r="W51" s="152">
        <v>-2002.3358333333333</v>
      </c>
      <c r="X51" s="152">
        <v>-2002.3358333333333</v>
      </c>
      <c r="Y51" s="152">
        <v>-2002.3358333333333</v>
      </c>
      <c r="Z51" s="152">
        <v>-2002.3358333333333</v>
      </c>
      <c r="AA51" s="152">
        <v>-2002.3358333333333</v>
      </c>
      <c r="AB51" s="152">
        <v>-2002.3358333333333</v>
      </c>
      <c r="AC51" s="152">
        <v>-2002.3358333333333</v>
      </c>
      <c r="AD51" s="152">
        <v>-2002.3358333333333</v>
      </c>
      <c r="AE51" s="152">
        <v>-2002.3358333333333</v>
      </c>
      <c r="AF51" s="152">
        <v>-2002.3358333333333</v>
      </c>
      <c r="AG51" s="152">
        <v>-2002.3358333333333</v>
      </c>
      <c r="AH51" s="152">
        <v>-2002.3358333333333</v>
      </c>
      <c r="AI51" s="152">
        <v>-2002.3358333333333</v>
      </c>
      <c r="AJ51" s="152">
        <v>-2002.3358333333333</v>
      </c>
      <c r="AK51" s="152">
        <v>-2002.3358333333333</v>
      </c>
      <c r="AL51" s="152">
        <v>-2002.3358333333333</v>
      </c>
      <c r="AM51" s="152">
        <v>-2002.3358333333333</v>
      </c>
      <c r="AN51" s="152">
        <v>-2002.3358333333333</v>
      </c>
      <c r="AO51" s="152">
        <v>-2002.3358333333333</v>
      </c>
      <c r="AP51" s="152">
        <v>-2002.3358333333333</v>
      </c>
      <c r="AQ51" s="152">
        <v>-2002.3358333333333</v>
      </c>
      <c r="AR51" s="152">
        <v>-2002.3358333333333</v>
      </c>
      <c r="AS51" s="152">
        <v>-2002.3358333333333</v>
      </c>
      <c r="AT51" s="154"/>
      <c r="AU51" s="151">
        <v>-8009.3433333333332</v>
      </c>
      <c r="AV51" s="151">
        <v>-24028.030000000002</v>
      </c>
      <c r="AW51" s="151">
        <v>-12014.014999999999</v>
      </c>
      <c r="BA51" s="150"/>
    </row>
    <row r="52" spans="1:53" s="128" customFormat="1" x14ac:dyDescent="0.3">
      <c r="A52" s="153"/>
      <c r="F52" s="15">
        <v>42</v>
      </c>
      <c r="H52" s="14" t="s">
        <v>312</v>
      </c>
      <c r="J52" s="14" t="s">
        <v>365</v>
      </c>
      <c r="L52" s="15" t="s">
        <v>272</v>
      </c>
      <c r="M52" s="14"/>
      <c r="N52" s="15" t="s">
        <v>192</v>
      </c>
      <c r="P52" s="15" t="s">
        <v>188</v>
      </c>
      <c r="R52" s="151">
        <v>0</v>
      </c>
      <c r="S52" s="152">
        <v>-2375.7758333333336</v>
      </c>
      <c r="T52" s="152">
        <v>-2375.7758333333336</v>
      </c>
      <c r="U52" s="152">
        <v>-2375.7758333333336</v>
      </c>
      <c r="V52" s="152">
        <v>-2375.7758333333336</v>
      </c>
      <c r="W52" s="152">
        <v>-2375.7758333333336</v>
      </c>
      <c r="X52" s="152">
        <v>-2375.7758333333336</v>
      </c>
      <c r="Y52" s="152">
        <v>-2375.7758333333336</v>
      </c>
      <c r="Z52" s="152">
        <v>-2375.7758333333336</v>
      </c>
      <c r="AA52" s="152">
        <v>-2375.7758333333336</v>
      </c>
      <c r="AB52" s="152">
        <v>-2375.7758333333336</v>
      </c>
      <c r="AC52" s="152">
        <v>-2375.7758333333336</v>
      </c>
      <c r="AD52" s="152">
        <v>-2375.7758333333336</v>
      </c>
      <c r="AE52" s="152">
        <v>-2375.7758333333336</v>
      </c>
      <c r="AF52" s="152">
        <v>-2375.7758333333336</v>
      </c>
      <c r="AG52" s="152">
        <v>-2375.7758333333336</v>
      </c>
      <c r="AH52" s="152">
        <v>-2375.7758333333336</v>
      </c>
      <c r="AI52" s="152">
        <v>-2375.7758333333336</v>
      </c>
      <c r="AJ52" s="152">
        <v>-2375.7758333333336</v>
      </c>
      <c r="AK52" s="152">
        <v>-2375.7758333333336</v>
      </c>
      <c r="AL52" s="152">
        <v>-2375.7758333333336</v>
      </c>
      <c r="AM52" s="152">
        <v>-2375.7758333333336</v>
      </c>
      <c r="AN52" s="152">
        <v>-2375.7758333333336</v>
      </c>
      <c r="AO52" s="152">
        <v>-2375.7758333333336</v>
      </c>
      <c r="AP52" s="152">
        <v>-2375.7758333333336</v>
      </c>
      <c r="AQ52" s="152">
        <v>-2375.7758333333336</v>
      </c>
      <c r="AR52" s="152">
        <v>-2375.7758333333336</v>
      </c>
      <c r="AS52" s="152">
        <v>-2375.7758333333336</v>
      </c>
      <c r="AT52" s="154"/>
      <c r="AU52" s="151">
        <v>-9503.1033333333344</v>
      </c>
      <c r="AV52" s="151">
        <v>-28509.31</v>
      </c>
      <c r="AW52" s="151">
        <v>-14254.655000000001</v>
      </c>
      <c r="BA52" s="150"/>
    </row>
    <row r="53" spans="1:53" s="128" customFormat="1" x14ac:dyDescent="0.3">
      <c r="A53" s="153"/>
      <c r="F53" s="15">
        <v>43</v>
      </c>
      <c r="H53" s="14" t="s">
        <v>312</v>
      </c>
      <c r="J53" s="14" t="s">
        <v>366</v>
      </c>
      <c r="L53" s="15" t="s">
        <v>273</v>
      </c>
      <c r="M53" s="14"/>
      <c r="N53" s="15" t="s">
        <v>192</v>
      </c>
      <c r="P53" s="15" t="s">
        <v>188</v>
      </c>
      <c r="R53" s="151">
        <v>0</v>
      </c>
      <c r="S53" s="152">
        <v>-4.4474999999999998</v>
      </c>
      <c r="T53" s="152">
        <v>-4.4474999999999998</v>
      </c>
      <c r="U53" s="152">
        <v>-4.4474999999999998</v>
      </c>
      <c r="V53" s="152">
        <v>-4.4474999999999998</v>
      </c>
      <c r="W53" s="152">
        <v>-4.4474999999999998</v>
      </c>
      <c r="X53" s="152">
        <v>-4.4474999999999998</v>
      </c>
      <c r="Y53" s="152">
        <v>-4.4474999999999998</v>
      </c>
      <c r="Z53" s="152">
        <v>-4.4474999999999998</v>
      </c>
      <c r="AA53" s="152">
        <v>-4.4474999999999998</v>
      </c>
      <c r="AB53" s="152">
        <v>-4.4474999999999998</v>
      </c>
      <c r="AC53" s="152">
        <v>-4.4474999999999998</v>
      </c>
      <c r="AD53" s="152">
        <v>-4.4474999999999998</v>
      </c>
      <c r="AE53" s="152">
        <v>-4.4474999999999998</v>
      </c>
      <c r="AF53" s="152">
        <v>-4.4474999999999998</v>
      </c>
      <c r="AG53" s="152">
        <v>-4.4474999999999998</v>
      </c>
      <c r="AH53" s="152">
        <v>-4.4474999999999998</v>
      </c>
      <c r="AI53" s="152">
        <v>-4.4474999999999998</v>
      </c>
      <c r="AJ53" s="152">
        <v>-4.4474999999999998</v>
      </c>
      <c r="AK53" s="152">
        <v>-4.4474999999999998</v>
      </c>
      <c r="AL53" s="152">
        <v>-4.4474999999999998</v>
      </c>
      <c r="AM53" s="152">
        <v>-4.4474999999999998</v>
      </c>
      <c r="AN53" s="152">
        <v>-4.4474999999999998</v>
      </c>
      <c r="AO53" s="152">
        <v>-4.4474999999999998</v>
      </c>
      <c r="AP53" s="152">
        <v>-4.4474999999999998</v>
      </c>
      <c r="AQ53" s="152">
        <v>-4.4474999999999998</v>
      </c>
      <c r="AR53" s="152">
        <v>-4.4474999999999998</v>
      </c>
      <c r="AS53" s="152">
        <v>-4.4474999999999998</v>
      </c>
      <c r="AT53" s="154"/>
      <c r="AU53" s="151">
        <v>-17.79</v>
      </c>
      <c r="AV53" s="151">
        <v>-53.369999999999983</v>
      </c>
      <c r="AW53" s="151">
        <v>-26.684999999999995</v>
      </c>
      <c r="BA53" s="150"/>
    </row>
    <row r="54" spans="1:53" s="128" customFormat="1" x14ac:dyDescent="0.3">
      <c r="A54" s="153"/>
      <c r="F54" s="15">
        <v>44</v>
      </c>
      <c r="H54" s="14" t="s">
        <v>312</v>
      </c>
      <c r="J54" s="14" t="s">
        <v>94</v>
      </c>
      <c r="L54" s="15" t="s">
        <v>93</v>
      </c>
      <c r="M54" s="14"/>
      <c r="N54" s="15" t="s">
        <v>187</v>
      </c>
      <c r="P54" s="15" t="s">
        <v>188</v>
      </c>
      <c r="R54" s="151">
        <v>23976207.830000002</v>
      </c>
      <c r="S54" s="152">
        <v>-1422.5341666666666</v>
      </c>
      <c r="T54" s="152">
        <v>-1422.5341666666666</v>
      </c>
      <c r="U54" s="152">
        <v>-1422.5341666666666</v>
      </c>
      <c r="V54" s="152">
        <v>-1422.5341666666666</v>
      </c>
      <c r="W54" s="152">
        <v>-1422.5341666666666</v>
      </c>
      <c r="X54" s="152">
        <v>-1422.5341666666666</v>
      </c>
      <c r="Y54" s="152">
        <v>-1422.5341666666666</v>
      </c>
      <c r="Z54" s="152">
        <v>-1422.5341666666666</v>
      </c>
      <c r="AA54" s="152">
        <v>-1422.5341666666666</v>
      </c>
      <c r="AB54" s="152">
        <v>-1422.5341666666666</v>
      </c>
      <c r="AC54" s="152">
        <v>-1422.5341666666666</v>
      </c>
      <c r="AD54" s="152">
        <v>-1422.5341666666666</v>
      </c>
      <c r="AE54" s="152">
        <v>-1422.5341666666666</v>
      </c>
      <c r="AF54" s="152">
        <v>-1422.5341666666666</v>
      </c>
      <c r="AG54" s="152">
        <v>-1422.5341666666666</v>
      </c>
      <c r="AH54" s="152">
        <v>-1422.5341666666666</v>
      </c>
      <c r="AI54" s="152">
        <v>-1422.5341666666666</v>
      </c>
      <c r="AJ54" s="152">
        <v>-1422.5341666666666</v>
      </c>
      <c r="AK54" s="152">
        <v>-1422.5341666666666</v>
      </c>
      <c r="AL54" s="152">
        <v>-1422.5341666666666</v>
      </c>
      <c r="AM54" s="152">
        <v>-1422.5341666666666</v>
      </c>
      <c r="AN54" s="152">
        <v>-1422.5341666666666</v>
      </c>
      <c r="AO54" s="152">
        <v>-1422.5341666666666</v>
      </c>
      <c r="AP54" s="152">
        <v>-1422.5341666666666</v>
      </c>
      <c r="AQ54" s="152">
        <v>-1422.5341666666666</v>
      </c>
      <c r="AR54" s="152">
        <v>-1422.5341666666666</v>
      </c>
      <c r="AS54" s="152">
        <v>-1422.5341666666666</v>
      </c>
      <c r="AT54" s="154"/>
      <c r="AU54" s="151">
        <v>-5690.1366666666663</v>
      </c>
      <c r="AV54" s="151">
        <v>-17070.41</v>
      </c>
      <c r="AW54" s="151">
        <v>-8535.2049999999999</v>
      </c>
      <c r="BA54" s="150"/>
    </row>
    <row r="55" spans="1:53" s="128" customFormat="1" x14ac:dyDescent="0.3">
      <c r="A55" s="153"/>
      <c r="F55" s="15">
        <v>45</v>
      </c>
      <c r="H55" s="14" t="s">
        <v>312</v>
      </c>
      <c r="J55" s="14" t="s">
        <v>367</v>
      </c>
      <c r="L55" s="15" t="s">
        <v>106</v>
      </c>
      <c r="M55" s="14"/>
      <c r="N55" s="15" t="s">
        <v>192</v>
      </c>
      <c r="P55" s="15" t="s">
        <v>188</v>
      </c>
      <c r="R55" s="151">
        <v>957833.22</v>
      </c>
      <c r="S55" s="152">
        <v>-485.41249999999997</v>
      </c>
      <c r="T55" s="152">
        <v>-485.41249999999997</v>
      </c>
      <c r="U55" s="152">
        <v>-485.41249999999997</v>
      </c>
      <c r="V55" s="152">
        <v>-485.41249999999997</v>
      </c>
      <c r="W55" s="152">
        <v>-485.41249999999997</v>
      </c>
      <c r="X55" s="152">
        <v>-485.41249999999997</v>
      </c>
      <c r="Y55" s="152">
        <v>-485.41249999999997</v>
      </c>
      <c r="Z55" s="152">
        <v>-485.41249999999997</v>
      </c>
      <c r="AA55" s="152">
        <v>-485.41249999999997</v>
      </c>
      <c r="AB55" s="152">
        <v>-485.41249999999997</v>
      </c>
      <c r="AC55" s="152">
        <v>-485.41249999999997</v>
      </c>
      <c r="AD55" s="152">
        <v>-485.41249999999997</v>
      </c>
      <c r="AE55" s="152">
        <v>-485.41249999999997</v>
      </c>
      <c r="AF55" s="152">
        <v>-485.41249999999997</v>
      </c>
      <c r="AG55" s="152">
        <v>-485.41249999999997</v>
      </c>
      <c r="AH55" s="152">
        <v>-485.41249999999997</v>
      </c>
      <c r="AI55" s="152">
        <v>-485.41249999999997</v>
      </c>
      <c r="AJ55" s="152">
        <v>-485.41249999999997</v>
      </c>
      <c r="AK55" s="152">
        <v>-485.41249999999997</v>
      </c>
      <c r="AL55" s="152">
        <v>-485.41249999999997</v>
      </c>
      <c r="AM55" s="152">
        <v>-485.41249999999997</v>
      </c>
      <c r="AN55" s="152">
        <v>-485.41249999999997</v>
      </c>
      <c r="AO55" s="152">
        <v>-485.41249999999997</v>
      </c>
      <c r="AP55" s="152">
        <v>-485.41249999999997</v>
      </c>
      <c r="AQ55" s="152">
        <v>-485.41249999999997</v>
      </c>
      <c r="AR55" s="152">
        <v>-485.41249999999997</v>
      </c>
      <c r="AS55" s="152">
        <v>-485.41249999999997</v>
      </c>
      <c r="AT55" s="154"/>
      <c r="AU55" s="151">
        <v>-1941.6499999999999</v>
      </c>
      <c r="AV55" s="151">
        <v>-5824.9500000000007</v>
      </c>
      <c r="AW55" s="151">
        <v>-2912.4749999999999</v>
      </c>
      <c r="BA55" s="150"/>
    </row>
    <row r="56" spans="1:53" s="128" customFormat="1" x14ac:dyDescent="0.3">
      <c r="A56" s="153"/>
      <c r="F56" s="15">
        <v>46</v>
      </c>
      <c r="H56" s="14" t="s">
        <v>312</v>
      </c>
      <c r="J56" s="14" t="s">
        <v>168</v>
      </c>
      <c r="L56" s="15" t="s">
        <v>91</v>
      </c>
      <c r="M56" s="14"/>
      <c r="N56" s="15" t="s">
        <v>169</v>
      </c>
      <c r="P56" s="15" t="s">
        <v>170</v>
      </c>
      <c r="R56" s="151">
        <v>18655287.709999997</v>
      </c>
      <c r="S56" s="152">
        <v>-1130.4341666666667</v>
      </c>
      <c r="T56" s="152">
        <v>-1130.4341666666667</v>
      </c>
      <c r="U56" s="152">
        <v>-1130.4341666666667</v>
      </c>
      <c r="V56" s="152">
        <v>-1130.4341666666667</v>
      </c>
      <c r="W56" s="152">
        <v>-1130.4341666666667</v>
      </c>
      <c r="X56" s="152">
        <v>-1130.4341666666667</v>
      </c>
      <c r="Y56" s="152">
        <v>-1130.4341666666667</v>
      </c>
      <c r="Z56" s="152">
        <v>-1130.4341666666667</v>
      </c>
      <c r="AA56" s="152">
        <v>-1130.4341666666667</v>
      </c>
      <c r="AB56" s="152">
        <v>-1130.4341666666667</v>
      </c>
      <c r="AC56" s="152">
        <v>-1130.4341666666667</v>
      </c>
      <c r="AD56" s="152">
        <v>-1130.4341666666667</v>
      </c>
      <c r="AE56" s="152">
        <v>-1130.4341666666667</v>
      </c>
      <c r="AF56" s="152">
        <v>-1130.4341666666667</v>
      </c>
      <c r="AG56" s="152">
        <v>-1130.4341666666667</v>
      </c>
      <c r="AH56" s="152">
        <v>-1130.4341666666667</v>
      </c>
      <c r="AI56" s="152">
        <v>-1130.4341666666667</v>
      </c>
      <c r="AJ56" s="152">
        <v>-1130.4341666666667</v>
      </c>
      <c r="AK56" s="152">
        <v>-1130.4341666666667</v>
      </c>
      <c r="AL56" s="152">
        <v>-1130.4341666666667</v>
      </c>
      <c r="AM56" s="152">
        <v>-1130.4341666666667</v>
      </c>
      <c r="AN56" s="152">
        <v>-1130.4341666666667</v>
      </c>
      <c r="AO56" s="152">
        <v>-1130.4341666666667</v>
      </c>
      <c r="AP56" s="152">
        <v>-1130.4341666666667</v>
      </c>
      <c r="AQ56" s="152">
        <v>-1130.4341666666667</v>
      </c>
      <c r="AR56" s="152">
        <v>-1130.4341666666667</v>
      </c>
      <c r="AS56" s="152">
        <v>-1130.4341666666667</v>
      </c>
      <c r="AT56" s="154"/>
      <c r="AU56" s="151">
        <v>-4521.7366666666667</v>
      </c>
      <c r="AV56" s="151">
        <v>-13565.209999999997</v>
      </c>
      <c r="AW56" s="151">
        <v>-6782.6050000000005</v>
      </c>
      <c r="BA56" s="150"/>
    </row>
    <row r="57" spans="1:53" s="128" customFormat="1" x14ac:dyDescent="0.3">
      <c r="A57" s="153"/>
      <c r="F57" s="15">
        <v>47</v>
      </c>
      <c r="H57" s="14" t="s">
        <v>312</v>
      </c>
      <c r="J57" s="14" t="s">
        <v>151</v>
      </c>
      <c r="L57" s="15" t="s">
        <v>102</v>
      </c>
      <c r="M57" s="14"/>
      <c r="N57" s="15" t="s">
        <v>152</v>
      </c>
      <c r="P57" s="15" t="s">
        <v>153</v>
      </c>
      <c r="R57" s="151">
        <v>96263.209999999992</v>
      </c>
      <c r="S57" s="152">
        <v>0</v>
      </c>
      <c r="T57" s="152">
        <v>0</v>
      </c>
      <c r="U57" s="152">
        <v>0</v>
      </c>
      <c r="V57" s="152">
        <v>0</v>
      </c>
      <c r="W57" s="152">
        <v>0</v>
      </c>
      <c r="X57" s="152">
        <v>0</v>
      </c>
      <c r="Y57" s="152">
        <v>0</v>
      </c>
      <c r="Z57" s="152">
        <v>0</v>
      </c>
      <c r="AA57" s="152">
        <v>0</v>
      </c>
      <c r="AB57" s="152">
        <v>0</v>
      </c>
      <c r="AC57" s="152">
        <v>0</v>
      </c>
      <c r="AD57" s="152">
        <v>0</v>
      </c>
      <c r="AE57" s="152">
        <v>0</v>
      </c>
      <c r="AF57" s="152">
        <v>0</v>
      </c>
      <c r="AG57" s="152">
        <v>0</v>
      </c>
      <c r="AH57" s="152">
        <v>0</v>
      </c>
      <c r="AI57" s="152">
        <v>0</v>
      </c>
      <c r="AJ57" s="152">
        <v>0</v>
      </c>
      <c r="AK57" s="152">
        <v>0</v>
      </c>
      <c r="AL57" s="152">
        <v>0</v>
      </c>
      <c r="AM57" s="152">
        <v>0</v>
      </c>
      <c r="AN57" s="152">
        <v>0</v>
      </c>
      <c r="AO57" s="152">
        <v>0</v>
      </c>
      <c r="AP57" s="152">
        <v>0</v>
      </c>
      <c r="AQ57" s="152">
        <v>0</v>
      </c>
      <c r="AR57" s="152">
        <v>0</v>
      </c>
      <c r="AS57" s="152">
        <v>0</v>
      </c>
      <c r="AT57" s="154"/>
      <c r="AU57" s="151">
        <v>0</v>
      </c>
      <c r="AV57" s="151">
        <v>0</v>
      </c>
      <c r="AW57" s="151">
        <v>0</v>
      </c>
      <c r="BA57" s="150"/>
    </row>
    <row r="58" spans="1:53" s="128" customFormat="1" x14ac:dyDescent="0.3">
      <c r="A58" s="153"/>
      <c r="F58" s="15">
        <v>48</v>
      </c>
      <c r="H58" s="14" t="s">
        <v>312</v>
      </c>
      <c r="J58" s="14" t="s">
        <v>368</v>
      </c>
      <c r="L58" s="15" t="s">
        <v>150</v>
      </c>
      <c r="M58" s="14"/>
      <c r="N58" s="15" t="s">
        <v>152</v>
      </c>
      <c r="P58" s="15" t="s">
        <v>153</v>
      </c>
      <c r="R58" s="151">
        <v>615609.75</v>
      </c>
      <c r="S58" s="152">
        <v>0</v>
      </c>
      <c r="T58" s="152">
        <v>0</v>
      </c>
      <c r="U58" s="152">
        <v>0</v>
      </c>
      <c r="V58" s="152">
        <v>0</v>
      </c>
      <c r="W58" s="152">
        <v>0</v>
      </c>
      <c r="X58" s="152">
        <v>0</v>
      </c>
      <c r="Y58" s="152">
        <v>0</v>
      </c>
      <c r="Z58" s="152">
        <v>0</v>
      </c>
      <c r="AA58" s="152">
        <v>0</v>
      </c>
      <c r="AB58" s="152">
        <v>0</v>
      </c>
      <c r="AC58" s="152">
        <v>0</v>
      </c>
      <c r="AD58" s="152">
        <v>0</v>
      </c>
      <c r="AE58" s="152">
        <v>0</v>
      </c>
      <c r="AF58" s="152">
        <v>0</v>
      </c>
      <c r="AG58" s="152">
        <v>0</v>
      </c>
      <c r="AH58" s="152">
        <v>0</v>
      </c>
      <c r="AI58" s="152">
        <v>0</v>
      </c>
      <c r="AJ58" s="152">
        <v>0</v>
      </c>
      <c r="AK58" s="152">
        <v>0</v>
      </c>
      <c r="AL58" s="152">
        <v>0</v>
      </c>
      <c r="AM58" s="152">
        <v>0</v>
      </c>
      <c r="AN58" s="152">
        <v>0</v>
      </c>
      <c r="AO58" s="152">
        <v>0</v>
      </c>
      <c r="AP58" s="152">
        <v>0</v>
      </c>
      <c r="AQ58" s="152">
        <v>0</v>
      </c>
      <c r="AR58" s="152">
        <v>0</v>
      </c>
      <c r="AS58" s="152">
        <v>0</v>
      </c>
      <c r="AT58" s="154"/>
      <c r="AU58" s="151">
        <v>0</v>
      </c>
      <c r="AV58" s="151">
        <v>0</v>
      </c>
      <c r="AW58" s="151">
        <v>0</v>
      </c>
      <c r="BA58" s="150"/>
    </row>
    <row r="59" spans="1:53" s="128" customFormat="1" x14ac:dyDescent="0.3">
      <c r="A59" s="153"/>
      <c r="F59" s="15">
        <v>49</v>
      </c>
      <c r="H59" s="14" t="s">
        <v>312</v>
      </c>
      <c r="J59" s="14" t="s">
        <v>105</v>
      </c>
      <c r="L59" s="15" t="s">
        <v>104</v>
      </c>
      <c r="M59" s="14"/>
      <c r="N59" s="15" t="s">
        <v>108</v>
      </c>
      <c r="P59" s="15" t="s">
        <v>109</v>
      </c>
      <c r="R59" s="151">
        <v>624602.63</v>
      </c>
      <c r="S59" s="152">
        <v>-5167.6758333333337</v>
      </c>
      <c r="T59" s="152">
        <v>-5167.6758333333337</v>
      </c>
      <c r="U59" s="152">
        <v>-5167.6758333333337</v>
      </c>
      <c r="V59" s="152">
        <v>-5167.6758333333337</v>
      </c>
      <c r="W59" s="152">
        <v>-5167.6758333333337</v>
      </c>
      <c r="X59" s="152">
        <v>-5167.6758333333337</v>
      </c>
      <c r="Y59" s="152">
        <v>-5167.6758333333337</v>
      </c>
      <c r="Z59" s="152">
        <v>-5167.6758333333337</v>
      </c>
      <c r="AA59" s="152">
        <v>-5167.6758333333337</v>
      </c>
      <c r="AB59" s="152">
        <v>-5167.6758333333337</v>
      </c>
      <c r="AC59" s="152">
        <v>-5167.6758333333337</v>
      </c>
      <c r="AD59" s="152">
        <v>-5167.6758333333337</v>
      </c>
      <c r="AE59" s="152">
        <v>-5167.6758333333337</v>
      </c>
      <c r="AF59" s="152">
        <v>-5167.6758333333337</v>
      </c>
      <c r="AG59" s="152">
        <v>-5167.6758333333337</v>
      </c>
      <c r="AH59" s="152">
        <v>-5167.6758333333337</v>
      </c>
      <c r="AI59" s="152">
        <v>-5167.6758333333337</v>
      </c>
      <c r="AJ59" s="152">
        <v>-5167.6758333333337</v>
      </c>
      <c r="AK59" s="152">
        <v>-5167.6758333333337</v>
      </c>
      <c r="AL59" s="152">
        <v>-5167.6758333333337</v>
      </c>
      <c r="AM59" s="152">
        <v>-5167.6758333333337</v>
      </c>
      <c r="AN59" s="152">
        <v>-5167.6758333333337</v>
      </c>
      <c r="AO59" s="152">
        <v>-5167.6758333333337</v>
      </c>
      <c r="AP59" s="152">
        <v>-5167.6758333333337</v>
      </c>
      <c r="AQ59" s="152">
        <v>-5167.6758333333337</v>
      </c>
      <c r="AR59" s="152">
        <v>-5167.6758333333337</v>
      </c>
      <c r="AS59" s="152">
        <v>-5167.6758333333337</v>
      </c>
      <c r="AT59" s="154"/>
      <c r="AU59" s="151">
        <v>-20670.703333333335</v>
      </c>
      <c r="AV59" s="151">
        <v>-62012.110000000008</v>
      </c>
      <c r="AW59" s="151">
        <v>-31006.055000000004</v>
      </c>
      <c r="BA59" s="150"/>
    </row>
    <row r="60" spans="1:53" s="128" customFormat="1" x14ac:dyDescent="0.3">
      <c r="A60" s="153"/>
      <c r="F60" s="15">
        <v>50</v>
      </c>
      <c r="H60" s="14" t="s">
        <v>312</v>
      </c>
      <c r="J60" s="14" t="s">
        <v>116</v>
      </c>
      <c r="L60" s="15" t="s">
        <v>115</v>
      </c>
      <c r="M60" s="14"/>
      <c r="N60" s="15" t="s">
        <v>108</v>
      </c>
      <c r="P60" s="15" t="s">
        <v>109</v>
      </c>
      <c r="R60" s="151">
        <v>1854567.96</v>
      </c>
      <c r="S60" s="152">
        <v>0</v>
      </c>
      <c r="T60" s="152">
        <v>0</v>
      </c>
      <c r="U60" s="152">
        <v>0</v>
      </c>
      <c r="V60" s="152">
        <v>0</v>
      </c>
      <c r="W60" s="152">
        <v>0</v>
      </c>
      <c r="X60" s="152">
        <v>0</v>
      </c>
      <c r="Y60" s="152">
        <v>0</v>
      </c>
      <c r="Z60" s="152">
        <v>0</v>
      </c>
      <c r="AA60" s="152">
        <v>0</v>
      </c>
      <c r="AB60" s="152">
        <v>0</v>
      </c>
      <c r="AC60" s="152">
        <v>0</v>
      </c>
      <c r="AD60" s="152">
        <v>0</v>
      </c>
      <c r="AE60" s="152">
        <v>0</v>
      </c>
      <c r="AF60" s="152">
        <v>0</v>
      </c>
      <c r="AG60" s="152">
        <v>0</v>
      </c>
      <c r="AH60" s="152">
        <v>0</v>
      </c>
      <c r="AI60" s="152">
        <v>0</v>
      </c>
      <c r="AJ60" s="152">
        <v>0</v>
      </c>
      <c r="AK60" s="152">
        <v>0</v>
      </c>
      <c r="AL60" s="152">
        <v>0</v>
      </c>
      <c r="AM60" s="152">
        <v>0</v>
      </c>
      <c r="AN60" s="152">
        <v>0</v>
      </c>
      <c r="AO60" s="152">
        <v>0</v>
      </c>
      <c r="AP60" s="152">
        <v>0</v>
      </c>
      <c r="AQ60" s="152">
        <v>0</v>
      </c>
      <c r="AR60" s="152">
        <v>0</v>
      </c>
      <c r="AS60" s="152">
        <v>0</v>
      </c>
      <c r="AT60" s="154"/>
      <c r="AU60" s="151">
        <v>0</v>
      </c>
      <c r="AV60" s="151">
        <v>0</v>
      </c>
      <c r="AW60" s="151">
        <v>0</v>
      </c>
      <c r="BA60" s="150"/>
    </row>
    <row r="61" spans="1:53" s="128" customFormat="1" x14ac:dyDescent="0.3">
      <c r="A61" s="153"/>
      <c r="F61" s="15">
        <v>51</v>
      </c>
      <c r="H61" s="14" t="s">
        <v>312</v>
      </c>
      <c r="J61" s="14" t="s">
        <v>369</v>
      </c>
      <c r="L61" s="15" t="s">
        <v>275</v>
      </c>
      <c r="M61" s="14"/>
      <c r="N61" s="15" t="s">
        <v>108</v>
      </c>
      <c r="P61" s="15" t="s">
        <v>109</v>
      </c>
      <c r="R61" s="151">
        <v>0</v>
      </c>
      <c r="S61" s="152">
        <v>-11587.627500000001</v>
      </c>
      <c r="T61" s="152">
        <v>-11587.627500000001</v>
      </c>
      <c r="U61" s="152">
        <v>-11587.627500000001</v>
      </c>
      <c r="V61" s="152">
        <v>-11587.627500000001</v>
      </c>
      <c r="W61" s="152">
        <v>-11587.627500000001</v>
      </c>
      <c r="X61" s="152">
        <v>-11587.627500000001</v>
      </c>
      <c r="Y61" s="152">
        <v>-11587.627500000001</v>
      </c>
      <c r="Z61" s="152">
        <v>-11587.627500000001</v>
      </c>
      <c r="AA61" s="152">
        <v>-11587.627500000001</v>
      </c>
      <c r="AB61" s="152">
        <v>-11587.627500000001</v>
      </c>
      <c r="AC61" s="152">
        <v>-11587.627500000001</v>
      </c>
      <c r="AD61" s="152">
        <v>-11587.627500000001</v>
      </c>
      <c r="AE61" s="152">
        <v>-11587.627500000001</v>
      </c>
      <c r="AF61" s="152">
        <v>-11587.627500000001</v>
      </c>
      <c r="AG61" s="152">
        <v>-11587.627500000001</v>
      </c>
      <c r="AH61" s="152">
        <v>-11587.627500000001</v>
      </c>
      <c r="AI61" s="152">
        <v>-11587.627500000001</v>
      </c>
      <c r="AJ61" s="152">
        <v>-11587.627500000001</v>
      </c>
      <c r="AK61" s="152">
        <v>-11587.627500000001</v>
      </c>
      <c r="AL61" s="152">
        <v>-11587.627500000001</v>
      </c>
      <c r="AM61" s="152">
        <v>-11587.627500000001</v>
      </c>
      <c r="AN61" s="152">
        <v>-11587.627500000001</v>
      </c>
      <c r="AO61" s="152">
        <v>-11587.627500000001</v>
      </c>
      <c r="AP61" s="152">
        <v>-11587.627500000001</v>
      </c>
      <c r="AQ61" s="152">
        <v>-11587.627500000001</v>
      </c>
      <c r="AR61" s="152">
        <v>-11587.627500000001</v>
      </c>
      <c r="AS61" s="152">
        <v>-11587.627500000001</v>
      </c>
      <c r="AT61" s="154"/>
      <c r="AU61" s="151">
        <v>-46350.51</v>
      </c>
      <c r="AV61" s="151">
        <v>-139051.53</v>
      </c>
      <c r="AW61" s="151">
        <v>-69525.764999999999</v>
      </c>
      <c r="BA61" s="150"/>
    </row>
    <row r="62" spans="1:53" s="128" customFormat="1" x14ac:dyDescent="0.3">
      <c r="A62" s="153"/>
      <c r="F62" s="15">
        <v>52</v>
      </c>
      <c r="H62" s="14" t="s">
        <v>312</v>
      </c>
      <c r="J62" s="14" t="s">
        <v>370</v>
      </c>
      <c r="L62" s="15" t="s">
        <v>276</v>
      </c>
      <c r="M62" s="14"/>
      <c r="N62" s="15" t="s">
        <v>108</v>
      </c>
      <c r="P62" s="15" t="s">
        <v>109</v>
      </c>
      <c r="R62" s="151">
        <v>0</v>
      </c>
      <c r="S62" s="152">
        <v>-1544.5450000000001</v>
      </c>
      <c r="T62" s="152">
        <v>-1544.5450000000001</v>
      </c>
      <c r="U62" s="152">
        <v>-1544.5450000000001</v>
      </c>
      <c r="V62" s="152">
        <v>-1544.5450000000001</v>
      </c>
      <c r="W62" s="152">
        <v>-1544.5450000000001</v>
      </c>
      <c r="X62" s="152">
        <v>-1544.5450000000001</v>
      </c>
      <c r="Y62" s="152">
        <v>-1544.5450000000001</v>
      </c>
      <c r="Z62" s="152">
        <v>-1544.5450000000001</v>
      </c>
      <c r="AA62" s="152">
        <v>-1544.5450000000001</v>
      </c>
      <c r="AB62" s="152">
        <v>-1544.5450000000001</v>
      </c>
      <c r="AC62" s="152">
        <v>-1544.5450000000001</v>
      </c>
      <c r="AD62" s="152">
        <v>-1544.5450000000001</v>
      </c>
      <c r="AE62" s="152">
        <v>-1544.5450000000001</v>
      </c>
      <c r="AF62" s="152">
        <v>-1544.5450000000001</v>
      </c>
      <c r="AG62" s="152">
        <v>-1544.5450000000001</v>
      </c>
      <c r="AH62" s="152">
        <v>-1544.5450000000001</v>
      </c>
      <c r="AI62" s="152">
        <v>-1544.5450000000001</v>
      </c>
      <c r="AJ62" s="152">
        <v>-1544.5450000000001</v>
      </c>
      <c r="AK62" s="152">
        <v>-1544.5450000000001</v>
      </c>
      <c r="AL62" s="152">
        <v>-1544.5450000000001</v>
      </c>
      <c r="AM62" s="152">
        <v>-1544.5450000000001</v>
      </c>
      <c r="AN62" s="152">
        <v>-1544.5450000000001</v>
      </c>
      <c r="AO62" s="152">
        <v>-1544.5450000000001</v>
      </c>
      <c r="AP62" s="152">
        <v>-1544.5450000000001</v>
      </c>
      <c r="AQ62" s="152">
        <v>-1544.5450000000001</v>
      </c>
      <c r="AR62" s="152">
        <v>-1544.5450000000001</v>
      </c>
      <c r="AS62" s="152">
        <v>-1544.5450000000001</v>
      </c>
      <c r="AT62" s="154"/>
      <c r="AU62" s="151">
        <v>-6178.18</v>
      </c>
      <c r="AV62" s="151">
        <v>-18534.54</v>
      </c>
      <c r="AW62" s="151">
        <v>-9267.27</v>
      </c>
      <c r="BA62" s="150"/>
    </row>
    <row r="63" spans="1:53" s="128" customFormat="1" x14ac:dyDescent="0.3">
      <c r="A63" s="153"/>
      <c r="F63" s="15">
        <v>53</v>
      </c>
      <c r="H63" s="14" t="s">
        <v>312</v>
      </c>
      <c r="J63" s="14" t="s">
        <v>371</v>
      </c>
      <c r="L63" s="15" t="s">
        <v>277</v>
      </c>
      <c r="M63" s="14"/>
      <c r="N63" s="15" t="s">
        <v>108</v>
      </c>
      <c r="P63" s="15" t="s">
        <v>109</v>
      </c>
      <c r="R63" s="151">
        <v>0</v>
      </c>
      <c r="S63" s="152">
        <v>0</v>
      </c>
      <c r="T63" s="152">
        <v>0</v>
      </c>
      <c r="U63" s="152">
        <v>0</v>
      </c>
      <c r="V63" s="152">
        <v>0</v>
      </c>
      <c r="W63" s="152">
        <v>0</v>
      </c>
      <c r="X63" s="152">
        <v>0</v>
      </c>
      <c r="Y63" s="152">
        <v>0</v>
      </c>
      <c r="Z63" s="152">
        <v>0</v>
      </c>
      <c r="AA63" s="152">
        <v>0</v>
      </c>
      <c r="AB63" s="152">
        <v>0</v>
      </c>
      <c r="AC63" s="152">
        <v>0</v>
      </c>
      <c r="AD63" s="152">
        <v>0</v>
      </c>
      <c r="AE63" s="152">
        <v>0</v>
      </c>
      <c r="AF63" s="152">
        <v>0</v>
      </c>
      <c r="AG63" s="152">
        <v>0</v>
      </c>
      <c r="AH63" s="152">
        <v>0</v>
      </c>
      <c r="AI63" s="152">
        <v>0</v>
      </c>
      <c r="AJ63" s="152">
        <v>0</v>
      </c>
      <c r="AK63" s="152">
        <v>0</v>
      </c>
      <c r="AL63" s="152">
        <v>0</v>
      </c>
      <c r="AM63" s="152">
        <v>0</v>
      </c>
      <c r="AN63" s="152">
        <v>0</v>
      </c>
      <c r="AO63" s="152">
        <v>0</v>
      </c>
      <c r="AP63" s="152">
        <v>0</v>
      </c>
      <c r="AQ63" s="152">
        <v>0</v>
      </c>
      <c r="AR63" s="152">
        <v>0</v>
      </c>
      <c r="AS63" s="152">
        <v>0</v>
      </c>
      <c r="AT63" s="154"/>
      <c r="AU63" s="151">
        <v>0</v>
      </c>
      <c r="AV63" s="151">
        <v>0</v>
      </c>
      <c r="AW63" s="151">
        <v>0</v>
      </c>
      <c r="BA63" s="150"/>
    </row>
    <row r="64" spans="1:53" s="128" customFormat="1" x14ac:dyDescent="0.3">
      <c r="A64" s="153"/>
      <c r="F64" s="15">
        <v>54</v>
      </c>
      <c r="H64" s="14" t="s">
        <v>312</v>
      </c>
      <c r="J64" s="14" t="s">
        <v>107</v>
      </c>
      <c r="L64" s="15" t="s">
        <v>117</v>
      </c>
      <c r="M64" s="14"/>
      <c r="N64" s="15" t="s">
        <v>108</v>
      </c>
      <c r="P64" s="15" t="s">
        <v>109</v>
      </c>
      <c r="R64" s="151">
        <v>1483903.1799999997</v>
      </c>
      <c r="S64" s="152">
        <v>-119749.01916666667</v>
      </c>
      <c r="T64" s="152">
        <v>-119749.01916666667</v>
      </c>
      <c r="U64" s="152">
        <v>-119749.01916666667</v>
      </c>
      <c r="V64" s="152">
        <v>-119749.01916666667</v>
      </c>
      <c r="W64" s="152">
        <v>-119749.01916666667</v>
      </c>
      <c r="X64" s="152">
        <v>-119749.01916666667</v>
      </c>
      <c r="Y64" s="152">
        <v>-119749.01916666667</v>
      </c>
      <c r="Z64" s="152">
        <v>-119749.01916666667</v>
      </c>
      <c r="AA64" s="152">
        <v>-119749.01916666667</v>
      </c>
      <c r="AB64" s="152">
        <v>-119749.01916666667</v>
      </c>
      <c r="AC64" s="152">
        <v>-119749.01916666667</v>
      </c>
      <c r="AD64" s="152">
        <v>-119749.01916666667</v>
      </c>
      <c r="AE64" s="152">
        <v>-119749.01916666667</v>
      </c>
      <c r="AF64" s="152">
        <v>-119749.01916666667</v>
      </c>
      <c r="AG64" s="152">
        <v>-119749.01916666667</v>
      </c>
      <c r="AH64" s="152">
        <v>-119749.01916666667</v>
      </c>
      <c r="AI64" s="152">
        <v>-119749.01916666667</v>
      </c>
      <c r="AJ64" s="152">
        <v>-119749.01916666667</v>
      </c>
      <c r="AK64" s="152">
        <v>-119749.01916666667</v>
      </c>
      <c r="AL64" s="152">
        <v>-119749.01916666667</v>
      </c>
      <c r="AM64" s="152">
        <v>-119749.01916666667</v>
      </c>
      <c r="AN64" s="152">
        <v>-119749.01916666667</v>
      </c>
      <c r="AO64" s="152">
        <v>-119749.01916666667</v>
      </c>
      <c r="AP64" s="152">
        <v>-119749.01916666667</v>
      </c>
      <c r="AQ64" s="152">
        <v>-119749.01916666667</v>
      </c>
      <c r="AR64" s="152">
        <v>-119749.01916666667</v>
      </c>
      <c r="AS64" s="152">
        <v>-119749.01916666667</v>
      </c>
      <c r="AT64" s="154"/>
      <c r="AU64" s="151">
        <v>-478996.07666666666</v>
      </c>
      <c r="AV64" s="151">
        <v>-1436988.2299999995</v>
      </c>
      <c r="AW64" s="151">
        <v>-718494.11499999999</v>
      </c>
      <c r="BA64" s="150"/>
    </row>
    <row r="65" spans="1:53" s="128" customFormat="1" x14ac:dyDescent="0.3">
      <c r="A65" s="153"/>
      <c r="F65" s="15">
        <v>55</v>
      </c>
      <c r="H65" s="14" t="s">
        <v>312</v>
      </c>
      <c r="J65" s="14" t="s">
        <v>372</v>
      </c>
      <c r="L65" s="15" t="s">
        <v>278</v>
      </c>
      <c r="M65" s="14"/>
      <c r="N65" s="15" t="s">
        <v>108</v>
      </c>
      <c r="P65" s="15" t="s">
        <v>109</v>
      </c>
      <c r="R65" s="151">
        <v>11705720.720000001</v>
      </c>
      <c r="S65" s="152">
        <v>0</v>
      </c>
      <c r="T65" s="152">
        <v>0</v>
      </c>
      <c r="U65" s="152">
        <v>0</v>
      </c>
      <c r="V65" s="152">
        <v>0</v>
      </c>
      <c r="W65" s="152">
        <v>0</v>
      </c>
      <c r="X65" s="152">
        <v>0</v>
      </c>
      <c r="Y65" s="152">
        <v>0</v>
      </c>
      <c r="Z65" s="152">
        <v>0</v>
      </c>
      <c r="AA65" s="152">
        <v>0</v>
      </c>
      <c r="AB65" s="152">
        <v>0</v>
      </c>
      <c r="AC65" s="152">
        <v>0</v>
      </c>
      <c r="AD65" s="152">
        <v>0</v>
      </c>
      <c r="AE65" s="152">
        <v>0</v>
      </c>
      <c r="AF65" s="152">
        <v>0</v>
      </c>
      <c r="AG65" s="152">
        <v>0</v>
      </c>
      <c r="AH65" s="152">
        <v>0</v>
      </c>
      <c r="AI65" s="152">
        <v>0</v>
      </c>
      <c r="AJ65" s="152">
        <v>0</v>
      </c>
      <c r="AK65" s="152">
        <v>0</v>
      </c>
      <c r="AL65" s="152">
        <v>0</v>
      </c>
      <c r="AM65" s="152">
        <v>0</v>
      </c>
      <c r="AN65" s="152">
        <v>0</v>
      </c>
      <c r="AO65" s="152"/>
      <c r="AP65" s="152"/>
      <c r="AQ65" s="152"/>
      <c r="AR65" s="152"/>
      <c r="AS65" s="152"/>
      <c r="AT65" s="154"/>
      <c r="AU65" s="151">
        <v>0</v>
      </c>
      <c r="AV65" s="151">
        <v>0</v>
      </c>
      <c r="AW65" s="151">
        <v>0</v>
      </c>
      <c r="BA65" s="150"/>
    </row>
    <row r="66" spans="1:53" s="128" customFormat="1" x14ac:dyDescent="0.3">
      <c r="A66" s="153"/>
      <c r="F66" s="15">
        <v>56</v>
      </c>
      <c r="H66" s="14" t="s">
        <v>312</v>
      </c>
      <c r="J66" s="14" t="s">
        <v>373</v>
      </c>
      <c r="L66" s="15" t="s">
        <v>279</v>
      </c>
      <c r="M66" s="14"/>
      <c r="N66" s="15" t="s">
        <v>108</v>
      </c>
      <c r="P66" s="15" t="s">
        <v>109</v>
      </c>
      <c r="R66" s="151">
        <v>0</v>
      </c>
      <c r="S66" s="152">
        <v>0</v>
      </c>
      <c r="T66" s="152">
        <v>0</v>
      </c>
      <c r="U66" s="152">
        <v>0</v>
      </c>
      <c r="V66" s="152">
        <v>0</v>
      </c>
      <c r="W66" s="152">
        <v>0</v>
      </c>
      <c r="X66" s="152">
        <v>0</v>
      </c>
      <c r="Y66" s="152">
        <v>0</v>
      </c>
      <c r="Z66" s="152">
        <v>0</v>
      </c>
      <c r="AA66" s="152">
        <v>0</v>
      </c>
      <c r="AB66" s="152">
        <v>0</v>
      </c>
      <c r="AC66" s="152">
        <v>0</v>
      </c>
      <c r="AD66" s="152">
        <v>0</v>
      </c>
      <c r="AE66" s="152">
        <v>0</v>
      </c>
      <c r="AF66" s="152">
        <v>0</v>
      </c>
      <c r="AG66" s="152">
        <v>0</v>
      </c>
      <c r="AH66" s="152">
        <v>0</v>
      </c>
      <c r="AI66" s="152">
        <v>0</v>
      </c>
      <c r="AJ66" s="152">
        <v>0</v>
      </c>
      <c r="AK66" s="152">
        <v>0</v>
      </c>
      <c r="AL66" s="152">
        <v>0</v>
      </c>
      <c r="AM66" s="152">
        <v>0</v>
      </c>
      <c r="AN66" s="152">
        <v>0</v>
      </c>
      <c r="AO66" s="152">
        <v>0</v>
      </c>
      <c r="AP66" s="152">
        <v>0</v>
      </c>
      <c r="AQ66" s="152">
        <v>0</v>
      </c>
      <c r="AR66" s="152">
        <v>0</v>
      </c>
      <c r="AS66" s="152">
        <v>0</v>
      </c>
      <c r="AT66" s="154"/>
      <c r="AU66" s="151">
        <v>0</v>
      </c>
      <c r="AV66" s="151">
        <v>0</v>
      </c>
      <c r="AW66" s="151">
        <v>0</v>
      </c>
      <c r="BA66" s="150"/>
    </row>
    <row r="67" spans="1:53" s="128" customFormat="1" x14ac:dyDescent="0.3">
      <c r="A67" s="153"/>
      <c r="F67" s="15">
        <v>57</v>
      </c>
      <c r="H67" s="14" t="s">
        <v>312</v>
      </c>
      <c r="J67" s="14" t="s">
        <v>374</v>
      </c>
      <c r="L67" s="15" t="s">
        <v>280</v>
      </c>
      <c r="M67" s="14"/>
      <c r="N67" s="15" t="s">
        <v>108</v>
      </c>
      <c r="P67" s="15" t="s">
        <v>109</v>
      </c>
      <c r="R67" s="151">
        <v>0</v>
      </c>
      <c r="S67" s="152">
        <v>-138.88916666666668</v>
      </c>
      <c r="T67" s="152">
        <v>-138.88916666666668</v>
      </c>
      <c r="U67" s="152">
        <v>-138.88916666666668</v>
      </c>
      <c r="V67" s="152">
        <v>-138.88916666666668</v>
      </c>
      <c r="W67" s="152">
        <v>-138.88916666666668</v>
      </c>
      <c r="X67" s="152">
        <v>-138.88916666666668</v>
      </c>
      <c r="Y67" s="152">
        <v>-138.88916666666668</v>
      </c>
      <c r="Z67" s="152">
        <v>-138.88916666666668</v>
      </c>
      <c r="AA67" s="152">
        <v>-138.88916666666668</v>
      </c>
      <c r="AB67" s="152">
        <v>-138.88916666666668</v>
      </c>
      <c r="AC67" s="152">
        <v>-138.88916666666668</v>
      </c>
      <c r="AD67" s="152">
        <v>-138.88916666666668</v>
      </c>
      <c r="AE67" s="152">
        <v>-138.88916666666668</v>
      </c>
      <c r="AF67" s="152">
        <v>-138.88916666666668</v>
      </c>
      <c r="AG67" s="152">
        <v>-138.88916666666668</v>
      </c>
      <c r="AH67" s="152">
        <v>-138.88916666666668</v>
      </c>
      <c r="AI67" s="152">
        <v>-138.88916666666668</v>
      </c>
      <c r="AJ67" s="152">
        <v>-138.88916666666668</v>
      </c>
      <c r="AK67" s="152">
        <v>-138.88916666666668</v>
      </c>
      <c r="AL67" s="152">
        <v>-138.88916666666668</v>
      </c>
      <c r="AM67" s="152">
        <v>-138.88916666666668</v>
      </c>
      <c r="AN67" s="152">
        <v>-138.88916666666668</v>
      </c>
      <c r="AO67" s="152">
        <v>-138.88916666666668</v>
      </c>
      <c r="AP67" s="152">
        <v>-138.88916666666668</v>
      </c>
      <c r="AQ67" s="152">
        <v>-138.88916666666668</v>
      </c>
      <c r="AR67" s="152">
        <v>-138.88916666666668</v>
      </c>
      <c r="AS67" s="152">
        <v>-138.88916666666668</v>
      </c>
      <c r="AT67" s="154"/>
      <c r="AU67" s="151">
        <v>-555.55666666666673</v>
      </c>
      <c r="AV67" s="151">
        <v>-1666.6699999999998</v>
      </c>
      <c r="AW67" s="151">
        <v>-833.33500000000015</v>
      </c>
      <c r="BA67" s="150"/>
    </row>
    <row r="68" spans="1:53" s="128" customFormat="1" x14ac:dyDescent="0.3">
      <c r="A68" s="153"/>
      <c r="F68" s="15">
        <v>58</v>
      </c>
      <c r="H68" s="14" t="s">
        <v>312</v>
      </c>
      <c r="J68" s="14" t="s">
        <v>375</v>
      </c>
      <c r="L68" s="15" t="s">
        <v>281</v>
      </c>
      <c r="M68" s="14"/>
      <c r="N68" s="15" t="s">
        <v>108</v>
      </c>
      <c r="P68" s="15" t="s">
        <v>109</v>
      </c>
      <c r="R68" s="151">
        <v>0</v>
      </c>
      <c r="S68" s="152">
        <v>-128.56583333333333</v>
      </c>
      <c r="T68" s="152">
        <v>-128.56583333333333</v>
      </c>
      <c r="U68" s="152">
        <v>-128.56583333333333</v>
      </c>
      <c r="V68" s="152">
        <v>-128.56583333333333</v>
      </c>
      <c r="W68" s="152">
        <v>-128.56583333333333</v>
      </c>
      <c r="X68" s="152">
        <v>-128.56583333333333</v>
      </c>
      <c r="Y68" s="152">
        <v>-128.56583333333333</v>
      </c>
      <c r="Z68" s="152">
        <v>-128.56583333333333</v>
      </c>
      <c r="AA68" s="152">
        <v>-128.56583333333333</v>
      </c>
      <c r="AB68" s="152">
        <v>-128.56583333333333</v>
      </c>
      <c r="AC68" s="152">
        <v>-128.56583333333333</v>
      </c>
      <c r="AD68" s="152">
        <v>-128.56583333333333</v>
      </c>
      <c r="AE68" s="152">
        <v>-128.56583333333333</v>
      </c>
      <c r="AF68" s="152">
        <v>-128.56583333333333</v>
      </c>
      <c r="AG68" s="152">
        <v>-128.56583333333333</v>
      </c>
      <c r="AH68" s="152">
        <v>-128.56583333333333</v>
      </c>
      <c r="AI68" s="152">
        <v>-128.56583333333333</v>
      </c>
      <c r="AJ68" s="152">
        <v>-128.56583333333333</v>
      </c>
      <c r="AK68" s="152">
        <v>-128.56583333333333</v>
      </c>
      <c r="AL68" s="152">
        <v>-128.56583333333333</v>
      </c>
      <c r="AM68" s="152">
        <v>-128.56583333333333</v>
      </c>
      <c r="AN68" s="152">
        <v>-128.56583333333333</v>
      </c>
      <c r="AO68" s="152">
        <v>-128.56583333333333</v>
      </c>
      <c r="AP68" s="152">
        <v>-128.56583333333333</v>
      </c>
      <c r="AQ68" s="152">
        <v>-128.56583333333333</v>
      </c>
      <c r="AR68" s="152">
        <v>-128.56583333333333</v>
      </c>
      <c r="AS68" s="152">
        <v>-128.56583333333333</v>
      </c>
      <c r="AT68" s="154"/>
      <c r="AU68" s="151">
        <v>-514.26333333333332</v>
      </c>
      <c r="AV68" s="151">
        <v>-1542.79</v>
      </c>
      <c r="AW68" s="151">
        <v>-771.39499999999998</v>
      </c>
      <c r="BA68" s="150"/>
    </row>
    <row r="69" spans="1:53" s="128" customFormat="1" x14ac:dyDescent="0.3">
      <c r="A69" s="153"/>
      <c r="F69" s="15">
        <v>59</v>
      </c>
      <c r="H69" s="14" t="s">
        <v>312</v>
      </c>
      <c r="J69" s="14" t="s">
        <v>376</v>
      </c>
      <c r="L69" s="15" t="s">
        <v>282</v>
      </c>
      <c r="M69" s="14"/>
      <c r="N69" s="15" t="s">
        <v>108</v>
      </c>
      <c r="P69" s="15" t="s">
        <v>109</v>
      </c>
      <c r="R69" s="151">
        <v>11711.02</v>
      </c>
      <c r="S69" s="152">
        <v>-387.16333333333336</v>
      </c>
      <c r="T69" s="152">
        <v>-387.16333333333336</v>
      </c>
      <c r="U69" s="152">
        <v>-387.16333333333336</v>
      </c>
      <c r="V69" s="152">
        <v>-387.16333333333336</v>
      </c>
      <c r="W69" s="152">
        <v>-387.16333333333336</v>
      </c>
      <c r="X69" s="152">
        <v>-387.16333333333336</v>
      </c>
      <c r="Y69" s="152">
        <v>-387.16333333333336</v>
      </c>
      <c r="Z69" s="152">
        <v>-387.16333333333336</v>
      </c>
      <c r="AA69" s="152">
        <v>-387.16333333333336</v>
      </c>
      <c r="AB69" s="152">
        <v>-387.16333333333336</v>
      </c>
      <c r="AC69" s="152">
        <v>-387.16333333333336</v>
      </c>
      <c r="AD69" s="152">
        <v>-387.16333333333336</v>
      </c>
      <c r="AE69" s="152">
        <v>-387.16333333333336</v>
      </c>
      <c r="AF69" s="152">
        <v>-387.16333333333336</v>
      </c>
      <c r="AG69" s="152">
        <v>-387.16333333333336</v>
      </c>
      <c r="AH69" s="152">
        <v>-387.16333333333336</v>
      </c>
      <c r="AI69" s="152">
        <v>-387.16333333333336</v>
      </c>
      <c r="AJ69" s="152">
        <v>-387.16333333333336</v>
      </c>
      <c r="AK69" s="152">
        <v>-387.16333333333336</v>
      </c>
      <c r="AL69" s="152">
        <v>-387.16333333333336</v>
      </c>
      <c r="AM69" s="152">
        <v>-387.16333333333336</v>
      </c>
      <c r="AN69" s="152">
        <v>-387.16333333333336</v>
      </c>
      <c r="AO69" s="152">
        <v>-387.16333333333336</v>
      </c>
      <c r="AP69" s="152">
        <v>-387.16333333333336</v>
      </c>
      <c r="AQ69" s="152">
        <v>-387.16333333333336</v>
      </c>
      <c r="AR69" s="152">
        <v>-387.16333333333336</v>
      </c>
      <c r="AS69" s="152">
        <v>-387.16333333333336</v>
      </c>
      <c r="AT69" s="154"/>
      <c r="AU69" s="151">
        <v>-1548.6533333333334</v>
      </c>
      <c r="AV69" s="151">
        <v>-4645.96</v>
      </c>
      <c r="AW69" s="151">
        <v>-2322.98</v>
      </c>
      <c r="BA69" s="150"/>
    </row>
    <row r="70" spans="1:53" s="128" customFormat="1" x14ac:dyDescent="0.3">
      <c r="A70" s="153"/>
      <c r="F70" s="15">
        <v>60</v>
      </c>
      <c r="H70" s="14" t="s">
        <v>312</v>
      </c>
      <c r="J70" s="14" t="s">
        <v>211</v>
      </c>
      <c r="L70" s="15" t="s">
        <v>120</v>
      </c>
      <c r="M70" s="14"/>
      <c r="N70" s="15" t="s">
        <v>212</v>
      </c>
      <c r="P70" s="15" t="s">
        <v>213</v>
      </c>
      <c r="R70" s="151">
        <v>1942510.01</v>
      </c>
      <c r="S70" s="152">
        <v>-27295.45583333333</v>
      </c>
      <c r="T70" s="152">
        <v>-27295.45583333333</v>
      </c>
      <c r="U70" s="152">
        <v>-27295.45583333333</v>
      </c>
      <c r="V70" s="152">
        <v>-27295.45583333333</v>
      </c>
      <c r="W70" s="152">
        <v>-27295.45583333333</v>
      </c>
      <c r="X70" s="152">
        <v>-27295.45583333333</v>
      </c>
      <c r="Y70" s="152">
        <v>-27295.45583333333</v>
      </c>
      <c r="Z70" s="152">
        <v>-27295.45583333333</v>
      </c>
      <c r="AA70" s="152">
        <v>-27295.45583333333</v>
      </c>
      <c r="AB70" s="152">
        <v>-27295.45583333333</v>
      </c>
      <c r="AC70" s="152">
        <v>-27295.45583333333</v>
      </c>
      <c r="AD70" s="152">
        <v>-27295.45583333333</v>
      </c>
      <c r="AE70" s="152">
        <v>-27295.45583333333</v>
      </c>
      <c r="AF70" s="152">
        <v>-27295.45583333333</v>
      </c>
      <c r="AG70" s="152">
        <v>-27295.45583333333</v>
      </c>
      <c r="AH70" s="152">
        <v>-27295.45583333333</v>
      </c>
      <c r="AI70" s="152">
        <v>-27295.45583333333</v>
      </c>
      <c r="AJ70" s="152">
        <v>-27295.45583333333</v>
      </c>
      <c r="AK70" s="152">
        <v>-27295.45583333333</v>
      </c>
      <c r="AL70" s="152">
        <v>-27295.45583333333</v>
      </c>
      <c r="AM70" s="152">
        <v>-27295.45583333333</v>
      </c>
      <c r="AN70" s="152">
        <v>-27295.45583333333</v>
      </c>
      <c r="AO70" s="152">
        <v>-27295.45583333333</v>
      </c>
      <c r="AP70" s="152">
        <v>-27295.45583333333</v>
      </c>
      <c r="AQ70" s="152">
        <v>-27295.45583333333</v>
      </c>
      <c r="AR70" s="152">
        <v>-27295.45583333333</v>
      </c>
      <c r="AS70" s="152">
        <v>-27295.45583333333</v>
      </c>
      <c r="AT70" s="154"/>
      <c r="AU70" s="151">
        <v>-109181.82333333332</v>
      </c>
      <c r="AV70" s="151">
        <v>-327545.46999999997</v>
      </c>
      <c r="AW70" s="151">
        <v>-163772.73499999999</v>
      </c>
      <c r="BA70" s="150"/>
    </row>
    <row r="71" spans="1:53" s="128" customFormat="1" x14ac:dyDescent="0.3">
      <c r="A71" s="153"/>
      <c r="F71" s="15">
        <v>61</v>
      </c>
      <c r="H71" s="14" t="s">
        <v>312</v>
      </c>
      <c r="J71" s="14" t="s">
        <v>214</v>
      </c>
      <c r="L71" s="15" t="s">
        <v>121</v>
      </c>
      <c r="M71" s="14"/>
      <c r="N71" s="15" t="s">
        <v>212</v>
      </c>
      <c r="P71" s="15" t="s">
        <v>213</v>
      </c>
      <c r="R71" s="151">
        <v>2408626.21</v>
      </c>
      <c r="S71" s="152">
        <v>-13234.494166666665</v>
      </c>
      <c r="T71" s="152">
        <v>-13234.494166666665</v>
      </c>
      <c r="U71" s="152">
        <v>-13234.494166666665</v>
      </c>
      <c r="V71" s="152">
        <v>-13234.494166666665</v>
      </c>
      <c r="W71" s="152">
        <v>-13234.494166666665</v>
      </c>
      <c r="X71" s="152">
        <v>-13234.494166666665</v>
      </c>
      <c r="Y71" s="152">
        <v>-13234.494166666665</v>
      </c>
      <c r="Z71" s="152">
        <v>-13234.494166666665</v>
      </c>
      <c r="AA71" s="152">
        <v>-13234.494166666665</v>
      </c>
      <c r="AB71" s="152">
        <v>-13234.494166666665</v>
      </c>
      <c r="AC71" s="152">
        <v>-13234.494166666665</v>
      </c>
      <c r="AD71" s="152">
        <v>-13234.494166666665</v>
      </c>
      <c r="AE71" s="152">
        <v>-13234.494166666665</v>
      </c>
      <c r="AF71" s="152">
        <v>-13234.494166666665</v>
      </c>
      <c r="AG71" s="152">
        <v>-13234.494166666665</v>
      </c>
      <c r="AH71" s="152">
        <v>-13234.494166666665</v>
      </c>
      <c r="AI71" s="152">
        <v>-13234.494166666665</v>
      </c>
      <c r="AJ71" s="152">
        <v>-13234.494166666665</v>
      </c>
      <c r="AK71" s="152">
        <v>-13234.494166666665</v>
      </c>
      <c r="AL71" s="152">
        <v>-13234.494166666665</v>
      </c>
      <c r="AM71" s="152">
        <v>-13234.494166666665</v>
      </c>
      <c r="AN71" s="152">
        <v>-13234.494166666665</v>
      </c>
      <c r="AO71" s="152">
        <v>-13234.494166666665</v>
      </c>
      <c r="AP71" s="152">
        <v>-13234.494166666665</v>
      </c>
      <c r="AQ71" s="152">
        <v>-13234.494166666665</v>
      </c>
      <c r="AR71" s="152">
        <v>-13234.494166666665</v>
      </c>
      <c r="AS71" s="152">
        <v>-13234.494166666665</v>
      </c>
      <c r="AT71" s="154"/>
      <c r="AU71" s="151">
        <v>-52937.976666666662</v>
      </c>
      <c r="AV71" s="151">
        <v>-158813.93000000002</v>
      </c>
      <c r="AW71" s="151">
        <v>-79406.964999999997</v>
      </c>
      <c r="BA71" s="150"/>
    </row>
    <row r="72" spans="1:53" s="128" customFormat="1" x14ac:dyDescent="0.3">
      <c r="A72" s="153"/>
      <c r="F72" s="15">
        <v>62</v>
      </c>
      <c r="H72" s="14" t="s">
        <v>312</v>
      </c>
      <c r="J72" s="14" t="s">
        <v>377</v>
      </c>
      <c r="L72" s="15" t="s">
        <v>122</v>
      </c>
      <c r="M72" s="14"/>
      <c r="N72" s="15" t="s">
        <v>212</v>
      </c>
      <c r="P72" s="15" t="s">
        <v>213</v>
      </c>
      <c r="R72" s="151">
        <v>63562.74</v>
      </c>
      <c r="S72" s="152">
        <v>-3631.9925000000003</v>
      </c>
      <c r="T72" s="152">
        <v>-3631.9925000000003</v>
      </c>
      <c r="U72" s="152">
        <v>-3631.9925000000003</v>
      </c>
      <c r="V72" s="152">
        <v>-3631.9925000000003</v>
      </c>
      <c r="W72" s="152">
        <v>-3631.9925000000003</v>
      </c>
      <c r="X72" s="152">
        <v>-3631.9925000000003</v>
      </c>
      <c r="Y72" s="152">
        <v>-3631.9925000000003</v>
      </c>
      <c r="Z72" s="152">
        <v>-3631.9925000000003</v>
      </c>
      <c r="AA72" s="152">
        <v>-3631.9925000000003</v>
      </c>
      <c r="AB72" s="152">
        <v>-3631.9925000000003</v>
      </c>
      <c r="AC72" s="152">
        <v>-3631.9925000000003</v>
      </c>
      <c r="AD72" s="152">
        <v>-3631.9925000000003</v>
      </c>
      <c r="AE72" s="152">
        <v>-3631.9925000000003</v>
      </c>
      <c r="AF72" s="152">
        <v>-3631.9925000000003</v>
      </c>
      <c r="AG72" s="152">
        <v>-3631.9925000000003</v>
      </c>
      <c r="AH72" s="152">
        <v>-3631.9925000000003</v>
      </c>
      <c r="AI72" s="152">
        <v>-3631.9925000000003</v>
      </c>
      <c r="AJ72" s="152">
        <v>-3631.9925000000003</v>
      </c>
      <c r="AK72" s="152">
        <v>-3631.9925000000003</v>
      </c>
      <c r="AL72" s="152">
        <v>-3631.9925000000003</v>
      </c>
      <c r="AM72" s="152">
        <v>-3631.9925000000003</v>
      </c>
      <c r="AN72" s="152">
        <v>-3631.9925000000003</v>
      </c>
      <c r="AO72" s="152">
        <v>-3631.9925000000003</v>
      </c>
      <c r="AP72" s="152">
        <v>-3631.9925000000003</v>
      </c>
      <c r="AQ72" s="152">
        <v>-3631.9925000000003</v>
      </c>
      <c r="AR72" s="152">
        <v>-3631.9925000000003</v>
      </c>
      <c r="AS72" s="152">
        <v>-3631.9925000000003</v>
      </c>
      <c r="AT72" s="154"/>
      <c r="AU72" s="151">
        <v>-14527.970000000001</v>
      </c>
      <c r="AV72" s="151">
        <v>-43583.91</v>
      </c>
      <c r="AW72" s="151">
        <v>-21791.955000000002</v>
      </c>
      <c r="BA72" s="150"/>
    </row>
    <row r="73" spans="1:53" s="128" customFormat="1" x14ac:dyDescent="0.3">
      <c r="A73" s="153"/>
      <c r="F73" s="15">
        <v>63</v>
      </c>
      <c r="H73" s="14" t="s">
        <v>312</v>
      </c>
      <c r="J73" s="14" t="s">
        <v>378</v>
      </c>
      <c r="L73" s="15" t="s">
        <v>283</v>
      </c>
      <c r="M73" s="14"/>
      <c r="N73" s="15" t="s">
        <v>212</v>
      </c>
      <c r="P73" s="15" t="s">
        <v>213</v>
      </c>
      <c r="R73" s="151">
        <v>995228.64999999991</v>
      </c>
      <c r="S73" s="152">
        <v>-6120.5841666666665</v>
      </c>
      <c r="T73" s="152">
        <v>-6120.5841666666665</v>
      </c>
      <c r="U73" s="152">
        <v>-6120.5841666666665</v>
      </c>
      <c r="V73" s="152">
        <v>-6120.5841666666665</v>
      </c>
      <c r="W73" s="152">
        <v>-6120.5841666666665</v>
      </c>
      <c r="X73" s="152">
        <v>-6120.5841666666665</v>
      </c>
      <c r="Y73" s="152">
        <v>-6120.5841666666665</v>
      </c>
      <c r="Z73" s="152">
        <v>-6120.5841666666665</v>
      </c>
      <c r="AA73" s="152">
        <v>-6120.5841666666665</v>
      </c>
      <c r="AB73" s="152">
        <v>-6120.5841666666665</v>
      </c>
      <c r="AC73" s="152">
        <v>-6120.5841666666665</v>
      </c>
      <c r="AD73" s="152">
        <v>-6120.5841666666665</v>
      </c>
      <c r="AE73" s="152">
        <v>-6120.5841666666665</v>
      </c>
      <c r="AF73" s="152">
        <v>-6120.5841666666665</v>
      </c>
      <c r="AG73" s="152">
        <v>-6120.5841666666665</v>
      </c>
      <c r="AH73" s="152">
        <v>-6120.5841666666665</v>
      </c>
      <c r="AI73" s="152">
        <v>-6120.5841666666665</v>
      </c>
      <c r="AJ73" s="152">
        <v>-6120.5841666666665</v>
      </c>
      <c r="AK73" s="152">
        <v>-6120.5841666666665</v>
      </c>
      <c r="AL73" s="152">
        <v>-6120.5841666666665</v>
      </c>
      <c r="AM73" s="152">
        <v>-6120.5841666666665</v>
      </c>
      <c r="AN73" s="152">
        <v>-6120.5841666666665</v>
      </c>
      <c r="AO73" s="152">
        <v>-6120.5841666666665</v>
      </c>
      <c r="AP73" s="152">
        <v>-6120.5841666666665</v>
      </c>
      <c r="AQ73" s="152">
        <v>-6120.5841666666665</v>
      </c>
      <c r="AR73" s="152">
        <v>-6120.5841666666665</v>
      </c>
      <c r="AS73" s="152">
        <v>-6120.5841666666665</v>
      </c>
      <c r="AT73" s="154"/>
      <c r="AU73" s="151">
        <v>-24482.336666666666</v>
      </c>
      <c r="AV73" s="151">
        <v>-73447.009999999995</v>
      </c>
      <c r="AW73" s="151">
        <v>-36723.504999999997</v>
      </c>
      <c r="BA73" s="150"/>
    </row>
    <row r="74" spans="1:53" s="128" customFormat="1" x14ac:dyDescent="0.3">
      <c r="A74" s="153"/>
      <c r="F74" s="15">
        <v>64</v>
      </c>
      <c r="H74" s="14" t="s">
        <v>312</v>
      </c>
      <c r="J74" s="14" t="s">
        <v>379</v>
      </c>
      <c r="L74" s="15" t="s">
        <v>284</v>
      </c>
      <c r="M74" s="14"/>
      <c r="N74" s="15" t="s">
        <v>380</v>
      </c>
      <c r="P74" s="15" t="s">
        <v>381</v>
      </c>
      <c r="R74" s="151">
        <v>65241.65</v>
      </c>
      <c r="S74" s="152">
        <v>-29.237500000000001</v>
      </c>
      <c r="T74" s="152">
        <v>-29.237500000000001</v>
      </c>
      <c r="U74" s="152">
        <v>-29.237500000000001</v>
      </c>
      <c r="V74" s="152">
        <v>-29.237500000000001</v>
      </c>
      <c r="W74" s="152">
        <v>-29.237500000000001</v>
      </c>
      <c r="X74" s="152">
        <v>-29.237500000000001</v>
      </c>
      <c r="Y74" s="152">
        <v>-29.237500000000001</v>
      </c>
      <c r="Z74" s="152">
        <v>-29.237500000000001</v>
      </c>
      <c r="AA74" s="152">
        <v>-29.237500000000001</v>
      </c>
      <c r="AB74" s="152">
        <v>-29.237500000000001</v>
      </c>
      <c r="AC74" s="152">
        <v>-29.237500000000001</v>
      </c>
      <c r="AD74" s="152">
        <v>-29.237500000000001</v>
      </c>
      <c r="AE74" s="152">
        <v>-29.237500000000001</v>
      </c>
      <c r="AF74" s="152">
        <v>-29.237500000000001</v>
      </c>
      <c r="AG74" s="152">
        <v>-29.237500000000001</v>
      </c>
      <c r="AH74" s="152">
        <v>-29.237500000000001</v>
      </c>
      <c r="AI74" s="152">
        <v>-29.237500000000001</v>
      </c>
      <c r="AJ74" s="152">
        <v>-29.237500000000001</v>
      </c>
      <c r="AK74" s="152">
        <v>-29.237500000000001</v>
      </c>
      <c r="AL74" s="152">
        <v>-29.237500000000001</v>
      </c>
      <c r="AM74" s="152">
        <v>-29.237500000000001</v>
      </c>
      <c r="AN74" s="152">
        <v>-29.237500000000001</v>
      </c>
      <c r="AO74" s="152">
        <v>-29.237500000000001</v>
      </c>
      <c r="AP74" s="152">
        <v>-29.237500000000001</v>
      </c>
      <c r="AQ74" s="152">
        <v>-29.237500000000001</v>
      </c>
      <c r="AR74" s="152">
        <v>-29.237500000000001</v>
      </c>
      <c r="AS74" s="152">
        <v>-29.237500000000001</v>
      </c>
      <c r="AT74" s="154"/>
      <c r="AU74" s="151">
        <v>-116.95</v>
      </c>
      <c r="AV74" s="151">
        <v>-350.85000000000008</v>
      </c>
      <c r="AW74" s="151">
        <v>-175.42500000000001</v>
      </c>
      <c r="BA74" s="150"/>
    </row>
    <row r="75" spans="1:53" s="128" customFormat="1" x14ac:dyDescent="0.3">
      <c r="A75" s="153"/>
      <c r="F75" s="15">
        <v>65</v>
      </c>
      <c r="H75" s="14" t="s">
        <v>312</v>
      </c>
      <c r="J75" s="14" t="s">
        <v>217</v>
      </c>
      <c r="L75" s="15" t="s">
        <v>123</v>
      </c>
      <c r="M75" s="14"/>
      <c r="N75" s="15" t="s">
        <v>218</v>
      </c>
      <c r="P75" s="15" t="s">
        <v>219</v>
      </c>
      <c r="R75" s="151">
        <v>2391260.4800000004</v>
      </c>
      <c r="S75" s="152">
        <v>-2021.8683333333331</v>
      </c>
      <c r="T75" s="152">
        <v>-2021.8683333333331</v>
      </c>
      <c r="U75" s="152">
        <v>-2021.8683333333331</v>
      </c>
      <c r="V75" s="152">
        <v>-2021.8683333333331</v>
      </c>
      <c r="W75" s="152">
        <v>-2021.8683333333331</v>
      </c>
      <c r="X75" s="152">
        <v>-2021.8683333333331</v>
      </c>
      <c r="Y75" s="152">
        <v>-2021.8683333333331</v>
      </c>
      <c r="Z75" s="152">
        <v>-2021.8683333333331</v>
      </c>
      <c r="AA75" s="152">
        <v>-2021.8683333333331</v>
      </c>
      <c r="AB75" s="152">
        <v>-2021.8683333333331</v>
      </c>
      <c r="AC75" s="152">
        <v>-2021.8683333333331</v>
      </c>
      <c r="AD75" s="152">
        <v>-2021.8683333333331</v>
      </c>
      <c r="AE75" s="152">
        <v>-2021.8683333333331</v>
      </c>
      <c r="AF75" s="152">
        <v>-2021.8683333333331</v>
      </c>
      <c r="AG75" s="152">
        <v>-2021.8683333333331</v>
      </c>
      <c r="AH75" s="152">
        <v>-2021.8683333333331</v>
      </c>
      <c r="AI75" s="152">
        <v>-2021.8683333333331</v>
      </c>
      <c r="AJ75" s="152">
        <v>-2021.8683333333331</v>
      </c>
      <c r="AK75" s="152">
        <v>-2021.8683333333331</v>
      </c>
      <c r="AL75" s="152">
        <v>-2021.8683333333331</v>
      </c>
      <c r="AM75" s="152">
        <v>-2021.8683333333331</v>
      </c>
      <c r="AN75" s="152">
        <v>-2021.8683333333331</v>
      </c>
      <c r="AO75" s="152">
        <v>-2021.8683333333331</v>
      </c>
      <c r="AP75" s="152">
        <v>-2021.8683333333331</v>
      </c>
      <c r="AQ75" s="152">
        <v>-2021.8683333333331</v>
      </c>
      <c r="AR75" s="152">
        <v>-2021.8683333333331</v>
      </c>
      <c r="AS75" s="152">
        <v>-2021.8683333333331</v>
      </c>
      <c r="AT75" s="154"/>
      <c r="AU75" s="151">
        <v>-8087.4733333333324</v>
      </c>
      <c r="AV75" s="151">
        <v>-24262.419999999995</v>
      </c>
      <c r="AW75" s="151">
        <v>-12131.21</v>
      </c>
      <c r="BA75" s="150"/>
    </row>
    <row r="76" spans="1:53" s="128" customFormat="1" x14ac:dyDescent="0.3">
      <c r="A76" s="153"/>
      <c r="F76" s="15">
        <v>66</v>
      </c>
      <c r="H76" s="14" t="s">
        <v>312</v>
      </c>
      <c r="J76" s="14" t="s">
        <v>141</v>
      </c>
      <c r="L76" s="15" t="s">
        <v>140</v>
      </c>
      <c r="M76" s="14"/>
      <c r="N76" s="15" t="s">
        <v>142</v>
      </c>
      <c r="P76" s="15" t="s">
        <v>143</v>
      </c>
      <c r="R76" s="151">
        <v>1271005.93</v>
      </c>
      <c r="S76" s="152">
        <v>-2012.5150000000001</v>
      </c>
      <c r="T76" s="152">
        <v>-2012.5150000000001</v>
      </c>
      <c r="U76" s="152">
        <v>-2012.5150000000001</v>
      </c>
      <c r="V76" s="152">
        <v>-2012.5150000000001</v>
      </c>
      <c r="W76" s="152">
        <v>-2012.5150000000001</v>
      </c>
      <c r="X76" s="152">
        <v>-2012.5150000000001</v>
      </c>
      <c r="Y76" s="152">
        <v>-2012.5150000000001</v>
      </c>
      <c r="Z76" s="152">
        <v>-2012.5150000000001</v>
      </c>
      <c r="AA76" s="152">
        <v>-2012.5150000000001</v>
      </c>
      <c r="AB76" s="152">
        <v>-2012.5150000000001</v>
      </c>
      <c r="AC76" s="152">
        <v>-2012.5150000000001</v>
      </c>
      <c r="AD76" s="152">
        <v>-2012.5150000000001</v>
      </c>
      <c r="AE76" s="152">
        <v>-2012.5150000000001</v>
      </c>
      <c r="AF76" s="152">
        <v>-2012.5150000000001</v>
      </c>
      <c r="AG76" s="152">
        <v>-2012.5150000000001</v>
      </c>
      <c r="AH76" s="152">
        <v>-2012.5150000000001</v>
      </c>
      <c r="AI76" s="152">
        <v>-2012.5150000000001</v>
      </c>
      <c r="AJ76" s="152">
        <v>-2012.5150000000001</v>
      </c>
      <c r="AK76" s="152">
        <v>-2012.5150000000001</v>
      </c>
      <c r="AL76" s="152">
        <v>-2012.5150000000001</v>
      </c>
      <c r="AM76" s="152">
        <v>-2012.5150000000001</v>
      </c>
      <c r="AN76" s="152">
        <v>-2012.5150000000001</v>
      </c>
      <c r="AO76" s="152">
        <v>-2012.5150000000001</v>
      </c>
      <c r="AP76" s="152">
        <v>-2012.5150000000001</v>
      </c>
      <c r="AQ76" s="152">
        <v>-2012.5150000000001</v>
      </c>
      <c r="AR76" s="152">
        <v>-2012.5150000000001</v>
      </c>
      <c r="AS76" s="152">
        <v>-2012.5150000000001</v>
      </c>
      <c r="AT76" s="154"/>
      <c r="AU76" s="151">
        <v>-8050.06</v>
      </c>
      <c r="AV76" s="151">
        <v>-24150.179999999997</v>
      </c>
      <c r="AW76" s="151">
        <v>-12075.09</v>
      </c>
      <c r="BA76" s="150"/>
    </row>
    <row r="77" spans="1:53" s="128" customFormat="1" x14ac:dyDescent="0.3">
      <c r="A77" s="153"/>
      <c r="F77" s="15">
        <v>67</v>
      </c>
      <c r="H77" s="14" t="s">
        <v>312</v>
      </c>
      <c r="J77" s="14" t="s">
        <v>382</v>
      </c>
      <c r="L77" s="15" t="s">
        <v>285</v>
      </c>
      <c r="M77" s="14"/>
      <c r="N77" s="15" t="s">
        <v>383</v>
      </c>
      <c r="P77" s="15" t="s">
        <v>384</v>
      </c>
      <c r="R77" s="151">
        <v>1370184.42</v>
      </c>
      <c r="S77" s="152">
        <v>-271.77083333333331</v>
      </c>
      <c r="T77" s="152">
        <v>-271.77083333333331</v>
      </c>
      <c r="U77" s="152">
        <v>-271.77083333333331</v>
      </c>
      <c r="V77" s="152">
        <v>-271.77083333333331</v>
      </c>
      <c r="W77" s="152">
        <v>-271.77083333333331</v>
      </c>
      <c r="X77" s="152">
        <v>-271.77083333333331</v>
      </c>
      <c r="Y77" s="152">
        <v>-271.77083333333331</v>
      </c>
      <c r="Z77" s="152">
        <v>-271.77083333333331</v>
      </c>
      <c r="AA77" s="152">
        <v>-271.77083333333331</v>
      </c>
      <c r="AB77" s="152">
        <v>-271.77083333333331</v>
      </c>
      <c r="AC77" s="152">
        <v>-271.77083333333331</v>
      </c>
      <c r="AD77" s="152">
        <v>-271.77083333333331</v>
      </c>
      <c r="AE77" s="152">
        <v>-271.77083333333331</v>
      </c>
      <c r="AF77" s="152">
        <v>-271.77083333333331</v>
      </c>
      <c r="AG77" s="152">
        <v>-271.77083333333331</v>
      </c>
      <c r="AH77" s="152">
        <v>-271.77083333333331</v>
      </c>
      <c r="AI77" s="152">
        <v>-271.77083333333331</v>
      </c>
      <c r="AJ77" s="152">
        <v>-271.77083333333331</v>
      </c>
      <c r="AK77" s="152">
        <v>-271.77083333333331</v>
      </c>
      <c r="AL77" s="152">
        <v>-271.77083333333331</v>
      </c>
      <c r="AM77" s="152">
        <v>-271.77083333333331</v>
      </c>
      <c r="AN77" s="152">
        <v>-271.77083333333331</v>
      </c>
      <c r="AO77" s="152">
        <v>-271.77083333333331</v>
      </c>
      <c r="AP77" s="152">
        <v>-271.77083333333331</v>
      </c>
      <c r="AQ77" s="152">
        <v>-271.77083333333331</v>
      </c>
      <c r="AR77" s="152">
        <v>-271.77083333333331</v>
      </c>
      <c r="AS77" s="152">
        <v>-271.77083333333331</v>
      </c>
      <c r="AT77" s="154"/>
      <c r="AU77" s="151">
        <v>-1087.0833333333333</v>
      </c>
      <c r="AV77" s="151">
        <v>-3261.2500000000005</v>
      </c>
      <c r="AW77" s="151">
        <v>-1630.6249999999998</v>
      </c>
      <c r="BA77" s="150"/>
    </row>
    <row r="78" spans="1:53" s="128" customFormat="1" x14ac:dyDescent="0.3">
      <c r="A78" s="153"/>
      <c r="F78" s="15">
        <v>68</v>
      </c>
      <c r="H78" s="14" t="s">
        <v>312</v>
      </c>
      <c r="J78" s="14" t="s">
        <v>385</v>
      </c>
      <c r="L78" s="15" t="s">
        <v>286</v>
      </c>
      <c r="M78" s="14"/>
      <c r="N78" s="15" t="s">
        <v>204</v>
      </c>
      <c r="P78" s="15" t="s">
        <v>205</v>
      </c>
      <c r="R78" s="151">
        <v>311501.7</v>
      </c>
      <c r="S78" s="152">
        <v>-3991.8141666666666</v>
      </c>
      <c r="T78" s="152">
        <v>-3991.8141666666666</v>
      </c>
      <c r="U78" s="152">
        <v>-3991.8141666666666</v>
      </c>
      <c r="V78" s="152">
        <v>-3991.8141666666666</v>
      </c>
      <c r="W78" s="152">
        <v>-3991.8141666666666</v>
      </c>
      <c r="X78" s="152">
        <v>-3991.8141666666666</v>
      </c>
      <c r="Y78" s="152">
        <v>-3991.8141666666666</v>
      </c>
      <c r="Z78" s="152">
        <v>-3991.8141666666666</v>
      </c>
      <c r="AA78" s="152">
        <v>-3991.8141666666666</v>
      </c>
      <c r="AB78" s="152">
        <v>-3991.8141666666666</v>
      </c>
      <c r="AC78" s="152">
        <v>-3991.8141666666666</v>
      </c>
      <c r="AD78" s="152">
        <v>-3991.8141666666666</v>
      </c>
      <c r="AE78" s="152">
        <v>-3991.8141666666666</v>
      </c>
      <c r="AF78" s="152">
        <v>-3991.8141666666666</v>
      </c>
      <c r="AG78" s="152">
        <v>-3991.8141666666666</v>
      </c>
      <c r="AH78" s="152">
        <v>-3991.8141666666666</v>
      </c>
      <c r="AI78" s="152">
        <v>-3991.8141666666666</v>
      </c>
      <c r="AJ78" s="152">
        <v>-3991.8141666666666</v>
      </c>
      <c r="AK78" s="152">
        <v>-3991.8141666666666</v>
      </c>
      <c r="AL78" s="152">
        <v>-3991.8141666666666</v>
      </c>
      <c r="AM78" s="152">
        <v>-3991.8141666666666</v>
      </c>
      <c r="AN78" s="152">
        <v>-3991.8141666666666</v>
      </c>
      <c r="AO78" s="152">
        <v>-3991.8141666666666</v>
      </c>
      <c r="AP78" s="152">
        <v>-3991.8141666666666</v>
      </c>
      <c r="AQ78" s="152">
        <v>-3991.8141666666666</v>
      </c>
      <c r="AR78" s="152">
        <v>-3991.8141666666666</v>
      </c>
      <c r="AS78" s="152">
        <v>-3991.8141666666666</v>
      </c>
      <c r="AT78" s="154"/>
      <c r="AU78" s="151">
        <v>-15967.256666666666</v>
      </c>
      <c r="AV78" s="151">
        <v>-47901.76999999999</v>
      </c>
      <c r="AW78" s="151">
        <v>-23950.884999999998</v>
      </c>
      <c r="BA78" s="150"/>
    </row>
    <row r="79" spans="1:53" s="128" customFormat="1" x14ac:dyDescent="0.3">
      <c r="A79" s="153"/>
      <c r="F79" s="15">
        <v>69</v>
      </c>
      <c r="H79" s="14" t="s">
        <v>312</v>
      </c>
      <c r="J79" s="14" t="s">
        <v>203</v>
      </c>
      <c r="L79" s="15" t="s">
        <v>114</v>
      </c>
      <c r="M79" s="14"/>
      <c r="N79" s="15" t="s">
        <v>204</v>
      </c>
      <c r="P79" s="15" t="s">
        <v>205</v>
      </c>
      <c r="R79" s="151">
        <v>3387857.42</v>
      </c>
      <c r="S79" s="152">
        <v>-75.764166666666668</v>
      </c>
      <c r="T79" s="152">
        <v>-75.764166666666668</v>
      </c>
      <c r="U79" s="152">
        <v>-75.764166666666668</v>
      </c>
      <c r="V79" s="152">
        <v>-75.764166666666668</v>
      </c>
      <c r="W79" s="152">
        <v>-75.764166666666668</v>
      </c>
      <c r="X79" s="152">
        <v>-75.764166666666668</v>
      </c>
      <c r="Y79" s="152">
        <v>-75.764166666666668</v>
      </c>
      <c r="Z79" s="152">
        <v>-75.764166666666668</v>
      </c>
      <c r="AA79" s="152">
        <v>-75.764166666666668</v>
      </c>
      <c r="AB79" s="152">
        <v>-75.764166666666668</v>
      </c>
      <c r="AC79" s="152">
        <v>-75.764166666666668</v>
      </c>
      <c r="AD79" s="152">
        <v>-75.764166666666668</v>
      </c>
      <c r="AE79" s="152">
        <v>-75.764166666666668</v>
      </c>
      <c r="AF79" s="152">
        <v>-75.764166666666668</v>
      </c>
      <c r="AG79" s="152">
        <v>-75.764166666666668</v>
      </c>
      <c r="AH79" s="152">
        <v>-75.764166666666668</v>
      </c>
      <c r="AI79" s="152">
        <v>-75.764166666666668</v>
      </c>
      <c r="AJ79" s="152">
        <v>-75.764166666666668</v>
      </c>
      <c r="AK79" s="152">
        <v>-75.764166666666668</v>
      </c>
      <c r="AL79" s="152">
        <v>-75.764166666666668</v>
      </c>
      <c r="AM79" s="152">
        <v>-75.764166666666668</v>
      </c>
      <c r="AN79" s="152">
        <v>-75.764166666666668</v>
      </c>
      <c r="AO79" s="152">
        <v>-75.764166666666668</v>
      </c>
      <c r="AP79" s="152">
        <v>-75.764166666666668</v>
      </c>
      <c r="AQ79" s="152">
        <v>-75.764166666666668</v>
      </c>
      <c r="AR79" s="152">
        <v>-75.764166666666668</v>
      </c>
      <c r="AS79" s="152">
        <v>-75.764166666666668</v>
      </c>
      <c r="AT79" s="154"/>
      <c r="AU79" s="151">
        <v>-303.05666666666667</v>
      </c>
      <c r="AV79" s="151">
        <v>-909.17000000000019</v>
      </c>
      <c r="AW79" s="151">
        <v>-454.58499999999998</v>
      </c>
      <c r="BA79" s="150"/>
    </row>
    <row r="80" spans="1:53" s="128" customFormat="1" x14ac:dyDescent="0.3">
      <c r="A80" s="153"/>
      <c r="F80" s="15">
        <v>70</v>
      </c>
      <c r="H80" s="14" t="s">
        <v>312</v>
      </c>
      <c r="J80" s="14" t="s">
        <v>386</v>
      </c>
      <c r="L80" s="15" t="s">
        <v>287</v>
      </c>
      <c r="M80" s="14"/>
      <c r="N80" s="15" t="s">
        <v>204</v>
      </c>
      <c r="P80" s="15" t="s">
        <v>205</v>
      </c>
      <c r="R80" s="151">
        <v>92694.65</v>
      </c>
      <c r="S80" s="152">
        <v>-301.51916666666665</v>
      </c>
      <c r="T80" s="152">
        <v>-301.51916666666665</v>
      </c>
      <c r="U80" s="152">
        <v>-301.51916666666665</v>
      </c>
      <c r="V80" s="152">
        <v>-301.51916666666665</v>
      </c>
      <c r="W80" s="152">
        <v>-301.51916666666665</v>
      </c>
      <c r="X80" s="152">
        <v>-301.51916666666665</v>
      </c>
      <c r="Y80" s="152">
        <v>-301.51916666666665</v>
      </c>
      <c r="Z80" s="152">
        <v>-301.51916666666665</v>
      </c>
      <c r="AA80" s="152">
        <v>-301.51916666666665</v>
      </c>
      <c r="AB80" s="152">
        <v>-301.51916666666665</v>
      </c>
      <c r="AC80" s="152">
        <v>-301.51916666666665</v>
      </c>
      <c r="AD80" s="152">
        <v>-301.51916666666665</v>
      </c>
      <c r="AE80" s="152">
        <v>-301.51916666666665</v>
      </c>
      <c r="AF80" s="152">
        <v>-301.51916666666665</v>
      </c>
      <c r="AG80" s="152">
        <v>-301.51916666666665</v>
      </c>
      <c r="AH80" s="152">
        <v>-301.51916666666665</v>
      </c>
      <c r="AI80" s="152">
        <v>-301.51916666666665</v>
      </c>
      <c r="AJ80" s="152">
        <v>-301.51916666666665</v>
      </c>
      <c r="AK80" s="152">
        <v>-301.51916666666665</v>
      </c>
      <c r="AL80" s="152">
        <v>-301.51916666666665</v>
      </c>
      <c r="AM80" s="152">
        <v>-301.51916666666665</v>
      </c>
      <c r="AN80" s="152">
        <v>-301.51916666666665</v>
      </c>
      <c r="AO80" s="152">
        <v>-301.51916666666665</v>
      </c>
      <c r="AP80" s="152">
        <v>-301.51916666666665</v>
      </c>
      <c r="AQ80" s="152">
        <v>-301.51916666666665</v>
      </c>
      <c r="AR80" s="152">
        <v>-301.51916666666665</v>
      </c>
      <c r="AS80" s="152">
        <v>-301.51916666666665</v>
      </c>
      <c r="AT80" s="154"/>
      <c r="AU80" s="151">
        <v>-1206.0766666666666</v>
      </c>
      <c r="AV80" s="151">
        <v>-3618.2299999999991</v>
      </c>
      <c r="AW80" s="151">
        <v>-1809.115</v>
      </c>
      <c r="BA80" s="150"/>
    </row>
    <row r="81" spans="1:53" s="128" customFormat="1" x14ac:dyDescent="0.3">
      <c r="A81" s="153"/>
      <c r="F81" s="15">
        <v>71</v>
      </c>
      <c r="H81" s="14" t="s">
        <v>312</v>
      </c>
      <c r="J81" s="14" t="s">
        <v>111</v>
      </c>
      <c r="L81" s="15" t="s">
        <v>110</v>
      </c>
      <c r="M81" s="14"/>
      <c r="N81" s="15" t="s">
        <v>112</v>
      </c>
      <c r="P81" s="15" t="s">
        <v>113</v>
      </c>
      <c r="R81" s="151">
        <v>1703373.71</v>
      </c>
      <c r="S81" s="152">
        <v>-693.80499999999995</v>
      </c>
      <c r="T81" s="152">
        <v>-693.80499999999995</v>
      </c>
      <c r="U81" s="152">
        <v>-693.80499999999995</v>
      </c>
      <c r="V81" s="152">
        <v>-693.80499999999995</v>
      </c>
      <c r="W81" s="152">
        <v>-693.80499999999995</v>
      </c>
      <c r="X81" s="152">
        <v>-693.80499999999995</v>
      </c>
      <c r="Y81" s="152">
        <v>-693.80499999999995</v>
      </c>
      <c r="Z81" s="152">
        <v>-693.80499999999995</v>
      </c>
      <c r="AA81" s="152">
        <v>-693.80499999999995</v>
      </c>
      <c r="AB81" s="152">
        <v>-693.80499999999995</v>
      </c>
      <c r="AC81" s="152">
        <v>-693.80499999999995</v>
      </c>
      <c r="AD81" s="152">
        <v>-693.80499999999995</v>
      </c>
      <c r="AE81" s="152">
        <v>-693.80499999999995</v>
      </c>
      <c r="AF81" s="152">
        <v>-693.80499999999995</v>
      </c>
      <c r="AG81" s="152">
        <v>-693.80499999999995</v>
      </c>
      <c r="AH81" s="152">
        <v>-693.80499999999995</v>
      </c>
      <c r="AI81" s="152">
        <v>-693.80499999999995</v>
      </c>
      <c r="AJ81" s="152">
        <v>-693.80499999999995</v>
      </c>
      <c r="AK81" s="152">
        <v>-693.80499999999995</v>
      </c>
      <c r="AL81" s="152">
        <v>-693.80499999999995</v>
      </c>
      <c r="AM81" s="152">
        <v>-693.80499999999995</v>
      </c>
      <c r="AN81" s="152">
        <v>-693.80499999999995</v>
      </c>
      <c r="AO81" s="152">
        <v>-693.80499999999995</v>
      </c>
      <c r="AP81" s="152">
        <v>-693.80499999999995</v>
      </c>
      <c r="AQ81" s="152">
        <v>-693.80499999999995</v>
      </c>
      <c r="AR81" s="152">
        <v>-693.80499999999995</v>
      </c>
      <c r="AS81" s="152">
        <v>-693.80499999999995</v>
      </c>
      <c r="AT81" s="154"/>
      <c r="AU81" s="151">
        <v>-2775.22</v>
      </c>
      <c r="AV81" s="151">
        <v>-8325.6600000000017</v>
      </c>
      <c r="AW81" s="151">
        <v>-4162.83</v>
      </c>
      <c r="BA81" s="150"/>
    </row>
    <row r="82" spans="1:53" s="128" customFormat="1" x14ac:dyDescent="0.3">
      <c r="A82" s="153"/>
      <c r="F82" s="15">
        <v>72</v>
      </c>
      <c r="H82" s="14" t="s">
        <v>312</v>
      </c>
      <c r="J82" s="14" t="s">
        <v>387</v>
      </c>
      <c r="L82" s="15" t="s">
        <v>154</v>
      </c>
      <c r="M82" s="14"/>
      <c r="N82" s="15" t="s">
        <v>388</v>
      </c>
      <c r="P82" s="15" t="s">
        <v>389</v>
      </c>
      <c r="R82" s="151">
        <v>117627.86</v>
      </c>
      <c r="S82" s="152">
        <v>0</v>
      </c>
      <c r="T82" s="152">
        <v>0</v>
      </c>
      <c r="U82" s="152">
        <v>0</v>
      </c>
      <c r="V82" s="152">
        <v>0</v>
      </c>
      <c r="W82" s="152">
        <v>0</v>
      </c>
      <c r="X82" s="152">
        <v>0</v>
      </c>
      <c r="Y82" s="152">
        <v>0</v>
      </c>
      <c r="Z82" s="152">
        <v>0</v>
      </c>
      <c r="AA82" s="152">
        <v>0</v>
      </c>
      <c r="AB82" s="152">
        <v>0</v>
      </c>
      <c r="AC82" s="152">
        <v>0</v>
      </c>
      <c r="AD82" s="152">
        <v>0</v>
      </c>
      <c r="AE82" s="152">
        <v>0</v>
      </c>
      <c r="AF82" s="152">
        <v>0</v>
      </c>
      <c r="AG82" s="152">
        <v>0</v>
      </c>
      <c r="AH82" s="152">
        <v>0</v>
      </c>
      <c r="AI82" s="152">
        <v>0</v>
      </c>
      <c r="AJ82" s="152">
        <v>0</v>
      </c>
      <c r="AK82" s="152">
        <v>0</v>
      </c>
      <c r="AL82" s="152">
        <v>0</v>
      </c>
      <c r="AM82" s="152">
        <v>0</v>
      </c>
      <c r="AN82" s="152">
        <v>0</v>
      </c>
      <c r="AO82" s="152">
        <v>0</v>
      </c>
      <c r="AP82" s="152">
        <v>0</v>
      </c>
      <c r="AQ82" s="152">
        <v>0</v>
      </c>
      <c r="AR82" s="152">
        <v>0</v>
      </c>
      <c r="AS82" s="152">
        <v>0</v>
      </c>
      <c r="AT82" s="154"/>
      <c r="AU82" s="154">
        <v>0</v>
      </c>
      <c r="AV82" s="154">
        <v>0</v>
      </c>
      <c r="AW82" s="154">
        <v>0</v>
      </c>
      <c r="BA82" s="150"/>
    </row>
    <row r="83" spans="1:53" s="128" customFormat="1" hidden="1" x14ac:dyDescent="0.3">
      <c r="A83" s="153"/>
      <c r="F83" s="15">
        <v>73</v>
      </c>
      <c r="H83" s="14"/>
      <c r="J83" s="14"/>
      <c r="L83" s="15"/>
      <c r="N83" s="15"/>
      <c r="P83" s="15"/>
      <c r="R83" s="156"/>
      <c r="S83" s="157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U83" s="150"/>
      <c r="AV83" s="150"/>
      <c r="AW83" s="150"/>
      <c r="BA83" s="150"/>
    </row>
    <row r="84" spans="1:53" s="128" customFormat="1" hidden="1" x14ac:dyDescent="0.3">
      <c r="A84" s="153"/>
      <c r="F84" s="15">
        <v>74</v>
      </c>
      <c r="H84" s="14"/>
      <c r="J84" s="14"/>
      <c r="L84" s="15"/>
      <c r="N84" s="15"/>
      <c r="P84" s="21"/>
      <c r="Q84" s="129"/>
      <c r="R84" s="159"/>
      <c r="S84" s="158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U84" s="150"/>
      <c r="AV84" s="150"/>
      <c r="AW84" s="150"/>
      <c r="BA84" s="150"/>
    </row>
    <row r="85" spans="1:53" s="128" customFormat="1" hidden="1" x14ac:dyDescent="0.3">
      <c r="A85" s="153"/>
      <c r="F85" s="15">
        <v>75</v>
      </c>
      <c r="H85" s="14"/>
      <c r="J85" s="14"/>
      <c r="L85" s="15"/>
      <c r="N85" s="15"/>
      <c r="P85" s="15"/>
      <c r="R85" s="161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U85" s="150">
        <v>0</v>
      </c>
      <c r="AV85" s="150">
        <v>0</v>
      </c>
      <c r="AW85" s="150">
        <v>0</v>
      </c>
      <c r="BA85" s="150"/>
    </row>
    <row r="86" spans="1:53" s="128" customFormat="1" hidden="1" x14ac:dyDescent="0.3">
      <c r="A86" s="153"/>
      <c r="F86" s="15">
        <v>76</v>
      </c>
      <c r="H86" s="14"/>
      <c r="J86" s="14"/>
      <c r="L86" s="15"/>
      <c r="N86" s="15"/>
      <c r="P86" s="15"/>
      <c r="R86" s="161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U86" s="150">
        <v>0</v>
      </c>
      <c r="AV86" s="150">
        <v>0</v>
      </c>
      <c r="AW86" s="150">
        <v>0</v>
      </c>
      <c r="BA86" s="150"/>
    </row>
    <row r="87" spans="1:53" s="128" customFormat="1" hidden="1" x14ac:dyDescent="0.3">
      <c r="A87" s="153"/>
      <c r="F87" s="15">
        <v>77</v>
      </c>
      <c r="H87" s="14"/>
      <c r="J87" s="14"/>
      <c r="L87" s="15"/>
      <c r="N87" s="15"/>
      <c r="P87" s="15"/>
      <c r="R87" s="161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U87" s="150">
        <v>0</v>
      </c>
      <c r="AV87" s="150">
        <v>0</v>
      </c>
      <c r="AW87" s="150">
        <v>0</v>
      </c>
      <c r="BA87" s="150"/>
    </row>
    <row r="88" spans="1:53" s="128" customFormat="1" hidden="1" x14ac:dyDescent="0.3">
      <c r="A88" s="153"/>
      <c r="F88" s="15">
        <v>78</v>
      </c>
      <c r="H88" s="14" t="s">
        <v>390</v>
      </c>
      <c r="J88" s="14" t="s">
        <v>326</v>
      </c>
      <c r="L88" s="15" t="s">
        <v>158</v>
      </c>
      <c r="N88" s="15" t="s">
        <v>159</v>
      </c>
      <c r="P88" s="15" t="s">
        <v>160</v>
      </c>
      <c r="R88" s="161">
        <v>0</v>
      </c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U88" s="150">
        <v>0</v>
      </c>
      <c r="AV88" s="150">
        <v>0</v>
      </c>
      <c r="AW88" s="150">
        <v>0</v>
      </c>
      <c r="BA88" s="150"/>
    </row>
    <row r="89" spans="1:53" s="128" customFormat="1" hidden="1" x14ac:dyDescent="0.3">
      <c r="A89" s="153"/>
      <c r="F89" s="15">
        <v>79</v>
      </c>
      <c r="H89" s="14" t="s">
        <v>390</v>
      </c>
      <c r="J89" s="14" t="s">
        <v>391</v>
      </c>
      <c r="L89" s="15" t="s">
        <v>90</v>
      </c>
      <c r="N89" s="15" t="s">
        <v>166</v>
      </c>
      <c r="P89" s="15" t="s">
        <v>167</v>
      </c>
      <c r="R89" s="161">
        <v>0</v>
      </c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U89" s="150">
        <v>0</v>
      </c>
      <c r="AV89" s="150">
        <v>0</v>
      </c>
      <c r="AW89" s="150">
        <v>0</v>
      </c>
      <c r="BA89" s="150"/>
    </row>
    <row r="90" spans="1:53" s="128" customFormat="1" hidden="1" x14ac:dyDescent="0.3">
      <c r="A90" s="153"/>
      <c r="F90" s="15">
        <v>80</v>
      </c>
      <c r="H90" s="14" t="s">
        <v>390</v>
      </c>
      <c r="J90" s="14" t="s">
        <v>392</v>
      </c>
      <c r="L90" s="15" t="s">
        <v>288</v>
      </c>
      <c r="N90" s="15" t="s">
        <v>393</v>
      </c>
      <c r="P90" s="15" t="s">
        <v>394</v>
      </c>
      <c r="R90" s="161">
        <v>0</v>
      </c>
      <c r="S90" s="158">
        <v>0</v>
      </c>
      <c r="T90" s="158">
        <v>0</v>
      </c>
      <c r="U90" s="158">
        <v>0</v>
      </c>
      <c r="V90" s="158">
        <v>0</v>
      </c>
      <c r="W90" s="158">
        <v>0</v>
      </c>
      <c r="X90" s="158">
        <v>0</v>
      </c>
      <c r="Y90" s="158">
        <v>0</v>
      </c>
      <c r="Z90" s="158">
        <v>0</v>
      </c>
      <c r="AA90" s="158">
        <v>0</v>
      </c>
      <c r="AB90" s="158">
        <v>0</v>
      </c>
      <c r="AC90" s="158">
        <v>0</v>
      </c>
      <c r="AD90" s="158">
        <v>0</v>
      </c>
      <c r="AE90" s="158">
        <v>0</v>
      </c>
      <c r="AF90" s="158">
        <v>0</v>
      </c>
      <c r="AG90" s="158">
        <v>0</v>
      </c>
      <c r="AH90" s="158">
        <v>0</v>
      </c>
      <c r="AI90" s="158">
        <v>0</v>
      </c>
      <c r="AJ90" s="158">
        <v>0</v>
      </c>
      <c r="AK90" s="158">
        <v>0</v>
      </c>
      <c r="AL90" s="158">
        <v>0</v>
      </c>
      <c r="AM90" s="158">
        <v>0</v>
      </c>
      <c r="AN90" s="158">
        <v>0</v>
      </c>
      <c r="AO90" s="158">
        <v>0</v>
      </c>
      <c r="AP90" s="158">
        <v>0</v>
      </c>
      <c r="AQ90" s="158">
        <v>0</v>
      </c>
      <c r="AR90" s="158">
        <v>0</v>
      </c>
      <c r="AS90" s="158">
        <v>0</v>
      </c>
      <c r="AU90" s="150">
        <v>0</v>
      </c>
      <c r="AV90" s="150">
        <v>0</v>
      </c>
      <c r="AW90" s="150">
        <v>0</v>
      </c>
      <c r="BA90" s="150"/>
    </row>
    <row r="91" spans="1:53" s="128" customFormat="1" hidden="1" x14ac:dyDescent="0.3">
      <c r="A91" s="153"/>
      <c r="F91" s="15">
        <v>81</v>
      </c>
      <c r="H91" s="14" t="s">
        <v>390</v>
      </c>
      <c r="J91" s="14" t="s">
        <v>395</v>
      </c>
      <c r="L91" s="15" t="s">
        <v>289</v>
      </c>
      <c r="N91" s="15" t="s">
        <v>396</v>
      </c>
      <c r="P91" s="15" t="s">
        <v>397</v>
      </c>
      <c r="R91" s="161">
        <v>0</v>
      </c>
      <c r="S91" s="158">
        <v>0</v>
      </c>
      <c r="T91" s="158">
        <v>0</v>
      </c>
      <c r="U91" s="158">
        <v>0</v>
      </c>
      <c r="V91" s="158">
        <v>0</v>
      </c>
      <c r="W91" s="158">
        <v>0</v>
      </c>
      <c r="X91" s="158">
        <v>0</v>
      </c>
      <c r="Y91" s="158">
        <v>0</v>
      </c>
      <c r="Z91" s="158">
        <v>0</v>
      </c>
      <c r="AA91" s="158">
        <v>0</v>
      </c>
      <c r="AB91" s="158">
        <v>0</v>
      </c>
      <c r="AC91" s="158">
        <v>0</v>
      </c>
      <c r="AD91" s="158">
        <v>0</v>
      </c>
      <c r="AE91" s="158">
        <v>0</v>
      </c>
      <c r="AF91" s="158">
        <v>0</v>
      </c>
      <c r="AG91" s="158">
        <v>0</v>
      </c>
      <c r="AH91" s="158">
        <v>0</v>
      </c>
      <c r="AI91" s="158">
        <v>0</v>
      </c>
      <c r="AJ91" s="158">
        <v>0</v>
      </c>
      <c r="AK91" s="158">
        <v>0</v>
      </c>
      <c r="AL91" s="158">
        <v>0</v>
      </c>
      <c r="AM91" s="158">
        <v>0</v>
      </c>
      <c r="AN91" s="158">
        <v>0</v>
      </c>
      <c r="AO91" s="158">
        <v>0</v>
      </c>
      <c r="AP91" s="158">
        <v>0</v>
      </c>
      <c r="AQ91" s="158">
        <v>0</v>
      </c>
      <c r="AR91" s="158">
        <v>0</v>
      </c>
      <c r="AS91" s="158">
        <v>0</v>
      </c>
      <c r="AU91" s="150">
        <v>0</v>
      </c>
      <c r="AV91" s="150">
        <v>0</v>
      </c>
      <c r="AW91" s="150">
        <v>0</v>
      </c>
      <c r="BA91" s="150"/>
    </row>
    <row r="92" spans="1:53" s="128" customFormat="1" hidden="1" x14ac:dyDescent="0.3">
      <c r="A92" s="153"/>
      <c r="F92" s="15">
        <v>82</v>
      </c>
      <c r="H92" s="14" t="s">
        <v>390</v>
      </c>
      <c r="J92" s="14" t="s">
        <v>398</v>
      </c>
      <c r="L92" s="15" t="s">
        <v>290</v>
      </c>
      <c r="N92" s="15" t="s">
        <v>399</v>
      </c>
      <c r="P92" s="15" t="s">
        <v>400</v>
      </c>
      <c r="R92" s="161">
        <v>0</v>
      </c>
      <c r="S92" s="158">
        <v>0</v>
      </c>
      <c r="T92" s="158">
        <v>0</v>
      </c>
      <c r="U92" s="158">
        <v>0</v>
      </c>
      <c r="V92" s="158">
        <v>0</v>
      </c>
      <c r="W92" s="158">
        <v>0</v>
      </c>
      <c r="X92" s="158">
        <v>0</v>
      </c>
      <c r="Y92" s="158">
        <v>0</v>
      </c>
      <c r="Z92" s="158">
        <v>0</v>
      </c>
      <c r="AA92" s="158">
        <v>0</v>
      </c>
      <c r="AB92" s="158">
        <v>0</v>
      </c>
      <c r="AC92" s="158">
        <v>0</v>
      </c>
      <c r="AD92" s="158">
        <v>0</v>
      </c>
      <c r="AE92" s="158">
        <v>0</v>
      </c>
      <c r="AF92" s="158">
        <v>0</v>
      </c>
      <c r="AG92" s="158">
        <v>0</v>
      </c>
      <c r="AH92" s="158">
        <v>0</v>
      </c>
      <c r="AI92" s="158">
        <v>0</v>
      </c>
      <c r="AJ92" s="158">
        <v>0</v>
      </c>
      <c r="AK92" s="158">
        <v>0</v>
      </c>
      <c r="AL92" s="158">
        <v>0</v>
      </c>
      <c r="AM92" s="158">
        <v>0</v>
      </c>
      <c r="AN92" s="158">
        <v>0</v>
      </c>
      <c r="AO92" s="158">
        <v>0</v>
      </c>
      <c r="AP92" s="158">
        <v>0</v>
      </c>
      <c r="AQ92" s="158">
        <v>0</v>
      </c>
      <c r="AR92" s="158">
        <v>0</v>
      </c>
      <c r="AS92" s="158">
        <v>0</v>
      </c>
      <c r="AU92" s="150">
        <v>0</v>
      </c>
      <c r="AV92" s="150">
        <v>0</v>
      </c>
      <c r="AW92" s="150">
        <v>0</v>
      </c>
      <c r="BA92" s="150"/>
    </row>
    <row r="93" spans="1:53" s="128" customFormat="1" hidden="1" x14ac:dyDescent="0.3">
      <c r="A93" s="153"/>
      <c r="F93" s="15">
        <v>83</v>
      </c>
      <c r="H93" s="14" t="s">
        <v>390</v>
      </c>
      <c r="J93" s="14" t="s">
        <v>401</v>
      </c>
      <c r="L93" s="15" t="s">
        <v>291</v>
      </c>
      <c r="N93" s="15" t="s">
        <v>402</v>
      </c>
      <c r="P93" s="15" t="s">
        <v>403</v>
      </c>
      <c r="R93" s="161">
        <v>0</v>
      </c>
      <c r="S93" s="158">
        <v>0</v>
      </c>
      <c r="T93" s="158">
        <v>0</v>
      </c>
      <c r="U93" s="158">
        <v>0</v>
      </c>
      <c r="V93" s="158">
        <v>0</v>
      </c>
      <c r="W93" s="158">
        <v>0</v>
      </c>
      <c r="X93" s="158">
        <v>0</v>
      </c>
      <c r="Y93" s="158">
        <v>0</v>
      </c>
      <c r="Z93" s="158">
        <v>0</v>
      </c>
      <c r="AA93" s="158">
        <v>0</v>
      </c>
      <c r="AB93" s="158">
        <v>0</v>
      </c>
      <c r="AC93" s="158">
        <v>0</v>
      </c>
      <c r="AD93" s="158">
        <v>0</v>
      </c>
      <c r="AE93" s="158">
        <v>0</v>
      </c>
      <c r="AF93" s="158">
        <v>0</v>
      </c>
      <c r="AG93" s="158">
        <v>0</v>
      </c>
      <c r="AH93" s="158">
        <v>0</v>
      </c>
      <c r="AI93" s="158">
        <v>0</v>
      </c>
      <c r="AJ93" s="158">
        <v>0</v>
      </c>
      <c r="AK93" s="158">
        <v>0</v>
      </c>
      <c r="AL93" s="158">
        <v>0</v>
      </c>
      <c r="AM93" s="158">
        <v>0</v>
      </c>
      <c r="AN93" s="158">
        <v>0</v>
      </c>
      <c r="AO93" s="158">
        <v>0</v>
      </c>
      <c r="AP93" s="158">
        <v>0</v>
      </c>
      <c r="AQ93" s="158">
        <v>0</v>
      </c>
      <c r="AR93" s="158">
        <v>0</v>
      </c>
      <c r="AS93" s="158">
        <v>0</v>
      </c>
      <c r="AU93" s="150">
        <v>0</v>
      </c>
      <c r="AV93" s="150">
        <v>0</v>
      </c>
      <c r="AW93" s="150">
        <v>0</v>
      </c>
      <c r="BA93" s="150"/>
    </row>
    <row r="94" spans="1:53" s="128" customFormat="1" hidden="1" x14ac:dyDescent="0.3">
      <c r="A94" s="153"/>
      <c r="F94" s="15">
        <v>84</v>
      </c>
      <c r="H94" s="14" t="s">
        <v>390</v>
      </c>
      <c r="J94" s="14" t="s">
        <v>404</v>
      </c>
      <c r="L94" s="15" t="s">
        <v>292</v>
      </c>
      <c r="N94" s="15" t="s">
        <v>405</v>
      </c>
      <c r="P94" s="15" t="s">
        <v>406</v>
      </c>
      <c r="R94" s="161">
        <v>0</v>
      </c>
      <c r="S94" s="158">
        <v>0</v>
      </c>
      <c r="T94" s="158">
        <v>0</v>
      </c>
      <c r="U94" s="158">
        <v>0</v>
      </c>
      <c r="V94" s="158">
        <v>0</v>
      </c>
      <c r="W94" s="158">
        <v>0</v>
      </c>
      <c r="X94" s="158">
        <v>0</v>
      </c>
      <c r="Y94" s="158">
        <v>0</v>
      </c>
      <c r="Z94" s="158">
        <v>0</v>
      </c>
      <c r="AA94" s="158">
        <v>0</v>
      </c>
      <c r="AB94" s="158">
        <v>0</v>
      </c>
      <c r="AC94" s="158">
        <v>0</v>
      </c>
      <c r="AD94" s="158">
        <v>0</v>
      </c>
      <c r="AE94" s="158">
        <v>0</v>
      </c>
      <c r="AF94" s="158">
        <v>0</v>
      </c>
      <c r="AG94" s="158">
        <v>0</v>
      </c>
      <c r="AH94" s="158">
        <v>0</v>
      </c>
      <c r="AI94" s="158">
        <v>0</v>
      </c>
      <c r="AJ94" s="158">
        <v>0</v>
      </c>
      <c r="AK94" s="158">
        <v>0</v>
      </c>
      <c r="AL94" s="158">
        <v>0</v>
      </c>
      <c r="AM94" s="158">
        <v>0</v>
      </c>
      <c r="AN94" s="158">
        <v>0</v>
      </c>
      <c r="AO94" s="158">
        <v>0</v>
      </c>
      <c r="AP94" s="158">
        <v>0</v>
      </c>
      <c r="AQ94" s="158">
        <v>0</v>
      </c>
      <c r="AR94" s="158">
        <v>0</v>
      </c>
      <c r="AS94" s="158">
        <v>0</v>
      </c>
      <c r="AU94" s="150">
        <v>0</v>
      </c>
      <c r="AV94" s="150">
        <v>0</v>
      </c>
      <c r="AW94" s="150">
        <v>0</v>
      </c>
      <c r="BA94" s="150"/>
    </row>
    <row r="95" spans="1:53" s="128" customFormat="1" hidden="1" x14ac:dyDescent="0.3">
      <c r="A95" s="153"/>
      <c r="F95" s="15">
        <v>85</v>
      </c>
      <c r="H95" s="14" t="s">
        <v>390</v>
      </c>
      <c r="J95" s="14" t="s">
        <v>407</v>
      </c>
      <c r="L95" s="15" t="s">
        <v>293</v>
      </c>
      <c r="N95" s="15" t="s">
        <v>408</v>
      </c>
      <c r="P95" s="15" t="s">
        <v>409</v>
      </c>
      <c r="R95" s="161">
        <v>0</v>
      </c>
      <c r="S95" s="158">
        <v>0</v>
      </c>
      <c r="T95" s="158">
        <v>0</v>
      </c>
      <c r="U95" s="158">
        <v>0</v>
      </c>
      <c r="V95" s="158">
        <v>0</v>
      </c>
      <c r="W95" s="158">
        <v>0</v>
      </c>
      <c r="X95" s="158">
        <v>0</v>
      </c>
      <c r="Y95" s="158">
        <v>0</v>
      </c>
      <c r="Z95" s="158">
        <v>0</v>
      </c>
      <c r="AA95" s="158">
        <v>0</v>
      </c>
      <c r="AB95" s="158">
        <v>0</v>
      </c>
      <c r="AC95" s="158">
        <v>0</v>
      </c>
      <c r="AD95" s="158">
        <v>0</v>
      </c>
      <c r="AE95" s="158">
        <v>0</v>
      </c>
      <c r="AF95" s="158">
        <v>0</v>
      </c>
      <c r="AG95" s="158">
        <v>0</v>
      </c>
      <c r="AH95" s="158">
        <v>0</v>
      </c>
      <c r="AI95" s="158">
        <v>0</v>
      </c>
      <c r="AJ95" s="158">
        <v>0</v>
      </c>
      <c r="AK95" s="158">
        <v>0</v>
      </c>
      <c r="AL95" s="158">
        <v>0</v>
      </c>
      <c r="AM95" s="158">
        <v>0</v>
      </c>
      <c r="AN95" s="158">
        <v>0</v>
      </c>
      <c r="AO95" s="158">
        <v>0</v>
      </c>
      <c r="AP95" s="158">
        <v>0</v>
      </c>
      <c r="AQ95" s="158">
        <v>0</v>
      </c>
      <c r="AR95" s="158">
        <v>0</v>
      </c>
      <c r="AS95" s="158">
        <v>0</v>
      </c>
      <c r="AU95" s="150">
        <v>0</v>
      </c>
      <c r="AV95" s="150">
        <v>0</v>
      </c>
      <c r="AW95" s="150">
        <v>0</v>
      </c>
      <c r="BA95" s="150"/>
    </row>
    <row r="96" spans="1:53" s="128" customFormat="1" hidden="1" x14ac:dyDescent="0.3">
      <c r="A96" s="153"/>
      <c r="F96" s="15">
        <v>86</v>
      </c>
      <c r="H96" s="14" t="s">
        <v>390</v>
      </c>
      <c r="J96" s="14" t="s">
        <v>410</v>
      </c>
      <c r="L96" s="15" t="s">
        <v>294</v>
      </c>
      <c r="N96" s="15" t="s">
        <v>411</v>
      </c>
      <c r="P96" s="15" t="s">
        <v>412</v>
      </c>
      <c r="R96" s="161">
        <v>0</v>
      </c>
      <c r="S96" s="158">
        <v>0</v>
      </c>
      <c r="T96" s="158">
        <v>0</v>
      </c>
      <c r="U96" s="158">
        <v>0</v>
      </c>
      <c r="V96" s="158">
        <v>0</v>
      </c>
      <c r="W96" s="158">
        <v>0</v>
      </c>
      <c r="X96" s="158">
        <v>0</v>
      </c>
      <c r="Y96" s="158">
        <v>0</v>
      </c>
      <c r="Z96" s="158">
        <v>0</v>
      </c>
      <c r="AA96" s="158">
        <v>0</v>
      </c>
      <c r="AB96" s="158">
        <v>0</v>
      </c>
      <c r="AC96" s="158">
        <v>0</v>
      </c>
      <c r="AD96" s="158">
        <v>0</v>
      </c>
      <c r="AE96" s="158">
        <v>0</v>
      </c>
      <c r="AF96" s="158">
        <v>0</v>
      </c>
      <c r="AG96" s="158">
        <v>0</v>
      </c>
      <c r="AH96" s="158">
        <v>0</v>
      </c>
      <c r="AI96" s="158">
        <v>0</v>
      </c>
      <c r="AJ96" s="158">
        <v>0</v>
      </c>
      <c r="AK96" s="158">
        <v>0</v>
      </c>
      <c r="AL96" s="158">
        <v>0</v>
      </c>
      <c r="AM96" s="158">
        <v>0</v>
      </c>
      <c r="AN96" s="158">
        <v>0</v>
      </c>
      <c r="AO96" s="158">
        <v>0</v>
      </c>
      <c r="AP96" s="158">
        <v>0</v>
      </c>
      <c r="AQ96" s="158">
        <v>0</v>
      </c>
      <c r="AR96" s="158">
        <v>0</v>
      </c>
      <c r="AS96" s="158">
        <v>0</v>
      </c>
      <c r="AU96" s="150">
        <v>0</v>
      </c>
      <c r="AV96" s="150">
        <v>0</v>
      </c>
      <c r="AW96" s="150">
        <v>0</v>
      </c>
      <c r="BA96" s="150"/>
    </row>
    <row r="97" spans="1:53" s="128" customFormat="1" hidden="1" x14ac:dyDescent="0.3">
      <c r="A97" s="153"/>
      <c r="F97" s="15">
        <v>87</v>
      </c>
      <c r="H97" s="14" t="s">
        <v>390</v>
      </c>
      <c r="J97" s="14" t="s">
        <v>413</v>
      </c>
      <c r="L97" s="15" t="s">
        <v>295</v>
      </c>
      <c r="N97" s="15" t="s">
        <v>414</v>
      </c>
      <c r="P97" s="15" t="s">
        <v>415</v>
      </c>
      <c r="R97" s="161">
        <v>0</v>
      </c>
      <c r="S97" s="158">
        <v>0</v>
      </c>
      <c r="T97" s="158">
        <v>0</v>
      </c>
      <c r="U97" s="158">
        <v>0</v>
      </c>
      <c r="V97" s="158">
        <v>0</v>
      </c>
      <c r="W97" s="158">
        <v>0</v>
      </c>
      <c r="X97" s="158">
        <v>0</v>
      </c>
      <c r="Y97" s="158">
        <v>0</v>
      </c>
      <c r="Z97" s="158">
        <v>0</v>
      </c>
      <c r="AA97" s="158">
        <v>0</v>
      </c>
      <c r="AB97" s="158">
        <v>0</v>
      </c>
      <c r="AC97" s="158">
        <v>0</v>
      </c>
      <c r="AD97" s="158">
        <v>0</v>
      </c>
      <c r="AE97" s="158">
        <v>0</v>
      </c>
      <c r="AF97" s="158">
        <v>0</v>
      </c>
      <c r="AG97" s="158">
        <v>0</v>
      </c>
      <c r="AH97" s="158">
        <v>0</v>
      </c>
      <c r="AI97" s="158">
        <v>0</v>
      </c>
      <c r="AJ97" s="158">
        <v>0</v>
      </c>
      <c r="AK97" s="158">
        <v>0</v>
      </c>
      <c r="AL97" s="158">
        <v>0</v>
      </c>
      <c r="AM97" s="158">
        <v>0</v>
      </c>
      <c r="AN97" s="158">
        <v>0</v>
      </c>
      <c r="AO97" s="158">
        <v>0</v>
      </c>
      <c r="AP97" s="158">
        <v>0</v>
      </c>
      <c r="AQ97" s="158">
        <v>0</v>
      </c>
      <c r="AR97" s="158">
        <v>0</v>
      </c>
      <c r="AS97" s="158">
        <v>0</v>
      </c>
      <c r="AU97" s="150">
        <v>0</v>
      </c>
      <c r="AV97" s="150">
        <v>0</v>
      </c>
      <c r="AW97" s="150">
        <v>0</v>
      </c>
      <c r="BA97" s="150"/>
    </row>
    <row r="98" spans="1:53" s="128" customFormat="1" hidden="1" x14ac:dyDescent="0.3">
      <c r="A98" s="153"/>
      <c r="F98" s="15">
        <v>88</v>
      </c>
      <c r="H98" s="14" t="s">
        <v>390</v>
      </c>
      <c r="J98" s="14" t="s">
        <v>416</v>
      </c>
      <c r="L98" s="15" t="s">
        <v>417</v>
      </c>
      <c r="N98" s="15" t="s">
        <v>418</v>
      </c>
      <c r="P98" s="15" t="s">
        <v>419</v>
      </c>
      <c r="R98" s="161">
        <v>0</v>
      </c>
      <c r="S98" s="158">
        <v>0</v>
      </c>
      <c r="T98" s="158">
        <v>0</v>
      </c>
      <c r="U98" s="158">
        <v>0</v>
      </c>
      <c r="V98" s="158">
        <v>0</v>
      </c>
      <c r="W98" s="158">
        <v>0</v>
      </c>
      <c r="X98" s="158">
        <v>0</v>
      </c>
      <c r="Y98" s="158">
        <v>0</v>
      </c>
      <c r="Z98" s="158">
        <v>0</v>
      </c>
      <c r="AA98" s="158">
        <v>0</v>
      </c>
      <c r="AB98" s="158">
        <v>0</v>
      </c>
      <c r="AC98" s="158">
        <v>0</v>
      </c>
      <c r="AD98" s="158">
        <v>0</v>
      </c>
      <c r="AE98" s="158">
        <v>0</v>
      </c>
      <c r="AF98" s="158">
        <v>0</v>
      </c>
      <c r="AG98" s="158">
        <v>0</v>
      </c>
      <c r="AH98" s="158">
        <v>0</v>
      </c>
      <c r="AI98" s="158">
        <v>0</v>
      </c>
      <c r="AJ98" s="158">
        <v>0</v>
      </c>
      <c r="AK98" s="158">
        <v>0</v>
      </c>
      <c r="AL98" s="158">
        <v>0</v>
      </c>
      <c r="AM98" s="158">
        <v>0</v>
      </c>
      <c r="AN98" s="158">
        <v>0</v>
      </c>
      <c r="AO98" s="158">
        <v>0</v>
      </c>
      <c r="AP98" s="158">
        <v>0</v>
      </c>
      <c r="AQ98" s="158">
        <v>0</v>
      </c>
      <c r="AR98" s="158">
        <v>0</v>
      </c>
      <c r="AS98" s="158">
        <v>0</v>
      </c>
      <c r="AU98" s="150">
        <v>0</v>
      </c>
      <c r="AV98" s="150">
        <v>0</v>
      </c>
      <c r="AW98" s="150">
        <v>0</v>
      </c>
      <c r="BA98" s="150"/>
    </row>
    <row r="99" spans="1:53" s="128" customFormat="1" hidden="1" x14ac:dyDescent="0.3">
      <c r="A99" s="153"/>
      <c r="F99" s="15">
        <v>89</v>
      </c>
      <c r="H99" s="14" t="s">
        <v>390</v>
      </c>
      <c r="J99" s="14" t="s">
        <v>420</v>
      </c>
      <c r="L99" s="15" t="s">
        <v>421</v>
      </c>
      <c r="N99" s="15" t="s">
        <v>422</v>
      </c>
      <c r="P99" s="15" t="s">
        <v>423</v>
      </c>
      <c r="R99" s="161">
        <v>0</v>
      </c>
      <c r="S99" s="158">
        <v>0</v>
      </c>
      <c r="T99" s="158">
        <v>0</v>
      </c>
      <c r="U99" s="158">
        <v>0</v>
      </c>
      <c r="V99" s="158">
        <v>0</v>
      </c>
      <c r="W99" s="158">
        <v>0</v>
      </c>
      <c r="X99" s="158">
        <v>0</v>
      </c>
      <c r="Y99" s="158">
        <v>0</v>
      </c>
      <c r="Z99" s="158">
        <v>0</v>
      </c>
      <c r="AA99" s="158">
        <v>0</v>
      </c>
      <c r="AB99" s="158">
        <v>0</v>
      </c>
      <c r="AC99" s="158">
        <v>0</v>
      </c>
      <c r="AD99" s="158">
        <v>0</v>
      </c>
      <c r="AE99" s="158">
        <v>0</v>
      </c>
      <c r="AF99" s="158">
        <v>0</v>
      </c>
      <c r="AG99" s="158">
        <v>0</v>
      </c>
      <c r="AH99" s="158">
        <v>0</v>
      </c>
      <c r="AI99" s="158">
        <v>0</v>
      </c>
      <c r="AJ99" s="158">
        <v>0</v>
      </c>
      <c r="AK99" s="158">
        <v>0</v>
      </c>
      <c r="AL99" s="158">
        <v>0</v>
      </c>
      <c r="AM99" s="158">
        <v>0</v>
      </c>
      <c r="AN99" s="158">
        <v>0</v>
      </c>
      <c r="AO99" s="158">
        <v>0</v>
      </c>
      <c r="AP99" s="158">
        <v>0</v>
      </c>
      <c r="AQ99" s="158">
        <v>0</v>
      </c>
      <c r="AR99" s="158">
        <v>0</v>
      </c>
      <c r="AS99" s="158">
        <v>0</v>
      </c>
      <c r="AU99" s="150">
        <v>0</v>
      </c>
      <c r="AV99" s="150">
        <v>0</v>
      </c>
      <c r="AW99" s="150">
        <v>0</v>
      </c>
      <c r="BA99" s="150"/>
    </row>
    <row r="100" spans="1:53" s="128" customFormat="1" hidden="1" x14ac:dyDescent="0.3">
      <c r="A100" s="153"/>
      <c r="F100" s="15">
        <v>90</v>
      </c>
      <c r="H100" s="14" t="s">
        <v>390</v>
      </c>
      <c r="J100" s="14" t="s">
        <v>424</v>
      </c>
      <c r="L100" s="15" t="s">
        <v>425</v>
      </c>
      <c r="N100" s="15" t="s">
        <v>426</v>
      </c>
      <c r="P100" s="15" t="s">
        <v>423</v>
      </c>
      <c r="R100" s="161">
        <v>0</v>
      </c>
      <c r="S100" s="158">
        <v>0</v>
      </c>
      <c r="T100" s="158">
        <v>0</v>
      </c>
      <c r="U100" s="158">
        <v>0</v>
      </c>
      <c r="V100" s="158">
        <v>0</v>
      </c>
      <c r="W100" s="158">
        <v>0</v>
      </c>
      <c r="X100" s="158">
        <v>0</v>
      </c>
      <c r="Y100" s="158">
        <v>0</v>
      </c>
      <c r="Z100" s="158">
        <v>0</v>
      </c>
      <c r="AA100" s="158">
        <v>0</v>
      </c>
      <c r="AB100" s="158">
        <v>0</v>
      </c>
      <c r="AC100" s="158">
        <v>0</v>
      </c>
      <c r="AD100" s="158">
        <v>0</v>
      </c>
      <c r="AE100" s="158">
        <v>0</v>
      </c>
      <c r="AF100" s="158">
        <v>0</v>
      </c>
      <c r="AG100" s="158">
        <v>0</v>
      </c>
      <c r="AH100" s="158">
        <v>0</v>
      </c>
      <c r="AI100" s="158">
        <v>0</v>
      </c>
      <c r="AJ100" s="158">
        <v>0</v>
      </c>
      <c r="AK100" s="158">
        <v>0</v>
      </c>
      <c r="AL100" s="158">
        <v>0</v>
      </c>
      <c r="AM100" s="158">
        <v>0</v>
      </c>
      <c r="AN100" s="158">
        <v>0</v>
      </c>
      <c r="AO100" s="158">
        <v>0</v>
      </c>
      <c r="AP100" s="158">
        <v>0</v>
      </c>
      <c r="AQ100" s="158">
        <v>0</v>
      </c>
      <c r="AR100" s="158">
        <v>0</v>
      </c>
      <c r="AS100" s="158">
        <v>0</v>
      </c>
      <c r="AU100" s="150">
        <v>0</v>
      </c>
      <c r="AV100" s="150">
        <v>0</v>
      </c>
      <c r="AW100" s="150">
        <v>0</v>
      </c>
      <c r="BA100" s="150"/>
    </row>
    <row r="101" spans="1:53" s="128" customFormat="1" hidden="1" x14ac:dyDescent="0.3">
      <c r="A101" s="153"/>
      <c r="F101" s="15">
        <v>91</v>
      </c>
      <c r="H101" s="14" t="s">
        <v>390</v>
      </c>
      <c r="J101" s="14" t="s">
        <v>427</v>
      </c>
      <c r="L101" s="15" t="s">
        <v>428</v>
      </c>
      <c r="N101" s="15" t="s">
        <v>429</v>
      </c>
      <c r="P101" s="15" t="s">
        <v>430</v>
      </c>
      <c r="R101" s="161">
        <v>0</v>
      </c>
      <c r="S101" s="158">
        <v>0</v>
      </c>
      <c r="T101" s="158">
        <v>0</v>
      </c>
      <c r="U101" s="158">
        <v>0</v>
      </c>
      <c r="V101" s="158">
        <v>0</v>
      </c>
      <c r="W101" s="158">
        <v>0</v>
      </c>
      <c r="X101" s="158">
        <v>0</v>
      </c>
      <c r="Y101" s="158">
        <v>0</v>
      </c>
      <c r="Z101" s="158">
        <v>0</v>
      </c>
      <c r="AA101" s="158">
        <v>0</v>
      </c>
      <c r="AB101" s="158">
        <v>0</v>
      </c>
      <c r="AC101" s="158">
        <v>0</v>
      </c>
      <c r="AD101" s="158">
        <v>0</v>
      </c>
      <c r="AE101" s="158">
        <v>0</v>
      </c>
      <c r="AF101" s="158">
        <v>0</v>
      </c>
      <c r="AG101" s="158">
        <v>0</v>
      </c>
      <c r="AH101" s="158">
        <v>0</v>
      </c>
      <c r="AI101" s="158">
        <v>0</v>
      </c>
      <c r="AJ101" s="158">
        <v>0</v>
      </c>
      <c r="AK101" s="158">
        <v>0</v>
      </c>
      <c r="AL101" s="158">
        <v>0</v>
      </c>
      <c r="AM101" s="158">
        <v>0</v>
      </c>
      <c r="AN101" s="158">
        <v>0</v>
      </c>
      <c r="AO101" s="158">
        <v>0</v>
      </c>
      <c r="AP101" s="158">
        <v>0</v>
      </c>
      <c r="AQ101" s="158">
        <v>0</v>
      </c>
      <c r="AR101" s="158">
        <v>0</v>
      </c>
      <c r="AS101" s="158">
        <v>0</v>
      </c>
      <c r="AU101" s="150">
        <v>0</v>
      </c>
      <c r="AV101" s="150">
        <v>0</v>
      </c>
      <c r="AW101" s="150">
        <v>0</v>
      </c>
      <c r="BA101" s="150"/>
    </row>
    <row r="102" spans="1:53" s="128" customFormat="1" hidden="1" x14ac:dyDescent="0.3">
      <c r="A102" s="153"/>
      <c r="F102" s="15">
        <v>92</v>
      </c>
      <c r="H102" s="14" t="s">
        <v>390</v>
      </c>
      <c r="J102" s="14" t="s">
        <v>431</v>
      </c>
      <c r="L102" s="15" t="s">
        <v>432</v>
      </c>
      <c r="N102" s="15" t="s">
        <v>433</v>
      </c>
      <c r="P102" s="15" t="s">
        <v>434</v>
      </c>
      <c r="R102" s="161">
        <v>0</v>
      </c>
      <c r="S102" s="158">
        <v>0</v>
      </c>
      <c r="T102" s="158">
        <v>0</v>
      </c>
      <c r="U102" s="158">
        <v>0</v>
      </c>
      <c r="V102" s="158">
        <v>0</v>
      </c>
      <c r="W102" s="158">
        <v>0</v>
      </c>
      <c r="X102" s="158">
        <v>0</v>
      </c>
      <c r="Y102" s="158">
        <v>0</v>
      </c>
      <c r="Z102" s="158">
        <v>0</v>
      </c>
      <c r="AA102" s="158">
        <v>0</v>
      </c>
      <c r="AB102" s="158">
        <v>0</v>
      </c>
      <c r="AC102" s="158">
        <v>0</v>
      </c>
      <c r="AD102" s="158">
        <v>0</v>
      </c>
      <c r="AE102" s="158">
        <v>0</v>
      </c>
      <c r="AF102" s="158">
        <v>0</v>
      </c>
      <c r="AG102" s="158">
        <v>0</v>
      </c>
      <c r="AH102" s="158">
        <v>0</v>
      </c>
      <c r="AI102" s="158">
        <v>0</v>
      </c>
      <c r="AJ102" s="158">
        <v>0</v>
      </c>
      <c r="AK102" s="158">
        <v>0</v>
      </c>
      <c r="AL102" s="158">
        <v>0</v>
      </c>
      <c r="AM102" s="158">
        <v>0</v>
      </c>
      <c r="AN102" s="158">
        <v>0</v>
      </c>
      <c r="AO102" s="158">
        <v>0</v>
      </c>
      <c r="AP102" s="158">
        <v>0</v>
      </c>
      <c r="AQ102" s="158">
        <v>0</v>
      </c>
      <c r="AR102" s="158">
        <v>0</v>
      </c>
      <c r="AS102" s="158">
        <v>0</v>
      </c>
      <c r="AU102" s="150">
        <v>0</v>
      </c>
      <c r="AV102" s="150">
        <v>0</v>
      </c>
      <c r="AW102" s="150">
        <v>0</v>
      </c>
      <c r="BA102" s="150"/>
    </row>
    <row r="103" spans="1:53" s="128" customFormat="1" hidden="1" x14ac:dyDescent="0.3">
      <c r="A103" s="153"/>
      <c r="F103" s="15">
        <v>93</v>
      </c>
      <c r="H103" s="14" t="s">
        <v>390</v>
      </c>
      <c r="J103" s="14" t="s">
        <v>435</v>
      </c>
      <c r="L103" s="15" t="s">
        <v>436</v>
      </c>
      <c r="N103" s="15" t="s">
        <v>433</v>
      </c>
      <c r="P103" s="15" t="s">
        <v>434</v>
      </c>
      <c r="R103" s="161">
        <v>0</v>
      </c>
      <c r="S103" s="158">
        <v>0</v>
      </c>
      <c r="T103" s="158">
        <v>0</v>
      </c>
      <c r="U103" s="158">
        <v>0</v>
      </c>
      <c r="V103" s="158">
        <v>0</v>
      </c>
      <c r="W103" s="158">
        <v>0</v>
      </c>
      <c r="X103" s="158">
        <v>0</v>
      </c>
      <c r="Y103" s="158">
        <v>0</v>
      </c>
      <c r="Z103" s="158">
        <v>0</v>
      </c>
      <c r="AA103" s="158">
        <v>0</v>
      </c>
      <c r="AB103" s="158">
        <v>0</v>
      </c>
      <c r="AC103" s="158">
        <v>0</v>
      </c>
      <c r="AD103" s="158">
        <v>0</v>
      </c>
      <c r="AE103" s="158">
        <v>0</v>
      </c>
      <c r="AF103" s="158">
        <v>0</v>
      </c>
      <c r="AG103" s="158">
        <v>0</v>
      </c>
      <c r="AH103" s="158">
        <v>0</v>
      </c>
      <c r="AI103" s="158">
        <v>0</v>
      </c>
      <c r="AJ103" s="158">
        <v>0</v>
      </c>
      <c r="AK103" s="158">
        <v>0</v>
      </c>
      <c r="AL103" s="158">
        <v>0</v>
      </c>
      <c r="AM103" s="158">
        <v>0</v>
      </c>
      <c r="AN103" s="158">
        <v>0</v>
      </c>
      <c r="AO103" s="158">
        <v>0</v>
      </c>
      <c r="AP103" s="158">
        <v>0</v>
      </c>
      <c r="AQ103" s="158">
        <v>0</v>
      </c>
      <c r="AR103" s="158">
        <v>0</v>
      </c>
      <c r="AS103" s="158">
        <v>0</v>
      </c>
      <c r="AU103" s="150">
        <v>0</v>
      </c>
      <c r="AV103" s="150">
        <v>0</v>
      </c>
      <c r="AW103" s="150">
        <v>0</v>
      </c>
      <c r="BA103" s="150"/>
    </row>
    <row r="104" spans="1:53" s="128" customFormat="1" hidden="1" x14ac:dyDescent="0.3">
      <c r="A104" s="153"/>
      <c r="F104" s="15">
        <v>94</v>
      </c>
      <c r="H104" s="14" t="s">
        <v>390</v>
      </c>
      <c r="J104" s="14" t="s">
        <v>437</v>
      </c>
      <c r="L104" s="15" t="s">
        <v>438</v>
      </c>
      <c r="N104" s="15" t="s">
        <v>433</v>
      </c>
      <c r="P104" s="15" t="s">
        <v>434</v>
      </c>
      <c r="R104" s="161">
        <v>0</v>
      </c>
      <c r="S104" s="158">
        <v>0</v>
      </c>
      <c r="T104" s="158">
        <v>0</v>
      </c>
      <c r="U104" s="158">
        <v>0</v>
      </c>
      <c r="V104" s="158">
        <v>0</v>
      </c>
      <c r="W104" s="158">
        <v>0</v>
      </c>
      <c r="X104" s="158">
        <v>0</v>
      </c>
      <c r="Y104" s="158">
        <v>0</v>
      </c>
      <c r="Z104" s="158">
        <v>0</v>
      </c>
      <c r="AA104" s="158">
        <v>0</v>
      </c>
      <c r="AB104" s="158">
        <v>0</v>
      </c>
      <c r="AC104" s="158">
        <v>0</v>
      </c>
      <c r="AD104" s="158">
        <v>0</v>
      </c>
      <c r="AE104" s="158">
        <v>0</v>
      </c>
      <c r="AF104" s="158">
        <v>0</v>
      </c>
      <c r="AG104" s="158">
        <v>0</v>
      </c>
      <c r="AH104" s="158">
        <v>0</v>
      </c>
      <c r="AI104" s="158">
        <v>0</v>
      </c>
      <c r="AJ104" s="158">
        <v>0</v>
      </c>
      <c r="AK104" s="158">
        <v>0</v>
      </c>
      <c r="AL104" s="158">
        <v>0</v>
      </c>
      <c r="AM104" s="158">
        <v>0</v>
      </c>
      <c r="AN104" s="158">
        <v>0</v>
      </c>
      <c r="AO104" s="158">
        <v>0</v>
      </c>
      <c r="AP104" s="158">
        <v>0</v>
      </c>
      <c r="AQ104" s="158">
        <v>0</v>
      </c>
      <c r="AR104" s="158">
        <v>0</v>
      </c>
      <c r="AS104" s="158">
        <v>0</v>
      </c>
      <c r="AU104" s="150">
        <v>0</v>
      </c>
      <c r="AV104" s="150">
        <v>0</v>
      </c>
      <c r="AW104" s="150">
        <v>0</v>
      </c>
      <c r="BA104" s="150"/>
    </row>
    <row r="105" spans="1:53" s="128" customFormat="1" hidden="1" x14ac:dyDescent="0.3">
      <c r="A105" s="153"/>
      <c r="F105" s="15">
        <v>95</v>
      </c>
      <c r="H105" s="14" t="s">
        <v>390</v>
      </c>
      <c r="J105" s="14" t="s">
        <v>439</v>
      </c>
      <c r="L105" s="15" t="s">
        <v>440</v>
      </c>
      <c r="N105" s="15" t="s">
        <v>441</v>
      </c>
      <c r="P105" s="15" t="s">
        <v>442</v>
      </c>
      <c r="R105" s="161">
        <v>0</v>
      </c>
      <c r="S105" s="158">
        <v>0</v>
      </c>
      <c r="T105" s="158">
        <v>0</v>
      </c>
      <c r="U105" s="158">
        <v>0</v>
      </c>
      <c r="V105" s="158">
        <v>0</v>
      </c>
      <c r="W105" s="158">
        <v>0</v>
      </c>
      <c r="X105" s="158">
        <v>0</v>
      </c>
      <c r="Y105" s="158">
        <v>0</v>
      </c>
      <c r="Z105" s="158">
        <v>0</v>
      </c>
      <c r="AA105" s="158">
        <v>0</v>
      </c>
      <c r="AB105" s="158">
        <v>0</v>
      </c>
      <c r="AC105" s="158">
        <v>0</v>
      </c>
      <c r="AD105" s="158">
        <v>0</v>
      </c>
      <c r="AE105" s="158">
        <v>0</v>
      </c>
      <c r="AF105" s="158">
        <v>0</v>
      </c>
      <c r="AG105" s="158">
        <v>0</v>
      </c>
      <c r="AH105" s="158">
        <v>0</v>
      </c>
      <c r="AI105" s="158">
        <v>0</v>
      </c>
      <c r="AJ105" s="158">
        <v>0</v>
      </c>
      <c r="AK105" s="158">
        <v>0</v>
      </c>
      <c r="AL105" s="158">
        <v>0</v>
      </c>
      <c r="AM105" s="158">
        <v>0</v>
      </c>
      <c r="AN105" s="158">
        <v>0</v>
      </c>
      <c r="AO105" s="158">
        <v>0</v>
      </c>
      <c r="AP105" s="158">
        <v>0</v>
      </c>
      <c r="AQ105" s="158">
        <v>0</v>
      </c>
      <c r="AR105" s="158">
        <v>0</v>
      </c>
      <c r="AS105" s="158">
        <v>0</v>
      </c>
      <c r="AU105" s="150">
        <v>0</v>
      </c>
      <c r="AV105" s="150">
        <v>0</v>
      </c>
      <c r="AW105" s="150">
        <v>0</v>
      </c>
      <c r="BA105" s="150"/>
    </row>
    <row r="106" spans="1:53" s="128" customFormat="1" hidden="1" x14ac:dyDescent="0.3">
      <c r="A106" s="153"/>
      <c r="F106" s="15">
        <v>96</v>
      </c>
      <c r="H106" s="14" t="s">
        <v>390</v>
      </c>
      <c r="J106" s="14" t="s">
        <v>443</v>
      </c>
      <c r="L106" s="15" t="s">
        <v>444</v>
      </c>
      <c r="N106" s="15" t="s">
        <v>445</v>
      </c>
      <c r="P106" s="15" t="s">
        <v>446</v>
      </c>
      <c r="R106" s="161">
        <v>0</v>
      </c>
      <c r="S106" s="158">
        <v>0</v>
      </c>
      <c r="T106" s="158">
        <v>0</v>
      </c>
      <c r="U106" s="158">
        <v>0</v>
      </c>
      <c r="V106" s="158">
        <v>0</v>
      </c>
      <c r="W106" s="158">
        <v>0</v>
      </c>
      <c r="X106" s="158">
        <v>0</v>
      </c>
      <c r="Y106" s="158">
        <v>0</v>
      </c>
      <c r="Z106" s="158">
        <v>0</v>
      </c>
      <c r="AA106" s="158">
        <v>0</v>
      </c>
      <c r="AB106" s="158">
        <v>0</v>
      </c>
      <c r="AC106" s="158">
        <v>0</v>
      </c>
      <c r="AD106" s="158">
        <v>0</v>
      </c>
      <c r="AE106" s="158">
        <v>0</v>
      </c>
      <c r="AF106" s="158">
        <v>0</v>
      </c>
      <c r="AG106" s="158">
        <v>0</v>
      </c>
      <c r="AH106" s="158">
        <v>0</v>
      </c>
      <c r="AI106" s="158">
        <v>0</v>
      </c>
      <c r="AJ106" s="158">
        <v>0</v>
      </c>
      <c r="AK106" s="158">
        <v>0</v>
      </c>
      <c r="AL106" s="158">
        <v>0</v>
      </c>
      <c r="AM106" s="158">
        <v>0</v>
      </c>
      <c r="AN106" s="158">
        <v>0</v>
      </c>
      <c r="AO106" s="158">
        <v>0</v>
      </c>
      <c r="AP106" s="158">
        <v>0</v>
      </c>
      <c r="AQ106" s="158">
        <v>0</v>
      </c>
      <c r="AR106" s="158">
        <v>0</v>
      </c>
      <c r="AS106" s="158">
        <v>0</v>
      </c>
      <c r="AU106" s="150">
        <v>0</v>
      </c>
      <c r="AV106" s="150">
        <v>0</v>
      </c>
      <c r="AW106" s="150">
        <v>0</v>
      </c>
      <c r="BA106" s="150"/>
    </row>
    <row r="107" spans="1:53" s="128" customFormat="1" hidden="1" x14ac:dyDescent="0.3">
      <c r="A107" s="153"/>
      <c r="F107" s="15">
        <v>97</v>
      </c>
      <c r="H107" s="14" t="s">
        <v>390</v>
      </c>
      <c r="J107" s="14" t="s">
        <v>447</v>
      </c>
      <c r="L107" s="15" t="s">
        <v>448</v>
      </c>
      <c r="N107" s="15" t="s">
        <v>449</v>
      </c>
      <c r="P107" s="15" t="s">
        <v>450</v>
      </c>
      <c r="R107" s="161">
        <v>0</v>
      </c>
      <c r="S107" s="158">
        <v>0</v>
      </c>
      <c r="T107" s="158">
        <v>0</v>
      </c>
      <c r="U107" s="158">
        <v>0</v>
      </c>
      <c r="V107" s="158">
        <v>0</v>
      </c>
      <c r="W107" s="158">
        <v>0</v>
      </c>
      <c r="X107" s="158">
        <v>0</v>
      </c>
      <c r="Y107" s="158">
        <v>0</v>
      </c>
      <c r="Z107" s="158">
        <v>0</v>
      </c>
      <c r="AA107" s="158">
        <v>0</v>
      </c>
      <c r="AB107" s="158">
        <v>0</v>
      </c>
      <c r="AC107" s="158">
        <v>0</v>
      </c>
      <c r="AD107" s="158">
        <v>0</v>
      </c>
      <c r="AE107" s="158">
        <v>0</v>
      </c>
      <c r="AF107" s="158">
        <v>0</v>
      </c>
      <c r="AG107" s="158">
        <v>0</v>
      </c>
      <c r="AH107" s="158">
        <v>0</v>
      </c>
      <c r="AI107" s="158">
        <v>0</v>
      </c>
      <c r="AJ107" s="158">
        <v>0</v>
      </c>
      <c r="AK107" s="158">
        <v>0</v>
      </c>
      <c r="AL107" s="158">
        <v>0</v>
      </c>
      <c r="AM107" s="158">
        <v>0</v>
      </c>
      <c r="AN107" s="158">
        <v>0</v>
      </c>
      <c r="AO107" s="158">
        <v>0</v>
      </c>
      <c r="AP107" s="158">
        <v>0</v>
      </c>
      <c r="AQ107" s="158">
        <v>0</v>
      </c>
      <c r="AR107" s="158">
        <v>0</v>
      </c>
      <c r="AS107" s="158">
        <v>0</v>
      </c>
      <c r="AU107" s="150">
        <v>0</v>
      </c>
      <c r="AV107" s="150">
        <v>0</v>
      </c>
      <c r="AW107" s="150">
        <v>0</v>
      </c>
      <c r="BA107" s="150"/>
    </row>
    <row r="108" spans="1:53" s="128" customFormat="1" hidden="1" x14ac:dyDescent="0.3">
      <c r="A108" s="153"/>
      <c r="F108" s="15">
        <v>98</v>
      </c>
      <c r="H108" s="14" t="s">
        <v>390</v>
      </c>
      <c r="J108" s="14" t="s">
        <v>451</v>
      </c>
      <c r="L108" s="15" t="s">
        <v>452</v>
      </c>
      <c r="N108" s="15" t="s">
        <v>453</v>
      </c>
      <c r="P108" s="15" t="s">
        <v>454</v>
      </c>
      <c r="R108" s="161">
        <v>0</v>
      </c>
      <c r="S108" s="158">
        <v>0</v>
      </c>
      <c r="T108" s="158">
        <v>0</v>
      </c>
      <c r="U108" s="158">
        <v>0</v>
      </c>
      <c r="V108" s="158">
        <v>0</v>
      </c>
      <c r="W108" s="158">
        <v>0</v>
      </c>
      <c r="X108" s="158">
        <v>0</v>
      </c>
      <c r="Y108" s="158">
        <v>0</v>
      </c>
      <c r="Z108" s="158">
        <v>0</v>
      </c>
      <c r="AA108" s="158">
        <v>0</v>
      </c>
      <c r="AB108" s="158">
        <v>0</v>
      </c>
      <c r="AC108" s="158">
        <v>0</v>
      </c>
      <c r="AD108" s="158">
        <v>0</v>
      </c>
      <c r="AE108" s="158">
        <v>0</v>
      </c>
      <c r="AF108" s="158">
        <v>0</v>
      </c>
      <c r="AG108" s="158">
        <v>0</v>
      </c>
      <c r="AH108" s="158">
        <v>0</v>
      </c>
      <c r="AI108" s="158">
        <v>0</v>
      </c>
      <c r="AJ108" s="158">
        <v>0</v>
      </c>
      <c r="AK108" s="158">
        <v>0</v>
      </c>
      <c r="AL108" s="158">
        <v>0</v>
      </c>
      <c r="AM108" s="158">
        <v>0</v>
      </c>
      <c r="AN108" s="158">
        <v>0</v>
      </c>
      <c r="AO108" s="158">
        <v>0</v>
      </c>
      <c r="AP108" s="158">
        <v>0</v>
      </c>
      <c r="AQ108" s="158">
        <v>0</v>
      </c>
      <c r="AR108" s="158">
        <v>0</v>
      </c>
      <c r="AS108" s="158">
        <v>0</v>
      </c>
      <c r="AU108" s="150">
        <v>0</v>
      </c>
      <c r="AV108" s="150">
        <v>0</v>
      </c>
      <c r="AW108" s="150">
        <v>0</v>
      </c>
      <c r="BA108" s="150"/>
    </row>
    <row r="109" spans="1:53" s="128" customFormat="1" hidden="1" x14ac:dyDescent="0.3">
      <c r="A109" s="153"/>
      <c r="F109" s="15">
        <v>99</v>
      </c>
      <c r="H109" s="14" t="s">
        <v>390</v>
      </c>
      <c r="J109" s="14" t="s">
        <v>455</v>
      </c>
      <c r="L109" s="15" t="s">
        <v>456</v>
      </c>
      <c r="N109" s="15" t="s">
        <v>457</v>
      </c>
      <c r="P109" s="15" t="s">
        <v>458</v>
      </c>
      <c r="R109" s="161">
        <v>0</v>
      </c>
      <c r="S109" s="158">
        <v>0</v>
      </c>
      <c r="T109" s="158">
        <v>0</v>
      </c>
      <c r="U109" s="158">
        <v>0</v>
      </c>
      <c r="V109" s="158">
        <v>0</v>
      </c>
      <c r="W109" s="158">
        <v>0</v>
      </c>
      <c r="X109" s="158">
        <v>0</v>
      </c>
      <c r="Y109" s="158">
        <v>0</v>
      </c>
      <c r="Z109" s="158">
        <v>0</v>
      </c>
      <c r="AA109" s="158">
        <v>0</v>
      </c>
      <c r="AB109" s="158">
        <v>0</v>
      </c>
      <c r="AC109" s="158">
        <v>0</v>
      </c>
      <c r="AD109" s="158">
        <v>0</v>
      </c>
      <c r="AE109" s="158">
        <v>0</v>
      </c>
      <c r="AF109" s="158">
        <v>0</v>
      </c>
      <c r="AG109" s="158">
        <v>0</v>
      </c>
      <c r="AH109" s="158">
        <v>0</v>
      </c>
      <c r="AI109" s="158">
        <v>0</v>
      </c>
      <c r="AJ109" s="158">
        <v>0</v>
      </c>
      <c r="AK109" s="158">
        <v>0</v>
      </c>
      <c r="AL109" s="158">
        <v>0</v>
      </c>
      <c r="AM109" s="158">
        <v>0</v>
      </c>
      <c r="AN109" s="158">
        <v>0</v>
      </c>
      <c r="AO109" s="158">
        <v>0</v>
      </c>
      <c r="AP109" s="158">
        <v>0</v>
      </c>
      <c r="AQ109" s="158">
        <v>0</v>
      </c>
      <c r="AR109" s="158">
        <v>0</v>
      </c>
      <c r="AS109" s="158">
        <v>0</v>
      </c>
      <c r="AU109" s="150">
        <v>0</v>
      </c>
      <c r="AV109" s="150">
        <v>0</v>
      </c>
      <c r="AW109" s="150">
        <v>0</v>
      </c>
      <c r="BA109" s="150"/>
    </row>
    <row r="110" spans="1:53" s="128" customFormat="1" hidden="1" x14ac:dyDescent="0.3">
      <c r="A110" s="153"/>
      <c r="F110" s="15">
        <v>100</v>
      </c>
      <c r="H110" s="14" t="s">
        <v>390</v>
      </c>
      <c r="J110" s="14" t="s">
        <v>459</v>
      </c>
      <c r="L110" s="15" t="s">
        <v>460</v>
      </c>
      <c r="N110" s="15" t="s">
        <v>461</v>
      </c>
      <c r="P110" s="15" t="s">
        <v>462</v>
      </c>
      <c r="R110" s="161">
        <v>0</v>
      </c>
      <c r="S110" s="158">
        <v>0</v>
      </c>
      <c r="T110" s="158">
        <v>0</v>
      </c>
      <c r="U110" s="158">
        <v>0</v>
      </c>
      <c r="V110" s="158">
        <v>0</v>
      </c>
      <c r="W110" s="158">
        <v>0</v>
      </c>
      <c r="X110" s="158">
        <v>0</v>
      </c>
      <c r="Y110" s="158">
        <v>0</v>
      </c>
      <c r="Z110" s="158">
        <v>0</v>
      </c>
      <c r="AA110" s="158">
        <v>0</v>
      </c>
      <c r="AB110" s="158">
        <v>0</v>
      </c>
      <c r="AC110" s="158">
        <v>0</v>
      </c>
      <c r="AD110" s="158">
        <v>0</v>
      </c>
      <c r="AE110" s="158">
        <v>0</v>
      </c>
      <c r="AF110" s="158">
        <v>0</v>
      </c>
      <c r="AG110" s="158">
        <v>0</v>
      </c>
      <c r="AH110" s="158">
        <v>0</v>
      </c>
      <c r="AI110" s="158">
        <v>0</v>
      </c>
      <c r="AJ110" s="158">
        <v>0</v>
      </c>
      <c r="AK110" s="158">
        <v>0</v>
      </c>
      <c r="AL110" s="158">
        <v>0</v>
      </c>
      <c r="AM110" s="158">
        <v>0</v>
      </c>
      <c r="AN110" s="158">
        <v>0</v>
      </c>
      <c r="AO110" s="158">
        <v>0</v>
      </c>
      <c r="AP110" s="158">
        <v>0</v>
      </c>
      <c r="AQ110" s="158">
        <v>0</v>
      </c>
      <c r="AR110" s="158">
        <v>0</v>
      </c>
      <c r="AS110" s="158">
        <v>0</v>
      </c>
      <c r="AU110" s="150">
        <v>0</v>
      </c>
      <c r="AV110" s="150">
        <v>0</v>
      </c>
      <c r="AW110" s="150">
        <v>0</v>
      </c>
      <c r="BA110" s="150"/>
    </row>
    <row r="111" spans="1:53" s="128" customFormat="1" hidden="1" x14ac:dyDescent="0.3">
      <c r="A111" s="153"/>
      <c r="F111" s="15">
        <v>101</v>
      </c>
      <c r="H111" s="14" t="s">
        <v>390</v>
      </c>
      <c r="J111" s="14" t="s">
        <v>463</v>
      </c>
      <c r="L111" s="15" t="s">
        <v>464</v>
      </c>
      <c r="N111" s="15" t="s">
        <v>465</v>
      </c>
      <c r="P111" s="131" t="s">
        <v>466</v>
      </c>
      <c r="R111" s="156">
        <v>0</v>
      </c>
      <c r="S111" s="157">
        <v>0</v>
      </c>
      <c r="T111" s="157">
        <v>0</v>
      </c>
      <c r="U111" s="157">
        <v>0</v>
      </c>
      <c r="V111" s="157">
        <v>0</v>
      </c>
      <c r="W111" s="157">
        <v>0</v>
      </c>
      <c r="X111" s="157">
        <v>0</v>
      </c>
      <c r="Y111" s="157">
        <v>0</v>
      </c>
      <c r="Z111" s="157">
        <v>0</v>
      </c>
      <c r="AA111" s="157">
        <v>0</v>
      </c>
      <c r="AB111" s="157">
        <v>0</v>
      </c>
      <c r="AC111" s="157">
        <v>0</v>
      </c>
      <c r="AD111" s="157">
        <v>0</v>
      </c>
      <c r="AE111" s="157">
        <v>0</v>
      </c>
      <c r="AF111" s="157">
        <v>0</v>
      </c>
      <c r="AG111" s="157">
        <v>0</v>
      </c>
      <c r="AH111" s="157">
        <v>0</v>
      </c>
      <c r="AI111" s="157">
        <v>0</v>
      </c>
      <c r="AJ111" s="157">
        <v>0</v>
      </c>
      <c r="AK111" s="157">
        <v>0</v>
      </c>
      <c r="AL111" s="157">
        <v>0</v>
      </c>
      <c r="AM111" s="157">
        <v>0</v>
      </c>
      <c r="AN111" s="157">
        <v>0</v>
      </c>
      <c r="AO111" s="157">
        <v>0</v>
      </c>
      <c r="AP111" s="157">
        <v>0</v>
      </c>
      <c r="AQ111" s="157">
        <v>0</v>
      </c>
      <c r="AR111" s="157">
        <v>0</v>
      </c>
      <c r="AS111" s="157">
        <v>0</v>
      </c>
      <c r="AU111" s="150">
        <v>0</v>
      </c>
      <c r="AV111" s="150">
        <v>0</v>
      </c>
      <c r="AW111" s="150">
        <v>0</v>
      </c>
      <c r="BA111" s="150"/>
    </row>
    <row r="112" spans="1:53" s="128" customFormat="1" x14ac:dyDescent="0.3">
      <c r="A112" s="153"/>
      <c r="F112" s="15"/>
      <c r="H112" s="14"/>
      <c r="J112" s="14"/>
      <c r="L112" s="15"/>
      <c r="N112" s="15"/>
      <c r="P112" s="21"/>
      <c r="Q112" s="129"/>
      <c r="R112" s="159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N112" s="162"/>
      <c r="AO112" s="162"/>
      <c r="AP112" s="162"/>
      <c r="AQ112" s="162"/>
      <c r="AR112" s="162"/>
      <c r="AS112" s="162"/>
      <c r="AU112" s="162"/>
      <c r="AV112" s="162"/>
      <c r="AW112" s="162"/>
      <c r="BA112" s="150"/>
    </row>
    <row r="113" spans="1:53" s="128" customFormat="1" ht="15" thickBot="1" x14ac:dyDescent="0.35">
      <c r="A113" s="153"/>
      <c r="F113" s="15"/>
      <c r="H113" s="14"/>
      <c r="J113" s="14"/>
      <c r="L113" s="15"/>
      <c r="N113" s="15"/>
      <c r="P113" s="15"/>
      <c r="R113" s="163">
        <v>638931820.37</v>
      </c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N113" s="162"/>
      <c r="AO113" s="162"/>
      <c r="AU113" s="150"/>
      <c r="AV113" s="150"/>
      <c r="AW113" s="150"/>
      <c r="BA113" s="150"/>
    </row>
    <row r="114" spans="1:53" s="128" customFormat="1" ht="15" thickTop="1" x14ac:dyDescent="0.3">
      <c r="A114" s="153"/>
      <c r="H114" s="14"/>
      <c r="J114" s="14"/>
      <c r="L114" s="15"/>
      <c r="N114" s="15"/>
      <c r="P114" s="15"/>
      <c r="R114" s="161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U114" s="150"/>
      <c r="AV114" s="150"/>
      <c r="AW114" s="150"/>
      <c r="BA114" s="150"/>
    </row>
    <row r="115" spans="1:53" s="128" customFormat="1" x14ac:dyDescent="0.3">
      <c r="A115" s="153"/>
      <c r="H115" s="14"/>
      <c r="J115" s="14" t="s">
        <v>500</v>
      </c>
      <c r="L115" s="15"/>
      <c r="N115" s="15"/>
      <c r="P115" s="15"/>
      <c r="R115" s="161"/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N115" s="162"/>
      <c r="AO115" s="162"/>
      <c r="AU115" s="150"/>
      <c r="AV115" s="150"/>
      <c r="AW115" s="150"/>
      <c r="BA115" s="150"/>
    </row>
    <row r="116" spans="1:53" s="128" customFormat="1" x14ac:dyDescent="0.3">
      <c r="A116" s="153"/>
      <c r="H116" s="14"/>
      <c r="J116" s="14" t="s">
        <v>165</v>
      </c>
      <c r="L116" s="15"/>
      <c r="N116" s="15"/>
      <c r="P116" s="15"/>
      <c r="R116" s="161"/>
      <c r="S116" s="125">
        <f>SUMIFS(S$11:S$82,$J$11:$J$82,$J116)</f>
        <v>-8179.6974999999993</v>
      </c>
      <c r="T116" s="125">
        <f t="shared" ref="T116:AN127" si="0">SUMIFS(T$11:T$82,$J$11:$J$82,$J116)</f>
        <v>-8179.6974999999993</v>
      </c>
      <c r="U116" s="125">
        <f t="shared" si="0"/>
        <v>-8179.6974999999993</v>
      </c>
      <c r="V116" s="125">
        <f t="shared" si="0"/>
        <v>-8179.6974999999993</v>
      </c>
      <c r="W116" s="125">
        <f t="shared" si="0"/>
        <v>-8179.6974999999993</v>
      </c>
      <c r="X116" s="125">
        <f t="shared" si="0"/>
        <v>-8179.6974999999993</v>
      </c>
      <c r="Y116" s="125">
        <f t="shared" si="0"/>
        <v>-8179.6974999999993</v>
      </c>
      <c r="Z116" s="125">
        <f t="shared" si="0"/>
        <v>-8179.6974999999993</v>
      </c>
      <c r="AA116" s="125">
        <f t="shared" si="0"/>
        <v>-8179.6974999999993</v>
      </c>
      <c r="AB116" s="125">
        <f t="shared" si="0"/>
        <v>-8179.6974999999993</v>
      </c>
      <c r="AC116" s="125">
        <f t="shared" si="0"/>
        <v>-8179.6974999999993</v>
      </c>
      <c r="AD116" s="125">
        <f t="shared" si="0"/>
        <v>-8179.6974999999993</v>
      </c>
      <c r="AE116" s="125">
        <f t="shared" si="0"/>
        <v>-8179.6974999999993</v>
      </c>
      <c r="AF116" s="125">
        <f t="shared" si="0"/>
        <v>-8179.6974999999993</v>
      </c>
      <c r="AG116" s="125">
        <f t="shared" si="0"/>
        <v>-8179.6974999999993</v>
      </c>
      <c r="AH116" s="125">
        <f t="shared" si="0"/>
        <v>-8179.6974999999993</v>
      </c>
      <c r="AI116" s="125">
        <f t="shared" si="0"/>
        <v>-8179.6974999999993</v>
      </c>
      <c r="AJ116" s="125">
        <f t="shared" si="0"/>
        <v>-8179.6974999999993</v>
      </c>
      <c r="AK116" s="125">
        <f t="shared" si="0"/>
        <v>-8179.6974999999993</v>
      </c>
      <c r="AL116" s="125">
        <f t="shared" si="0"/>
        <v>-8179.6974999999993</v>
      </c>
      <c r="AM116" s="125">
        <f t="shared" si="0"/>
        <v>-8179.6974999999993</v>
      </c>
      <c r="AN116" s="125">
        <f t="shared" si="0"/>
        <v>-8179.6974999999993</v>
      </c>
      <c r="AO116" s="162"/>
    </row>
    <row r="117" spans="1:53" s="128" customFormat="1" x14ac:dyDescent="0.3">
      <c r="A117" s="153"/>
      <c r="H117" s="14"/>
      <c r="J117" s="14" t="s">
        <v>359</v>
      </c>
      <c r="L117" s="15"/>
      <c r="N117" s="15"/>
      <c r="P117" s="15"/>
      <c r="R117" s="161"/>
      <c r="S117" s="125">
        <f t="shared" ref="S117:AH127" si="1">SUMIFS(S$11:S$82,$J$11:$J$82,$J117)</f>
        <v>-185.49166666666667</v>
      </c>
      <c r="T117" s="125">
        <f t="shared" si="1"/>
        <v>-185.49166666666667</v>
      </c>
      <c r="U117" s="125">
        <f t="shared" si="1"/>
        <v>-185.49166666666667</v>
      </c>
      <c r="V117" s="125">
        <f t="shared" si="1"/>
        <v>-185.49166666666667</v>
      </c>
      <c r="W117" s="125">
        <f t="shared" si="1"/>
        <v>-185.49166666666667</v>
      </c>
      <c r="X117" s="125">
        <f t="shared" si="1"/>
        <v>-185.49166666666667</v>
      </c>
      <c r="Y117" s="125">
        <f t="shared" si="1"/>
        <v>-185.49166666666667</v>
      </c>
      <c r="Z117" s="125">
        <f t="shared" si="1"/>
        <v>-185.49166666666667</v>
      </c>
      <c r="AA117" s="125">
        <f t="shared" si="1"/>
        <v>-185.49166666666667</v>
      </c>
      <c r="AB117" s="125">
        <f t="shared" si="1"/>
        <v>-185.49166666666667</v>
      </c>
      <c r="AC117" s="125">
        <f t="shared" si="1"/>
        <v>-185.49166666666667</v>
      </c>
      <c r="AD117" s="125">
        <f t="shared" si="1"/>
        <v>-185.49166666666667</v>
      </c>
      <c r="AE117" s="125">
        <f t="shared" si="1"/>
        <v>-185.49166666666667</v>
      </c>
      <c r="AF117" s="125">
        <f t="shared" si="1"/>
        <v>-185.49166666666667</v>
      </c>
      <c r="AG117" s="125">
        <f t="shared" si="1"/>
        <v>-185.49166666666667</v>
      </c>
      <c r="AH117" s="125">
        <f t="shared" si="1"/>
        <v>-185.49166666666667</v>
      </c>
      <c r="AI117" s="125">
        <f t="shared" si="0"/>
        <v>-185.49166666666667</v>
      </c>
      <c r="AJ117" s="125">
        <f t="shared" si="0"/>
        <v>-185.49166666666667</v>
      </c>
      <c r="AK117" s="125">
        <f t="shared" si="0"/>
        <v>-185.49166666666667</v>
      </c>
      <c r="AL117" s="125">
        <f t="shared" si="0"/>
        <v>-185.49166666666667</v>
      </c>
      <c r="AM117" s="125">
        <f t="shared" si="0"/>
        <v>-185.49166666666667</v>
      </c>
      <c r="AN117" s="125">
        <f t="shared" si="0"/>
        <v>-185.49166666666667</v>
      </c>
      <c r="AO117" s="162"/>
    </row>
    <row r="118" spans="1:53" s="128" customFormat="1" x14ac:dyDescent="0.3">
      <c r="A118" s="153"/>
      <c r="H118" s="14"/>
      <c r="J118" s="14" t="s">
        <v>360</v>
      </c>
      <c r="L118" s="15"/>
      <c r="N118" s="15"/>
      <c r="P118" s="15"/>
      <c r="R118" s="161"/>
      <c r="S118" s="125">
        <f t="shared" si="1"/>
        <v>-32.199999999999996</v>
      </c>
      <c r="T118" s="125">
        <f t="shared" si="0"/>
        <v>-32.199999999999996</v>
      </c>
      <c r="U118" s="125">
        <f t="shared" si="0"/>
        <v>-32.199999999999996</v>
      </c>
      <c r="V118" s="125">
        <f t="shared" si="0"/>
        <v>-32.199999999999996</v>
      </c>
      <c r="W118" s="125">
        <f t="shared" si="0"/>
        <v>-32.199999999999996</v>
      </c>
      <c r="X118" s="125">
        <f t="shared" si="0"/>
        <v>-32.199999999999996</v>
      </c>
      <c r="Y118" s="125">
        <f t="shared" si="0"/>
        <v>-32.199999999999996</v>
      </c>
      <c r="Z118" s="125">
        <f t="shared" si="0"/>
        <v>-32.199999999999996</v>
      </c>
      <c r="AA118" s="125">
        <f t="shared" si="0"/>
        <v>-32.199999999999996</v>
      </c>
      <c r="AB118" s="125">
        <f t="shared" si="0"/>
        <v>-32.199999999999996</v>
      </c>
      <c r="AC118" s="125">
        <f t="shared" si="0"/>
        <v>-32.199999999999996</v>
      </c>
      <c r="AD118" s="125">
        <f t="shared" si="0"/>
        <v>-32.199999999999996</v>
      </c>
      <c r="AE118" s="125">
        <f t="shared" si="0"/>
        <v>-32.199999999999996</v>
      </c>
      <c r="AF118" s="125">
        <f t="shared" si="0"/>
        <v>-32.199999999999996</v>
      </c>
      <c r="AG118" s="125">
        <f t="shared" si="0"/>
        <v>-32.199999999999996</v>
      </c>
      <c r="AH118" s="125">
        <f t="shared" si="0"/>
        <v>-32.199999999999996</v>
      </c>
      <c r="AI118" s="125">
        <f t="shared" si="0"/>
        <v>-32.199999999999996</v>
      </c>
      <c r="AJ118" s="125">
        <f t="shared" si="0"/>
        <v>-32.199999999999996</v>
      </c>
      <c r="AK118" s="125">
        <f t="shared" si="0"/>
        <v>-32.199999999999996</v>
      </c>
      <c r="AL118" s="125">
        <f t="shared" si="0"/>
        <v>-32.199999999999996</v>
      </c>
      <c r="AM118" s="125">
        <f t="shared" si="0"/>
        <v>-32.199999999999996</v>
      </c>
      <c r="AN118" s="125">
        <f t="shared" si="0"/>
        <v>-32.199999999999996</v>
      </c>
      <c r="AO118" s="162"/>
    </row>
    <row r="119" spans="1:53" s="128" customFormat="1" x14ac:dyDescent="0.3">
      <c r="A119" s="153"/>
      <c r="H119" s="14"/>
      <c r="J119" s="14" t="s">
        <v>361</v>
      </c>
      <c r="L119" s="15"/>
      <c r="N119" s="15"/>
      <c r="P119" s="15"/>
      <c r="R119" s="161"/>
      <c r="S119" s="125">
        <f t="shared" si="1"/>
        <v>0</v>
      </c>
      <c r="T119" s="125">
        <f t="shared" si="0"/>
        <v>0</v>
      </c>
      <c r="U119" s="125">
        <f t="shared" si="0"/>
        <v>0</v>
      </c>
      <c r="V119" s="125">
        <f t="shared" si="0"/>
        <v>0</v>
      </c>
      <c r="W119" s="125">
        <f t="shared" si="0"/>
        <v>0</v>
      </c>
      <c r="X119" s="125">
        <f t="shared" si="0"/>
        <v>0</v>
      </c>
      <c r="Y119" s="125">
        <f t="shared" si="0"/>
        <v>0</v>
      </c>
      <c r="Z119" s="125">
        <f t="shared" si="0"/>
        <v>0</v>
      </c>
      <c r="AA119" s="125">
        <f t="shared" si="0"/>
        <v>0</v>
      </c>
      <c r="AB119" s="125">
        <f t="shared" si="0"/>
        <v>0</v>
      </c>
      <c r="AC119" s="125">
        <f t="shared" si="0"/>
        <v>0</v>
      </c>
      <c r="AD119" s="125">
        <f t="shared" si="0"/>
        <v>0</v>
      </c>
      <c r="AE119" s="125">
        <f t="shared" si="0"/>
        <v>0</v>
      </c>
      <c r="AF119" s="125">
        <f t="shared" si="0"/>
        <v>0</v>
      </c>
      <c r="AG119" s="125">
        <f t="shared" si="0"/>
        <v>0</v>
      </c>
      <c r="AH119" s="125">
        <f t="shared" si="0"/>
        <v>0</v>
      </c>
      <c r="AI119" s="125">
        <f t="shared" si="0"/>
        <v>0</v>
      </c>
      <c r="AJ119" s="125">
        <f t="shared" si="0"/>
        <v>0</v>
      </c>
      <c r="AK119" s="125">
        <f t="shared" si="0"/>
        <v>0</v>
      </c>
      <c r="AL119" s="125">
        <f t="shared" si="0"/>
        <v>0</v>
      </c>
      <c r="AM119" s="125">
        <f t="shared" si="0"/>
        <v>0</v>
      </c>
      <c r="AN119" s="125">
        <f t="shared" si="0"/>
        <v>0</v>
      </c>
      <c r="AO119" s="162"/>
    </row>
    <row r="120" spans="1:53" s="128" customFormat="1" x14ac:dyDescent="0.3">
      <c r="A120" s="153"/>
      <c r="H120" s="14"/>
      <c r="J120" s="14" t="s">
        <v>362</v>
      </c>
      <c r="L120" s="15"/>
      <c r="N120" s="15"/>
      <c r="P120" s="15"/>
      <c r="R120" s="161"/>
      <c r="S120" s="125">
        <f t="shared" si="1"/>
        <v>-31.636666666666667</v>
      </c>
      <c r="T120" s="125">
        <f t="shared" si="0"/>
        <v>-31.636666666666667</v>
      </c>
      <c r="U120" s="125">
        <f t="shared" si="0"/>
        <v>-31.636666666666667</v>
      </c>
      <c r="V120" s="125">
        <f t="shared" si="0"/>
        <v>-31.636666666666667</v>
      </c>
      <c r="W120" s="125">
        <f t="shared" si="0"/>
        <v>-31.636666666666667</v>
      </c>
      <c r="X120" s="125">
        <f t="shared" si="0"/>
        <v>-31.636666666666667</v>
      </c>
      <c r="Y120" s="125">
        <f t="shared" si="0"/>
        <v>-31.636666666666667</v>
      </c>
      <c r="Z120" s="125">
        <f t="shared" si="0"/>
        <v>-31.636666666666667</v>
      </c>
      <c r="AA120" s="125">
        <f t="shared" si="0"/>
        <v>-31.636666666666667</v>
      </c>
      <c r="AB120" s="125">
        <f t="shared" si="0"/>
        <v>-31.636666666666667</v>
      </c>
      <c r="AC120" s="125">
        <f t="shared" si="0"/>
        <v>-31.636666666666667</v>
      </c>
      <c r="AD120" s="125">
        <f t="shared" si="0"/>
        <v>-31.636666666666667</v>
      </c>
      <c r="AE120" s="125">
        <f t="shared" si="0"/>
        <v>-31.636666666666667</v>
      </c>
      <c r="AF120" s="125">
        <f t="shared" si="0"/>
        <v>-31.636666666666667</v>
      </c>
      <c r="AG120" s="125">
        <f t="shared" si="0"/>
        <v>-31.636666666666667</v>
      </c>
      <c r="AH120" s="125">
        <f t="shared" si="0"/>
        <v>-31.636666666666667</v>
      </c>
      <c r="AI120" s="125">
        <f t="shared" si="0"/>
        <v>-31.636666666666667</v>
      </c>
      <c r="AJ120" s="125">
        <f t="shared" si="0"/>
        <v>-31.636666666666667</v>
      </c>
      <c r="AK120" s="125">
        <f t="shared" si="0"/>
        <v>-31.636666666666667</v>
      </c>
      <c r="AL120" s="125">
        <f t="shared" si="0"/>
        <v>-31.636666666666667</v>
      </c>
      <c r="AM120" s="125">
        <f t="shared" si="0"/>
        <v>-31.636666666666667</v>
      </c>
      <c r="AN120" s="125">
        <f t="shared" si="0"/>
        <v>-31.636666666666667</v>
      </c>
      <c r="AO120" s="162"/>
    </row>
    <row r="121" spans="1:53" s="128" customFormat="1" x14ac:dyDescent="0.3">
      <c r="A121" s="153"/>
      <c r="H121" s="14"/>
      <c r="J121" s="14" t="s">
        <v>99</v>
      </c>
      <c r="L121" s="15"/>
      <c r="N121" s="15"/>
      <c r="P121" s="15"/>
      <c r="R121" s="161"/>
      <c r="S121" s="125">
        <f t="shared" si="1"/>
        <v>-21897.5975</v>
      </c>
      <c r="T121" s="125">
        <f t="shared" si="0"/>
        <v>-21897.5975</v>
      </c>
      <c r="U121" s="125">
        <f t="shared" si="0"/>
        <v>-21897.5975</v>
      </c>
      <c r="V121" s="125">
        <f t="shared" si="0"/>
        <v>-21897.5975</v>
      </c>
      <c r="W121" s="125">
        <f t="shared" si="0"/>
        <v>-21897.5975</v>
      </c>
      <c r="X121" s="125">
        <f t="shared" si="0"/>
        <v>-21897.5975</v>
      </c>
      <c r="Y121" s="125">
        <f t="shared" si="0"/>
        <v>-21897.5975</v>
      </c>
      <c r="Z121" s="125">
        <f t="shared" si="0"/>
        <v>-21897.5975</v>
      </c>
      <c r="AA121" s="125">
        <f t="shared" si="0"/>
        <v>-21897.5975</v>
      </c>
      <c r="AB121" s="125">
        <f t="shared" si="0"/>
        <v>-21897.5975</v>
      </c>
      <c r="AC121" s="125">
        <f t="shared" si="0"/>
        <v>-21897.5975</v>
      </c>
      <c r="AD121" s="125">
        <f t="shared" si="0"/>
        <v>-21897.5975</v>
      </c>
      <c r="AE121" s="125">
        <f t="shared" si="0"/>
        <v>-21897.5975</v>
      </c>
      <c r="AF121" s="125">
        <f t="shared" si="0"/>
        <v>-21897.5975</v>
      </c>
      <c r="AG121" s="125">
        <f t="shared" si="0"/>
        <v>-21897.5975</v>
      </c>
      <c r="AH121" s="125">
        <f t="shared" si="0"/>
        <v>-21897.5975</v>
      </c>
      <c r="AI121" s="125">
        <f t="shared" si="0"/>
        <v>-21897.5975</v>
      </c>
      <c r="AJ121" s="125">
        <f t="shared" si="0"/>
        <v>-21897.5975</v>
      </c>
      <c r="AK121" s="125">
        <f t="shared" si="0"/>
        <v>-21897.5975</v>
      </c>
      <c r="AL121" s="125">
        <f t="shared" si="0"/>
        <v>-21897.5975</v>
      </c>
      <c r="AM121" s="125">
        <f t="shared" si="0"/>
        <v>-21897.5975</v>
      </c>
      <c r="AN121" s="125">
        <f t="shared" si="0"/>
        <v>-21897.5975</v>
      </c>
      <c r="AO121" s="162"/>
    </row>
    <row r="122" spans="1:53" s="128" customFormat="1" x14ac:dyDescent="0.3">
      <c r="A122" s="153"/>
      <c r="H122" s="14"/>
      <c r="J122" s="14" t="s">
        <v>189</v>
      </c>
      <c r="L122" s="131"/>
      <c r="N122" s="131"/>
      <c r="R122" s="164"/>
      <c r="S122" s="125">
        <f t="shared" si="1"/>
        <v>-72.51166666666667</v>
      </c>
      <c r="T122" s="125">
        <f t="shared" si="0"/>
        <v>-72.51166666666667</v>
      </c>
      <c r="U122" s="125">
        <f t="shared" si="0"/>
        <v>-72.51166666666667</v>
      </c>
      <c r="V122" s="125">
        <f t="shared" si="0"/>
        <v>-72.51166666666667</v>
      </c>
      <c r="W122" s="125">
        <f t="shared" si="0"/>
        <v>-72.51166666666667</v>
      </c>
      <c r="X122" s="125">
        <f t="shared" si="0"/>
        <v>-72.51166666666667</v>
      </c>
      <c r="Y122" s="125">
        <f t="shared" si="0"/>
        <v>-72.51166666666667</v>
      </c>
      <c r="Z122" s="125">
        <f t="shared" si="0"/>
        <v>-72.51166666666667</v>
      </c>
      <c r="AA122" s="125">
        <f t="shared" si="0"/>
        <v>-72.51166666666667</v>
      </c>
      <c r="AB122" s="125">
        <f t="shared" si="0"/>
        <v>-72.51166666666667</v>
      </c>
      <c r="AC122" s="125">
        <f t="shared" si="0"/>
        <v>-72.51166666666667</v>
      </c>
      <c r="AD122" s="125">
        <f t="shared" si="0"/>
        <v>-72.51166666666667</v>
      </c>
      <c r="AE122" s="125">
        <f t="shared" si="0"/>
        <v>-72.51166666666667</v>
      </c>
      <c r="AF122" s="125">
        <f t="shared" si="0"/>
        <v>-72.51166666666667</v>
      </c>
      <c r="AG122" s="125">
        <f t="shared" si="0"/>
        <v>-72.51166666666667</v>
      </c>
      <c r="AH122" s="125">
        <f t="shared" si="0"/>
        <v>-72.51166666666667</v>
      </c>
      <c r="AI122" s="125">
        <f t="shared" si="0"/>
        <v>-72.51166666666667</v>
      </c>
      <c r="AJ122" s="125">
        <f t="shared" si="0"/>
        <v>-72.51166666666667</v>
      </c>
      <c r="AK122" s="125">
        <f t="shared" si="0"/>
        <v>-72.51166666666667</v>
      </c>
      <c r="AL122" s="125">
        <f t="shared" si="0"/>
        <v>-72.51166666666667</v>
      </c>
      <c r="AM122" s="125">
        <f t="shared" si="0"/>
        <v>-72.51166666666667</v>
      </c>
      <c r="AN122" s="125">
        <f t="shared" si="0"/>
        <v>-72.51166666666667</v>
      </c>
      <c r="AO122" s="162"/>
    </row>
    <row r="123" spans="1:53" s="128" customFormat="1" x14ac:dyDescent="0.3">
      <c r="A123" s="153"/>
      <c r="H123" s="14"/>
      <c r="J123" s="14" t="s">
        <v>363</v>
      </c>
      <c r="L123" s="131"/>
      <c r="N123" s="131"/>
      <c r="R123" s="164"/>
      <c r="S123" s="125">
        <f t="shared" si="1"/>
        <v>-340.62916666666666</v>
      </c>
      <c r="T123" s="125">
        <f t="shared" si="0"/>
        <v>-340.62916666666666</v>
      </c>
      <c r="U123" s="125">
        <f t="shared" si="0"/>
        <v>-340.62916666666666</v>
      </c>
      <c r="V123" s="125">
        <f t="shared" si="0"/>
        <v>-340.62916666666666</v>
      </c>
      <c r="W123" s="125">
        <f t="shared" si="0"/>
        <v>-340.62916666666666</v>
      </c>
      <c r="X123" s="125">
        <f t="shared" si="0"/>
        <v>-340.62916666666666</v>
      </c>
      <c r="Y123" s="125">
        <f t="shared" si="0"/>
        <v>-340.62916666666666</v>
      </c>
      <c r="Z123" s="125">
        <f t="shared" si="0"/>
        <v>-340.62916666666666</v>
      </c>
      <c r="AA123" s="125">
        <f t="shared" si="0"/>
        <v>-340.62916666666666</v>
      </c>
      <c r="AB123" s="125">
        <f t="shared" si="0"/>
        <v>-340.62916666666666</v>
      </c>
      <c r="AC123" s="125">
        <f t="shared" si="0"/>
        <v>-340.62916666666666</v>
      </c>
      <c r="AD123" s="125">
        <f t="shared" si="0"/>
        <v>-340.62916666666666</v>
      </c>
      <c r="AE123" s="125">
        <f t="shared" si="0"/>
        <v>-340.62916666666666</v>
      </c>
      <c r="AF123" s="125">
        <f t="shared" si="0"/>
        <v>-340.62916666666666</v>
      </c>
      <c r="AG123" s="125">
        <f t="shared" si="0"/>
        <v>-340.62916666666666</v>
      </c>
      <c r="AH123" s="125">
        <f t="shared" si="0"/>
        <v>-340.62916666666666</v>
      </c>
      <c r="AI123" s="125">
        <f t="shared" si="0"/>
        <v>-340.62916666666666</v>
      </c>
      <c r="AJ123" s="125">
        <f t="shared" si="0"/>
        <v>-340.62916666666666</v>
      </c>
      <c r="AK123" s="125">
        <f t="shared" si="0"/>
        <v>-340.62916666666666</v>
      </c>
      <c r="AL123" s="125">
        <f t="shared" si="0"/>
        <v>-340.62916666666666</v>
      </c>
      <c r="AM123" s="125">
        <f t="shared" si="0"/>
        <v>-340.62916666666666</v>
      </c>
      <c r="AN123" s="125">
        <f t="shared" si="0"/>
        <v>-340.62916666666666</v>
      </c>
      <c r="AO123" s="162"/>
    </row>
    <row r="124" spans="1:53" s="128" customFormat="1" x14ac:dyDescent="0.3">
      <c r="A124" s="153"/>
      <c r="H124" s="14"/>
      <c r="J124" s="14" t="s">
        <v>364</v>
      </c>
      <c r="L124" s="131"/>
      <c r="N124" s="131"/>
      <c r="R124" s="164"/>
      <c r="S124" s="125">
        <f t="shared" si="1"/>
        <v>-2002.3358333333333</v>
      </c>
      <c r="T124" s="125">
        <f t="shared" si="0"/>
        <v>-2002.3358333333333</v>
      </c>
      <c r="U124" s="125">
        <f t="shared" si="0"/>
        <v>-2002.3358333333333</v>
      </c>
      <c r="V124" s="125">
        <f t="shared" si="0"/>
        <v>-2002.3358333333333</v>
      </c>
      <c r="W124" s="125">
        <f t="shared" si="0"/>
        <v>-2002.3358333333333</v>
      </c>
      <c r="X124" s="125">
        <f t="shared" si="0"/>
        <v>-2002.3358333333333</v>
      </c>
      <c r="Y124" s="125">
        <f t="shared" si="0"/>
        <v>-2002.3358333333333</v>
      </c>
      <c r="Z124" s="125">
        <f t="shared" si="0"/>
        <v>-2002.3358333333333</v>
      </c>
      <c r="AA124" s="125">
        <f t="shared" si="0"/>
        <v>-2002.3358333333333</v>
      </c>
      <c r="AB124" s="125">
        <f t="shared" si="0"/>
        <v>-2002.3358333333333</v>
      </c>
      <c r="AC124" s="125">
        <f t="shared" si="0"/>
        <v>-2002.3358333333333</v>
      </c>
      <c r="AD124" s="125">
        <f t="shared" si="0"/>
        <v>-2002.3358333333333</v>
      </c>
      <c r="AE124" s="125">
        <f t="shared" si="0"/>
        <v>-2002.3358333333333</v>
      </c>
      <c r="AF124" s="125">
        <f t="shared" si="0"/>
        <v>-2002.3358333333333</v>
      </c>
      <c r="AG124" s="125">
        <f t="shared" si="0"/>
        <v>-2002.3358333333333</v>
      </c>
      <c r="AH124" s="125">
        <f t="shared" si="0"/>
        <v>-2002.3358333333333</v>
      </c>
      <c r="AI124" s="125">
        <f t="shared" si="0"/>
        <v>-2002.3358333333333</v>
      </c>
      <c r="AJ124" s="125">
        <f t="shared" si="0"/>
        <v>-2002.3358333333333</v>
      </c>
      <c r="AK124" s="125">
        <f t="shared" si="0"/>
        <v>-2002.3358333333333</v>
      </c>
      <c r="AL124" s="125">
        <f t="shared" si="0"/>
        <v>-2002.3358333333333</v>
      </c>
      <c r="AM124" s="125">
        <f t="shared" si="0"/>
        <v>-2002.3358333333333</v>
      </c>
      <c r="AN124" s="125">
        <f t="shared" si="0"/>
        <v>-2002.3358333333333</v>
      </c>
      <c r="AO124" s="162"/>
    </row>
    <row r="125" spans="1:53" s="128" customFormat="1" x14ac:dyDescent="0.3">
      <c r="A125" s="153"/>
      <c r="H125" s="14"/>
      <c r="J125" s="14" t="s">
        <v>365</v>
      </c>
      <c r="L125" s="131"/>
      <c r="N125" s="131"/>
      <c r="R125" s="164"/>
      <c r="S125" s="125">
        <f t="shared" si="1"/>
        <v>-2375.7758333333336</v>
      </c>
      <c r="T125" s="125">
        <f t="shared" si="0"/>
        <v>-2375.7758333333336</v>
      </c>
      <c r="U125" s="125">
        <f t="shared" si="0"/>
        <v>-2375.7758333333336</v>
      </c>
      <c r="V125" s="125">
        <f t="shared" si="0"/>
        <v>-2375.7758333333336</v>
      </c>
      <c r="W125" s="125">
        <f t="shared" si="0"/>
        <v>-2375.7758333333336</v>
      </c>
      <c r="X125" s="125">
        <f t="shared" si="0"/>
        <v>-2375.7758333333336</v>
      </c>
      <c r="Y125" s="125">
        <f t="shared" si="0"/>
        <v>-2375.7758333333336</v>
      </c>
      <c r="Z125" s="125">
        <f t="shared" si="0"/>
        <v>-2375.7758333333336</v>
      </c>
      <c r="AA125" s="125">
        <f t="shared" si="0"/>
        <v>-2375.7758333333336</v>
      </c>
      <c r="AB125" s="125">
        <f t="shared" si="0"/>
        <v>-2375.7758333333336</v>
      </c>
      <c r="AC125" s="125">
        <f t="shared" si="0"/>
        <v>-2375.7758333333336</v>
      </c>
      <c r="AD125" s="125">
        <f t="shared" si="0"/>
        <v>-2375.7758333333336</v>
      </c>
      <c r="AE125" s="125">
        <f t="shared" si="0"/>
        <v>-2375.7758333333336</v>
      </c>
      <c r="AF125" s="125">
        <f t="shared" si="0"/>
        <v>-2375.7758333333336</v>
      </c>
      <c r="AG125" s="125">
        <f t="shared" si="0"/>
        <v>-2375.7758333333336</v>
      </c>
      <c r="AH125" s="125">
        <f t="shared" si="0"/>
        <v>-2375.7758333333336</v>
      </c>
      <c r="AI125" s="125">
        <f t="shared" si="0"/>
        <v>-2375.7758333333336</v>
      </c>
      <c r="AJ125" s="125">
        <f t="shared" si="0"/>
        <v>-2375.7758333333336</v>
      </c>
      <c r="AK125" s="125">
        <f t="shared" si="0"/>
        <v>-2375.7758333333336</v>
      </c>
      <c r="AL125" s="125">
        <f t="shared" si="0"/>
        <v>-2375.7758333333336</v>
      </c>
      <c r="AM125" s="125">
        <f t="shared" si="0"/>
        <v>-2375.7758333333336</v>
      </c>
      <c r="AN125" s="125">
        <f t="shared" si="0"/>
        <v>-2375.7758333333336</v>
      </c>
      <c r="AO125" s="162"/>
    </row>
    <row r="126" spans="1:53" s="128" customFormat="1" x14ac:dyDescent="0.3">
      <c r="A126" s="153"/>
      <c r="H126" s="14"/>
      <c r="J126" s="14" t="s">
        <v>366</v>
      </c>
      <c r="L126" s="131"/>
      <c r="N126" s="131"/>
      <c r="R126" s="164"/>
      <c r="S126" s="125">
        <f t="shared" si="1"/>
        <v>-4.4474999999999998</v>
      </c>
      <c r="T126" s="125">
        <f t="shared" si="0"/>
        <v>-4.4474999999999998</v>
      </c>
      <c r="U126" s="125">
        <f t="shared" si="0"/>
        <v>-4.4474999999999998</v>
      </c>
      <c r="V126" s="125">
        <f t="shared" si="0"/>
        <v>-4.4474999999999998</v>
      </c>
      <c r="W126" s="125">
        <f t="shared" si="0"/>
        <v>-4.4474999999999998</v>
      </c>
      <c r="X126" s="125">
        <f t="shared" si="0"/>
        <v>-4.4474999999999998</v>
      </c>
      <c r="Y126" s="125">
        <f t="shared" si="0"/>
        <v>-4.4474999999999998</v>
      </c>
      <c r="Z126" s="125">
        <f t="shared" si="0"/>
        <v>-4.4474999999999998</v>
      </c>
      <c r="AA126" s="125">
        <f t="shared" si="0"/>
        <v>-4.4474999999999998</v>
      </c>
      <c r="AB126" s="125">
        <f t="shared" si="0"/>
        <v>-4.4474999999999998</v>
      </c>
      <c r="AC126" s="125">
        <f t="shared" si="0"/>
        <v>-4.4474999999999998</v>
      </c>
      <c r="AD126" s="125">
        <f t="shared" si="0"/>
        <v>-4.4474999999999998</v>
      </c>
      <c r="AE126" s="125">
        <f t="shared" si="0"/>
        <v>-4.4474999999999998</v>
      </c>
      <c r="AF126" s="125">
        <f t="shared" si="0"/>
        <v>-4.4474999999999998</v>
      </c>
      <c r="AG126" s="125">
        <f t="shared" si="0"/>
        <v>-4.4474999999999998</v>
      </c>
      <c r="AH126" s="125">
        <f t="shared" si="0"/>
        <v>-4.4474999999999998</v>
      </c>
      <c r="AI126" s="125">
        <f t="shared" si="0"/>
        <v>-4.4474999999999998</v>
      </c>
      <c r="AJ126" s="125">
        <f t="shared" si="0"/>
        <v>-4.4474999999999998</v>
      </c>
      <c r="AK126" s="125">
        <f t="shared" si="0"/>
        <v>-4.4474999999999998</v>
      </c>
      <c r="AL126" s="125">
        <f t="shared" si="0"/>
        <v>-4.4474999999999998</v>
      </c>
      <c r="AM126" s="125">
        <f t="shared" si="0"/>
        <v>-4.4474999999999998</v>
      </c>
      <c r="AN126" s="125">
        <f t="shared" si="0"/>
        <v>-4.4474999999999998</v>
      </c>
      <c r="AO126" s="162"/>
    </row>
    <row r="127" spans="1:53" s="128" customFormat="1" x14ac:dyDescent="0.3">
      <c r="A127" s="153"/>
      <c r="J127" s="14" t="s">
        <v>168</v>
      </c>
      <c r="L127" s="131"/>
      <c r="N127" s="131"/>
      <c r="R127" s="164"/>
      <c r="S127" s="125">
        <f t="shared" si="1"/>
        <v>-1130.4341666666667</v>
      </c>
      <c r="T127" s="125">
        <f t="shared" si="0"/>
        <v>-1130.4341666666667</v>
      </c>
      <c r="U127" s="125">
        <f t="shared" si="0"/>
        <v>-1130.4341666666667</v>
      </c>
      <c r="V127" s="125">
        <f t="shared" si="0"/>
        <v>-1130.4341666666667</v>
      </c>
      <c r="W127" s="125">
        <f t="shared" si="0"/>
        <v>-1130.4341666666667</v>
      </c>
      <c r="X127" s="125">
        <f t="shared" si="0"/>
        <v>-1130.4341666666667</v>
      </c>
      <c r="Y127" s="125">
        <f t="shared" si="0"/>
        <v>-1130.4341666666667</v>
      </c>
      <c r="Z127" s="125">
        <f t="shared" si="0"/>
        <v>-1130.4341666666667</v>
      </c>
      <c r="AA127" s="125">
        <f t="shared" si="0"/>
        <v>-1130.4341666666667</v>
      </c>
      <c r="AB127" s="125">
        <f t="shared" si="0"/>
        <v>-1130.4341666666667</v>
      </c>
      <c r="AC127" s="125">
        <f t="shared" si="0"/>
        <v>-1130.4341666666667</v>
      </c>
      <c r="AD127" s="125">
        <f t="shared" si="0"/>
        <v>-1130.4341666666667</v>
      </c>
      <c r="AE127" s="125">
        <f t="shared" si="0"/>
        <v>-1130.4341666666667</v>
      </c>
      <c r="AF127" s="125">
        <f t="shared" si="0"/>
        <v>-1130.4341666666667</v>
      </c>
      <c r="AG127" s="125">
        <f t="shared" si="0"/>
        <v>-1130.4341666666667</v>
      </c>
      <c r="AH127" s="125">
        <f t="shared" si="0"/>
        <v>-1130.4341666666667</v>
      </c>
      <c r="AI127" s="125">
        <f t="shared" si="0"/>
        <v>-1130.4341666666667</v>
      </c>
      <c r="AJ127" s="125">
        <f t="shared" si="0"/>
        <v>-1130.4341666666667</v>
      </c>
      <c r="AK127" s="125">
        <f t="shared" si="0"/>
        <v>-1130.4341666666667</v>
      </c>
      <c r="AL127" s="125">
        <f t="shared" si="0"/>
        <v>-1130.4341666666667</v>
      </c>
      <c r="AM127" s="125">
        <f t="shared" si="0"/>
        <v>-1130.4341666666667</v>
      </c>
      <c r="AN127" s="125">
        <f t="shared" si="0"/>
        <v>-1130.4341666666667</v>
      </c>
      <c r="AO127" s="162"/>
    </row>
    <row r="128" spans="1:53" s="128" customFormat="1" x14ac:dyDescent="0.3">
      <c r="A128" s="153"/>
      <c r="L128" s="131"/>
      <c r="N128" s="131"/>
      <c r="R128" s="164"/>
      <c r="S128" s="165">
        <f>SUM(S116:S127)</f>
        <v>-36252.7575</v>
      </c>
      <c r="T128" s="165">
        <f t="shared" ref="T128:AN128" si="2">SUM(T116:T127)</f>
        <v>-36252.7575</v>
      </c>
      <c r="U128" s="165">
        <f t="shared" si="2"/>
        <v>-36252.7575</v>
      </c>
      <c r="V128" s="165">
        <f t="shared" si="2"/>
        <v>-36252.7575</v>
      </c>
      <c r="W128" s="165">
        <f t="shared" si="2"/>
        <v>-36252.7575</v>
      </c>
      <c r="X128" s="165">
        <f t="shared" si="2"/>
        <v>-36252.7575</v>
      </c>
      <c r="Y128" s="165">
        <f t="shared" si="2"/>
        <v>-36252.7575</v>
      </c>
      <c r="Z128" s="165">
        <f t="shared" si="2"/>
        <v>-36252.7575</v>
      </c>
      <c r="AA128" s="165">
        <f t="shared" si="2"/>
        <v>-36252.7575</v>
      </c>
      <c r="AB128" s="165">
        <f t="shared" si="2"/>
        <v>-36252.7575</v>
      </c>
      <c r="AC128" s="165">
        <f t="shared" si="2"/>
        <v>-36252.7575</v>
      </c>
      <c r="AD128" s="165">
        <f t="shared" si="2"/>
        <v>-36252.7575</v>
      </c>
      <c r="AE128" s="165">
        <f t="shared" si="2"/>
        <v>-36252.7575</v>
      </c>
      <c r="AF128" s="165">
        <f t="shared" si="2"/>
        <v>-36252.7575</v>
      </c>
      <c r="AG128" s="165">
        <f t="shared" si="2"/>
        <v>-36252.7575</v>
      </c>
      <c r="AH128" s="165">
        <f t="shared" si="2"/>
        <v>-36252.7575</v>
      </c>
      <c r="AI128" s="165">
        <f t="shared" si="2"/>
        <v>-36252.7575</v>
      </c>
      <c r="AJ128" s="165">
        <f t="shared" si="2"/>
        <v>-36252.7575</v>
      </c>
      <c r="AK128" s="165">
        <f t="shared" si="2"/>
        <v>-36252.7575</v>
      </c>
      <c r="AL128" s="165">
        <f t="shared" si="2"/>
        <v>-36252.7575</v>
      </c>
      <c r="AM128" s="165">
        <f t="shared" si="2"/>
        <v>-36252.7575</v>
      </c>
      <c r="AN128" s="165">
        <f t="shared" si="2"/>
        <v>-36252.7575</v>
      </c>
      <c r="AO128" s="162"/>
    </row>
    <row r="129" spans="1:41" s="128" customFormat="1" x14ac:dyDescent="0.3">
      <c r="A129" s="153"/>
      <c r="L129" s="131"/>
      <c r="N129" s="131"/>
      <c r="R129" s="164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</row>
    <row r="130" spans="1:41" s="128" customFormat="1" x14ac:dyDescent="0.3">
      <c r="A130" s="153"/>
      <c r="L130" s="131"/>
      <c r="N130" s="131"/>
      <c r="R130" s="164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</row>
    <row r="131" spans="1:41" s="128" customFormat="1" x14ac:dyDescent="0.3">
      <c r="A131" s="153"/>
      <c r="L131" s="131"/>
      <c r="N131" s="131"/>
      <c r="R131" s="164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</row>
    <row r="132" spans="1:41" s="128" customFormat="1" x14ac:dyDescent="0.3">
      <c r="A132" s="153"/>
      <c r="L132" s="131"/>
      <c r="N132" s="131"/>
      <c r="R132" s="164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</row>
    <row r="133" spans="1:41" s="128" customFormat="1" x14ac:dyDescent="0.3">
      <c r="A133" s="153"/>
      <c r="L133" s="131"/>
      <c r="N133" s="131"/>
      <c r="R133" s="164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</row>
    <row r="134" spans="1:41" s="128" customFormat="1" x14ac:dyDescent="0.3">
      <c r="A134" s="153"/>
      <c r="L134" s="131"/>
      <c r="N134" s="131"/>
      <c r="R134" s="164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</row>
    <row r="135" spans="1:41" s="128" customFormat="1" x14ac:dyDescent="0.3">
      <c r="A135" s="153"/>
      <c r="L135" s="131"/>
      <c r="N135" s="131"/>
      <c r="R135" s="164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</row>
    <row r="136" spans="1:41" s="128" customFormat="1" x14ac:dyDescent="0.3">
      <c r="A136" s="153"/>
      <c r="L136" s="131"/>
      <c r="N136" s="131"/>
      <c r="R136" s="164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</row>
    <row r="137" spans="1:41" s="128" customFormat="1" x14ac:dyDescent="0.3">
      <c r="A137" s="153"/>
      <c r="L137" s="131"/>
      <c r="N137" s="131"/>
      <c r="R137" s="164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</row>
    <row r="138" spans="1:41" s="128" customFormat="1" x14ac:dyDescent="0.3">
      <c r="A138" s="153"/>
      <c r="L138" s="131"/>
      <c r="N138" s="131"/>
      <c r="R138" s="164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</row>
    <row r="139" spans="1:41" s="128" customFormat="1" x14ac:dyDescent="0.3">
      <c r="A139" s="153"/>
      <c r="L139" s="131"/>
      <c r="N139" s="131"/>
      <c r="R139" s="164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</row>
    <row r="140" spans="1:41" s="128" customFormat="1" x14ac:dyDescent="0.3">
      <c r="A140" s="153"/>
      <c r="L140" s="131"/>
      <c r="N140" s="131"/>
      <c r="R140" s="164"/>
      <c r="S140" s="162"/>
      <c r="T140" s="162"/>
      <c r="U140" s="162"/>
      <c r="V140" s="162"/>
      <c r="W140" s="162"/>
      <c r="X140" s="162"/>
      <c r="Y140" s="162"/>
      <c r="Z140" s="162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</row>
    <row r="141" spans="1:41" s="128" customFormat="1" x14ac:dyDescent="0.3">
      <c r="A141" s="153"/>
      <c r="L141" s="131"/>
      <c r="N141" s="131"/>
      <c r="R141" s="164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</row>
    <row r="142" spans="1:41" s="128" customFormat="1" x14ac:dyDescent="0.3">
      <c r="A142" s="153"/>
      <c r="L142" s="131"/>
      <c r="N142" s="131"/>
      <c r="R142" s="164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62"/>
      <c r="AJ142" s="162"/>
      <c r="AK142" s="162"/>
      <c r="AL142" s="162"/>
      <c r="AM142" s="162"/>
      <c r="AN142" s="162"/>
      <c r="AO142" s="162"/>
    </row>
    <row r="143" spans="1:41" s="128" customFormat="1" x14ac:dyDescent="0.3">
      <c r="A143" s="153"/>
      <c r="L143" s="131"/>
      <c r="N143" s="131"/>
      <c r="R143" s="164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</row>
    <row r="144" spans="1:41" s="128" customFormat="1" x14ac:dyDescent="0.3">
      <c r="A144" s="153"/>
      <c r="L144" s="131"/>
      <c r="N144" s="131"/>
      <c r="R144" s="164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</row>
    <row r="145" spans="1:41" s="128" customFormat="1" x14ac:dyDescent="0.3">
      <c r="A145" s="153"/>
      <c r="L145" s="131"/>
      <c r="N145" s="131"/>
      <c r="R145" s="164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</row>
    <row r="146" spans="1:41" s="128" customFormat="1" x14ac:dyDescent="0.3">
      <c r="A146" s="153"/>
      <c r="L146" s="131"/>
      <c r="N146" s="131"/>
      <c r="R146" s="164"/>
      <c r="S146" s="162"/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/>
      <c r="AD146" s="162"/>
      <c r="AE146" s="162"/>
      <c r="AF146" s="162"/>
      <c r="AG146" s="162"/>
      <c r="AH146" s="162"/>
      <c r="AI146" s="162"/>
      <c r="AJ146" s="162"/>
      <c r="AK146" s="162"/>
      <c r="AL146" s="162"/>
      <c r="AM146" s="162"/>
      <c r="AN146" s="162"/>
      <c r="AO146" s="162"/>
    </row>
    <row r="147" spans="1:41" s="128" customFormat="1" x14ac:dyDescent="0.3">
      <c r="A147" s="153"/>
      <c r="L147" s="131"/>
      <c r="N147" s="131"/>
      <c r="R147" s="164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2"/>
      <c r="AK147" s="162"/>
      <c r="AL147" s="162"/>
      <c r="AM147" s="162"/>
      <c r="AN147" s="162"/>
      <c r="AO147" s="162"/>
    </row>
    <row r="148" spans="1:41" s="128" customFormat="1" x14ac:dyDescent="0.3">
      <c r="A148" s="153"/>
      <c r="L148" s="131"/>
      <c r="N148" s="131"/>
      <c r="R148" s="164"/>
      <c r="S148" s="162"/>
      <c r="T148" s="162"/>
      <c r="U148" s="162"/>
      <c r="V148" s="162"/>
      <c r="W148" s="162"/>
      <c r="X148" s="162"/>
      <c r="Y148" s="162"/>
      <c r="Z148" s="162"/>
      <c r="AA148" s="162"/>
      <c r="AB148" s="162"/>
      <c r="AC148" s="162"/>
      <c r="AD148" s="162"/>
      <c r="AE148" s="162"/>
      <c r="AF148" s="162"/>
      <c r="AG148" s="162"/>
      <c r="AH148" s="162"/>
      <c r="AI148" s="162"/>
      <c r="AJ148" s="162"/>
      <c r="AK148" s="162"/>
      <c r="AL148" s="162"/>
      <c r="AM148" s="162"/>
      <c r="AN148" s="162"/>
      <c r="AO148" s="162"/>
    </row>
    <row r="149" spans="1:41" s="128" customFormat="1" x14ac:dyDescent="0.3">
      <c r="A149" s="153"/>
      <c r="L149" s="131"/>
      <c r="N149" s="131"/>
      <c r="R149" s="164"/>
      <c r="S149" s="162"/>
      <c r="T149" s="162"/>
      <c r="U149" s="162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</row>
    <row r="150" spans="1:41" s="128" customFormat="1" x14ac:dyDescent="0.3">
      <c r="A150" s="153"/>
      <c r="L150" s="131"/>
      <c r="N150" s="131"/>
      <c r="R150" s="164"/>
      <c r="S150" s="162"/>
      <c r="T150" s="162"/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</row>
    <row r="151" spans="1:41" s="128" customFormat="1" x14ac:dyDescent="0.3">
      <c r="A151" s="153"/>
      <c r="L151" s="131"/>
      <c r="N151" s="131"/>
      <c r="R151" s="164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</row>
    <row r="152" spans="1:41" s="128" customFormat="1" x14ac:dyDescent="0.3">
      <c r="A152" s="153"/>
      <c r="L152" s="131"/>
      <c r="N152" s="131"/>
      <c r="R152" s="164"/>
      <c r="S152" s="162"/>
      <c r="T152" s="162"/>
      <c r="U152" s="162"/>
      <c r="V152" s="162"/>
      <c r="W152" s="162"/>
      <c r="X152" s="162"/>
      <c r="Y152" s="162"/>
      <c r="Z152" s="162"/>
      <c r="AA152" s="162"/>
      <c r="AB152" s="162"/>
      <c r="AC152" s="162"/>
      <c r="AD152" s="162"/>
      <c r="AE152" s="162"/>
      <c r="AF152" s="162"/>
      <c r="AG152" s="162"/>
      <c r="AH152" s="162"/>
      <c r="AI152" s="162"/>
      <c r="AJ152" s="162"/>
      <c r="AK152" s="162"/>
      <c r="AL152" s="162"/>
      <c r="AM152" s="162"/>
      <c r="AN152" s="162"/>
      <c r="AO152" s="162"/>
    </row>
    <row r="153" spans="1:41" s="128" customFormat="1" x14ac:dyDescent="0.3">
      <c r="A153" s="153"/>
      <c r="L153" s="131"/>
      <c r="N153" s="131"/>
      <c r="R153" s="164"/>
      <c r="S153" s="162"/>
      <c r="T153" s="162"/>
      <c r="U153" s="162"/>
      <c r="V153" s="162"/>
      <c r="W153" s="162"/>
      <c r="X153" s="162"/>
      <c r="Y153" s="162"/>
      <c r="Z153" s="162"/>
      <c r="AA153" s="162"/>
      <c r="AB153" s="162"/>
      <c r="AC153" s="162"/>
      <c r="AD153" s="162"/>
      <c r="AE153" s="162"/>
      <c r="AF153" s="162"/>
      <c r="AG153" s="162"/>
      <c r="AH153" s="162"/>
      <c r="AI153" s="162"/>
      <c r="AJ153" s="162"/>
      <c r="AK153" s="162"/>
      <c r="AL153" s="162"/>
      <c r="AM153" s="162"/>
      <c r="AN153" s="162"/>
      <c r="AO153" s="162"/>
    </row>
    <row r="154" spans="1:41" s="128" customFormat="1" x14ac:dyDescent="0.3">
      <c r="A154" s="153"/>
      <c r="L154" s="131"/>
      <c r="N154" s="131"/>
      <c r="R154" s="164"/>
      <c r="S154" s="162"/>
      <c r="T154" s="162"/>
      <c r="U154" s="162"/>
      <c r="V154" s="162"/>
      <c r="W154" s="162"/>
      <c r="X154" s="162"/>
      <c r="Y154" s="162"/>
      <c r="Z154" s="162"/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162"/>
      <c r="AO154" s="162"/>
    </row>
    <row r="155" spans="1:41" s="128" customFormat="1" x14ac:dyDescent="0.3">
      <c r="A155" s="153"/>
      <c r="L155" s="131"/>
      <c r="N155" s="131"/>
      <c r="R155" s="164"/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/>
      <c r="AF155" s="162"/>
      <c r="AG155" s="162"/>
      <c r="AH155" s="162"/>
      <c r="AI155" s="162"/>
      <c r="AJ155" s="162"/>
      <c r="AK155" s="162"/>
      <c r="AL155" s="162"/>
      <c r="AM155" s="162"/>
      <c r="AN155" s="162"/>
      <c r="AO155" s="162"/>
    </row>
    <row r="156" spans="1:41" s="128" customFormat="1" x14ac:dyDescent="0.3">
      <c r="A156" s="153"/>
      <c r="L156" s="131"/>
      <c r="N156" s="131"/>
      <c r="R156" s="164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62"/>
      <c r="AI156" s="162"/>
      <c r="AJ156" s="162"/>
      <c r="AK156" s="162"/>
      <c r="AL156" s="162"/>
      <c r="AM156" s="162"/>
      <c r="AN156" s="162"/>
      <c r="AO156" s="162"/>
    </row>
    <row r="157" spans="1:41" s="128" customFormat="1" x14ac:dyDescent="0.3">
      <c r="A157" s="153"/>
      <c r="L157" s="131"/>
      <c r="N157" s="131"/>
      <c r="R157" s="164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62"/>
      <c r="AI157" s="162"/>
      <c r="AJ157" s="162"/>
      <c r="AK157" s="162"/>
      <c r="AL157" s="162"/>
      <c r="AM157" s="162"/>
      <c r="AN157" s="162"/>
      <c r="AO157" s="162"/>
    </row>
    <row r="158" spans="1:41" s="128" customFormat="1" x14ac:dyDescent="0.3">
      <c r="A158" s="153"/>
      <c r="L158" s="131"/>
      <c r="N158" s="131"/>
      <c r="R158" s="164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162"/>
      <c r="AL158" s="162"/>
      <c r="AM158" s="162"/>
      <c r="AN158" s="162"/>
      <c r="AO158" s="162"/>
    </row>
    <row r="159" spans="1:41" s="128" customFormat="1" x14ac:dyDescent="0.3">
      <c r="A159" s="153"/>
      <c r="L159" s="131"/>
      <c r="N159" s="131"/>
      <c r="R159" s="164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162"/>
      <c r="AL159" s="162"/>
      <c r="AM159" s="162"/>
      <c r="AN159" s="162"/>
      <c r="AO159" s="162"/>
    </row>
    <row r="160" spans="1:41" s="128" customFormat="1" x14ac:dyDescent="0.3">
      <c r="A160" s="153"/>
      <c r="L160" s="131"/>
      <c r="N160" s="131"/>
      <c r="R160" s="164"/>
      <c r="S160" s="162"/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62"/>
      <c r="AJ160" s="162"/>
      <c r="AK160" s="162"/>
      <c r="AL160" s="162"/>
      <c r="AM160" s="162"/>
      <c r="AN160" s="162"/>
      <c r="AO160" s="162"/>
    </row>
    <row r="161" spans="1:41" s="128" customFormat="1" x14ac:dyDescent="0.3">
      <c r="A161" s="153"/>
      <c r="L161" s="131"/>
      <c r="N161" s="131"/>
      <c r="R161" s="164"/>
      <c r="S161" s="162"/>
      <c r="T161" s="162"/>
      <c r="U161" s="162"/>
      <c r="V161" s="162"/>
      <c r="W161" s="162"/>
      <c r="X161" s="162"/>
      <c r="Y161" s="162"/>
      <c r="Z161" s="162"/>
      <c r="AA161" s="162"/>
      <c r="AB161" s="162"/>
      <c r="AC161" s="162"/>
      <c r="AD161" s="162"/>
      <c r="AE161" s="162"/>
      <c r="AF161" s="162"/>
      <c r="AG161" s="162"/>
      <c r="AH161" s="162"/>
      <c r="AI161" s="162"/>
      <c r="AJ161" s="162"/>
      <c r="AK161" s="162"/>
      <c r="AL161" s="162"/>
      <c r="AM161" s="162"/>
      <c r="AN161" s="162"/>
      <c r="AO161" s="162"/>
    </row>
    <row r="162" spans="1:41" s="128" customFormat="1" x14ac:dyDescent="0.3">
      <c r="A162" s="153"/>
      <c r="L162" s="131"/>
      <c r="N162" s="131"/>
      <c r="R162" s="164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I162" s="162"/>
      <c r="AJ162" s="162"/>
      <c r="AK162" s="162"/>
      <c r="AL162" s="162"/>
      <c r="AM162" s="162"/>
      <c r="AN162" s="162"/>
      <c r="AO162" s="162"/>
    </row>
    <row r="163" spans="1:41" s="128" customFormat="1" x14ac:dyDescent="0.3">
      <c r="A163" s="153"/>
      <c r="L163" s="131"/>
      <c r="N163" s="131"/>
      <c r="R163" s="164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/>
      <c r="AL163" s="162"/>
      <c r="AM163" s="162"/>
      <c r="AN163" s="162"/>
      <c r="AO163" s="162"/>
    </row>
    <row r="164" spans="1:41" s="128" customFormat="1" x14ac:dyDescent="0.3">
      <c r="A164" s="153"/>
      <c r="L164" s="131"/>
      <c r="N164" s="131"/>
      <c r="R164" s="164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62"/>
      <c r="AJ164" s="162"/>
      <c r="AK164" s="162"/>
      <c r="AL164" s="162"/>
      <c r="AM164" s="162"/>
      <c r="AN164" s="162"/>
      <c r="AO164" s="162"/>
    </row>
    <row r="165" spans="1:41" s="128" customFormat="1" x14ac:dyDescent="0.3">
      <c r="A165" s="153"/>
      <c r="L165" s="131"/>
      <c r="N165" s="131"/>
      <c r="R165" s="164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62"/>
      <c r="AJ165" s="162"/>
      <c r="AK165" s="162"/>
      <c r="AL165" s="162"/>
      <c r="AM165" s="162"/>
      <c r="AN165" s="162"/>
      <c r="AO165" s="162"/>
    </row>
    <row r="166" spans="1:41" s="128" customFormat="1" x14ac:dyDescent="0.3">
      <c r="A166" s="153"/>
      <c r="L166" s="131"/>
      <c r="N166" s="131"/>
      <c r="R166" s="164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62"/>
      <c r="AJ166" s="162"/>
      <c r="AK166" s="162"/>
      <c r="AL166" s="162"/>
      <c r="AM166" s="162"/>
      <c r="AN166" s="162"/>
      <c r="AO166" s="162"/>
    </row>
    <row r="167" spans="1:41" s="128" customFormat="1" x14ac:dyDescent="0.3">
      <c r="A167" s="153"/>
      <c r="L167" s="131"/>
      <c r="N167" s="131"/>
      <c r="R167" s="164"/>
      <c r="S167" s="162"/>
      <c r="T167" s="162"/>
      <c r="U167" s="162"/>
      <c r="V167" s="162"/>
      <c r="W167" s="162"/>
      <c r="X167" s="162"/>
      <c r="Y167" s="162"/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62"/>
      <c r="AJ167" s="162"/>
      <c r="AK167" s="162"/>
      <c r="AL167" s="162"/>
      <c r="AM167" s="162"/>
      <c r="AN167" s="162"/>
      <c r="AO167" s="162"/>
    </row>
    <row r="168" spans="1:41" s="128" customFormat="1" x14ac:dyDescent="0.3">
      <c r="A168" s="153"/>
      <c r="L168" s="131"/>
      <c r="N168" s="131"/>
      <c r="R168" s="164"/>
      <c r="S168" s="162"/>
      <c r="T168" s="162"/>
      <c r="U168" s="162"/>
      <c r="V168" s="162"/>
      <c r="W168" s="162"/>
      <c r="X168" s="162"/>
      <c r="Y168" s="162"/>
      <c r="Z168" s="162"/>
      <c r="AA168" s="162"/>
      <c r="AB168" s="162"/>
      <c r="AC168" s="162"/>
      <c r="AD168" s="162"/>
      <c r="AE168" s="162"/>
      <c r="AF168" s="162"/>
      <c r="AG168" s="162"/>
      <c r="AH168" s="162"/>
      <c r="AI168" s="162"/>
      <c r="AJ168" s="162"/>
      <c r="AK168" s="162"/>
      <c r="AL168" s="162"/>
      <c r="AM168" s="162"/>
      <c r="AN168" s="162"/>
      <c r="AO168" s="162"/>
    </row>
    <row r="169" spans="1:41" s="128" customFormat="1" x14ac:dyDescent="0.3">
      <c r="A169" s="153"/>
      <c r="L169" s="131"/>
      <c r="N169" s="131"/>
      <c r="R169" s="164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</row>
    <row r="170" spans="1:41" s="128" customFormat="1" x14ac:dyDescent="0.3">
      <c r="A170" s="153"/>
      <c r="L170" s="131"/>
      <c r="N170" s="131"/>
      <c r="R170" s="164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</row>
    <row r="171" spans="1:41" s="128" customFormat="1" x14ac:dyDescent="0.3">
      <c r="A171" s="153"/>
      <c r="L171" s="131"/>
      <c r="N171" s="143"/>
      <c r="R171" s="164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</row>
    <row r="172" spans="1:41" s="128" customFormat="1" x14ac:dyDescent="0.3">
      <c r="A172" s="153"/>
      <c r="L172" s="131"/>
      <c r="N172" s="131"/>
      <c r="R172" s="164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</row>
    <row r="173" spans="1:41" s="128" customFormat="1" x14ac:dyDescent="0.3">
      <c r="A173" s="153"/>
      <c r="L173" s="131"/>
      <c r="N173" s="131"/>
      <c r="R173" s="167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</row>
    <row r="174" spans="1:41" s="128" customFormat="1" x14ac:dyDescent="0.3">
      <c r="A174" s="153"/>
      <c r="L174" s="131"/>
      <c r="N174" s="131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</row>
    <row r="175" spans="1:41" s="128" customFormat="1" x14ac:dyDescent="0.3">
      <c r="A175" s="153"/>
      <c r="L175" s="131"/>
      <c r="N175" s="131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</row>
    <row r="176" spans="1:41" s="128" customFormat="1" x14ac:dyDescent="0.3">
      <c r="A176" s="153"/>
      <c r="L176" s="131"/>
      <c r="N176" s="131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2"/>
      <c r="AK176" s="162"/>
      <c r="AL176" s="162"/>
      <c r="AM176" s="162"/>
      <c r="AN176" s="162"/>
      <c r="AO176" s="162"/>
    </row>
    <row r="177" spans="1:41" s="128" customFormat="1" x14ac:dyDescent="0.3">
      <c r="A177" s="153"/>
      <c r="L177" s="131"/>
      <c r="N177" s="131"/>
      <c r="R177" s="164"/>
      <c r="S177" s="162"/>
      <c r="T177" s="162"/>
      <c r="U177" s="162"/>
      <c r="V177" s="162"/>
      <c r="W177" s="162"/>
      <c r="X177" s="162"/>
      <c r="Y177" s="162"/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62"/>
      <c r="AJ177" s="162"/>
      <c r="AK177" s="162"/>
      <c r="AL177" s="162"/>
      <c r="AM177" s="162"/>
      <c r="AN177" s="162"/>
      <c r="AO177" s="162"/>
    </row>
    <row r="178" spans="1:41" s="128" customFormat="1" x14ac:dyDescent="0.3">
      <c r="A178" s="153"/>
      <c r="L178" s="131"/>
      <c r="N178" s="131"/>
      <c r="R178" s="164"/>
      <c r="S178" s="162"/>
      <c r="T178" s="162"/>
      <c r="U178" s="162"/>
      <c r="V178" s="162"/>
      <c r="W178" s="162"/>
      <c r="X178" s="162"/>
      <c r="Y178" s="162"/>
      <c r="Z178" s="162"/>
      <c r="AA178" s="162"/>
      <c r="AB178" s="162"/>
      <c r="AC178" s="162"/>
      <c r="AD178" s="162"/>
      <c r="AE178" s="162"/>
      <c r="AF178" s="162"/>
      <c r="AG178" s="162"/>
      <c r="AH178" s="162"/>
      <c r="AI178" s="162"/>
      <c r="AJ178" s="162"/>
      <c r="AK178" s="162"/>
      <c r="AL178" s="162"/>
      <c r="AM178" s="162"/>
      <c r="AN178" s="162"/>
      <c r="AO178" s="162"/>
    </row>
    <row r="179" spans="1:41" s="128" customFormat="1" x14ac:dyDescent="0.3">
      <c r="A179" s="153"/>
      <c r="L179" s="131"/>
      <c r="N179" s="131"/>
      <c r="R179" s="164"/>
      <c r="S179" s="162"/>
      <c r="T179" s="162"/>
      <c r="U179" s="162"/>
      <c r="V179" s="162"/>
      <c r="W179" s="162"/>
      <c r="X179" s="162"/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62"/>
      <c r="AJ179" s="162"/>
      <c r="AK179" s="162"/>
      <c r="AL179" s="162"/>
      <c r="AM179" s="162"/>
      <c r="AN179" s="162"/>
      <c r="AO179" s="162"/>
    </row>
    <row r="180" spans="1:41" s="128" customFormat="1" x14ac:dyDescent="0.3">
      <c r="A180" s="153"/>
      <c r="L180" s="131"/>
      <c r="N180" s="131"/>
      <c r="R180" s="164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/>
      <c r="AK180" s="162"/>
      <c r="AL180" s="162"/>
      <c r="AM180" s="162"/>
      <c r="AN180" s="162"/>
      <c r="AO180" s="162"/>
    </row>
    <row r="181" spans="1:41" s="128" customFormat="1" x14ac:dyDescent="0.3">
      <c r="A181" s="153"/>
      <c r="L181" s="131"/>
      <c r="N181" s="131"/>
      <c r="R181" s="164"/>
      <c r="S181" s="162"/>
      <c r="T181" s="162"/>
      <c r="U181" s="162"/>
      <c r="V181" s="162"/>
      <c r="W181" s="162"/>
      <c r="X181" s="162"/>
      <c r="Y181" s="162"/>
      <c r="Z181" s="162"/>
      <c r="AA181" s="162"/>
      <c r="AB181" s="162"/>
      <c r="AC181" s="162"/>
      <c r="AD181" s="162"/>
      <c r="AE181" s="162"/>
      <c r="AF181" s="162"/>
      <c r="AG181" s="162"/>
      <c r="AH181" s="162"/>
      <c r="AI181" s="162"/>
      <c r="AJ181" s="162"/>
      <c r="AK181" s="162"/>
      <c r="AL181" s="162"/>
      <c r="AM181" s="162"/>
      <c r="AN181" s="162"/>
      <c r="AO181" s="162"/>
    </row>
    <row r="182" spans="1:41" s="128" customFormat="1" x14ac:dyDescent="0.3">
      <c r="A182" s="153"/>
      <c r="L182" s="131"/>
      <c r="N182" s="131"/>
      <c r="R182" s="164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</row>
    <row r="183" spans="1:41" s="128" customFormat="1" x14ac:dyDescent="0.3">
      <c r="A183" s="153"/>
      <c r="L183" s="131"/>
      <c r="N183" s="131"/>
      <c r="R183" s="164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</row>
    <row r="184" spans="1:41" s="128" customFormat="1" x14ac:dyDescent="0.3">
      <c r="A184" s="153"/>
      <c r="L184" s="131"/>
      <c r="N184" s="131"/>
      <c r="R184" s="164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</row>
    <row r="185" spans="1:41" s="128" customFormat="1" x14ac:dyDescent="0.3">
      <c r="A185" s="153"/>
      <c r="L185" s="131"/>
      <c r="N185" s="131"/>
      <c r="R185" s="164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</row>
    <row r="186" spans="1:41" s="128" customFormat="1" x14ac:dyDescent="0.3">
      <c r="A186" s="153"/>
      <c r="L186" s="131"/>
      <c r="N186" s="131"/>
      <c r="R186" s="164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</row>
    <row r="187" spans="1:41" s="128" customFormat="1" x14ac:dyDescent="0.3">
      <c r="A187" s="153"/>
      <c r="L187" s="131"/>
      <c r="N187" s="131"/>
      <c r="R187" s="164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</row>
    <row r="188" spans="1:41" s="128" customFormat="1" x14ac:dyDescent="0.3">
      <c r="A188" s="153"/>
      <c r="L188" s="131"/>
      <c r="N188" s="131"/>
      <c r="R188" s="164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62"/>
      <c r="AJ188" s="162"/>
      <c r="AK188" s="162"/>
      <c r="AL188" s="162"/>
      <c r="AM188" s="162"/>
      <c r="AN188" s="162"/>
      <c r="AO188" s="162"/>
    </row>
    <row r="189" spans="1:41" s="128" customFormat="1" x14ac:dyDescent="0.3">
      <c r="A189" s="153"/>
      <c r="L189" s="131"/>
      <c r="N189" s="131"/>
      <c r="R189" s="164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62"/>
      <c r="AL189" s="162"/>
      <c r="AM189" s="162"/>
      <c r="AN189" s="162"/>
      <c r="AO189" s="162"/>
    </row>
    <row r="190" spans="1:41" s="128" customFormat="1" x14ac:dyDescent="0.3">
      <c r="A190" s="153"/>
      <c r="L190" s="131"/>
      <c r="N190" s="131"/>
      <c r="R190" s="164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62"/>
      <c r="AJ190" s="162"/>
      <c r="AK190" s="162"/>
      <c r="AL190" s="162"/>
      <c r="AM190" s="162"/>
      <c r="AN190" s="162"/>
      <c r="AO190" s="162"/>
    </row>
    <row r="191" spans="1:41" s="128" customFormat="1" x14ac:dyDescent="0.3">
      <c r="A191" s="153"/>
      <c r="L191" s="131"/>
      <c r="N191" s="131"/>
      <c r="R191" s="164"/>
      <c r="S191" s="162"/>
      <c r="T191" s="162"/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/>
      <c r="AG191" s="162"/>
      <c r="AH191" s="162"/>
      <c r="AI191" s="162"/>
      <c r="AJ191" s="162"/>
      <c r="AK191" s="162"/>
      <c r="AL191" s="162"/>
      <c r="AM191" s="162"/>
      <c r="AN191" s="162"/>
      <c r="AO191" s="162"/>
    </row>
    <row r="192" spans="1:41" s="128" customFormat="1" x14ac:dyDescent="0.3">
      <c r="A192" s="153"/>
      <c r="L192" s="131"/>
      <c r="N192" s="131"/>
      <c r="R192" s="164"/>
      <c r="S192" s="162"/>
      <c r="T192" s="162"/>
      <c r="U192" s="162"/>
      <c r="V192" s="162"/>
      <c r="W192" s="162"/>
      <c r="X192" s="162"/>
      <c r="Y192" s="162"/>
      <c r="Z192" s="162"/>
      <c r="AA192" s="162"/>
      <c r="AB192" s="162"/>
      <c r="AC192" s="162"/>
      <c r="AD192" s="162"/>
      <c r="AE192" s="162"/>
      <c r="AF192" s="162"/>
      <c r="AG192" s="162"/>
      <c r="AH192" s="162"/>
      <c r="AI192" s="162"/>
      <c r="AJ192" s="162"/>
      <c r="AK192" s="162"/>
      <c r="AL192" s="162"/>
      <c r="AM192" s="162"/>
      <c r="AN192" s="162"/>
      <c r="AO192" s="162"/>
    </row>
    <row r="193" spans="1:41" s="128" customFormat="1" x14ac:dyDescent="0.3">
      <c r="A193" s="153"/>
      <c r="L193" s="131"/>
      <c r="N193" s="131"/>
      <c r="R193" s="164"/>
      <c r="S193" s="162"/>
      <c r="T193" s="162"/>
      <c r="U193" s="162"/>
      <c r="V193" s="162"/>
      <c r="W193" s="162"/>
      <c r="X193" s="162"/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62"/>
      <c r="AJ193" s="162"/>
      <c r="AK193" s="162"/>
      <c r="AL193" s="162"/>
      <c r="AM193" s="162"/>
      <c r="AN193" s="162"/>
      <c r="AO193" s="162"/>
    </row>
    <row r="194" spans="1:41" s="128" customFormat="1" x14ac:dyDescent="0.3">
      <c r="A194" s="153"/>
      <c r="L194" s="131"/>
      <c r="N194" s="131"/>
      <c r="R194" s="164"/>
      <c r="S194" s="162"/>
      <c r="T194" s="162"/>
      <c r="U194" s="162"/>
      <c r="V194" s="162"/>
      <c r="W194" s="162"/>
      <c r="X194" s="162"/>
      <c r="Y194" s="162"/>
      <c r="Z194" s="162"/>
      <c r="AA194" s="162"/>
      <c r="AB194" s="162"/>
      <c r="AC194" s="162"/>
      <c r="AD194" s="162"/>
      <c r="AE194" s="162"/>
      <c r="AF194" s="162"/>
      <c r="AG194" s="162"/>
      <c r="AH194" s="162"/>
      <c r="AI194" s="162"/>
      <c r="AJ194" s="162"/>
      <c r="AK194" s="162"/>
      <c r="AL194" s="162"/>
      <c r="AM194" s="162"/>
      <c r="AN194" s="162"/>
      <c r="AO194" s="162"/>
    </row>
    <row r="195" spans="1:41" s="128" customFormat="1" x14ac:dyDescent="0.3">
      <c r="A195" s="153"/>
      <c r="L195" s="131"/>
      <c r="N195" s="131"/>
      <c r="R195" s="164"/>
      <c r="S195" s="162"/>
      <c r="T195" s="162"/>
      <c r="U195" s="162"/>
      <c r="V195" s="162"/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62"/>
      <c r="AJ195" s="162"/>
      <c r="AK195" s="162"/>
      <c r="AL195" s="162"/>
      <c r="AM195" s="162"/>
      <c r="AN195" s="162"/>
      <c r="AO195" s="162"/>
    </row>
    <row r="196" spans="1:41" s="128" customFormat="1" x14ac:dyDescent="0.3">
      <c r="A196" s="153"/>
      <c r="L196" s="131"/>
      <c r="N196" s="131"/>
      <c r="R196" s="164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162"/>
      <c r="AJ196" s="162"/>
      <c r="AK196" s="162"/>
      <c r="AL196" s="162"/>
      <c r="AM196" s="162"/>
      <c r="AN196" s="162"/>
      <c r="AO196" s="162"/>
    </row>
    <row r="197" spans="1:41" s="128" customFormat="1" x14ac:dyDescent="0.3">
      <c r="A197" s="153"/>
      <c r="L197" s="131"/>
      <c r="N197" s="131"/>
      <c r="R197" s="164"/>
      <c r="S197" s="162"/>
      <c r="T197" s="162"/>
      <c r="U197" s="162"/>
      <c r="V197" s="162"/>
      <c r="W197" s="162"/>
      <c r="X197" s="162"/>
      <c r="Y197" s="162"/>
      <c r="Z197" s="162"/>
      <c r="AA197" s="162"/>
      <c r="AB197" s="162"/>
      <c r="AC197" s="162"/>
      <c r="AD197" s="162"/>
      <c r="AE197" s="162"/>
      <c r="AF197" s="162"/>
      <c r="AG197" s="162"/>
      <c r="AH197" s="162"/>
      <c r="AI197" s="162"/>
      <c r="AJ197" s="162"/>
      <c r="AK197" s="162"/>
      <c r="AL197" s="162"/>
      <c r="AM197" s="162"/>
      <c r="AN197" s="162"/>
      <c r="AO197" s="162"/>
    </row>
    <row r="198" spans="1:41" s="128" customFormat="1" x14ac:dyDescent="0.3">
      <c r="A198" s="153"/>
      <c r="L198" s="131"/>
      <c r="N198" s="131"/>
      <c r="R198" s="164"/>
      <c r="S198" s="162"/>
      <c r="T198" s="162"/>
      <c r="U198" s="162"/>
      <c r="V198" s="162"/>
      <c r="W198" s="162"/>
      <c r="X198" s="162"/>
      <c r="Y198" s="162"/>
      <c r="Z198" s="162"/>
      <c r="AA198" s="162"/>
      <c r="AB198" s="162"/>
      <c r="AC198" s="162"/>
      <c r="AD198" s="162"/>
      <c r="AE198" s="162"/>
      <c r="AF198" s="162"/>
      <c r="AG198" s="162"/>
      <c r="AH198" s="162"/>
      <c r="AI198" s="162"/>
      <c r="AJ198" s="162"/>
      <c r="AK198" s="162"/>
      <c r="AL198" s="162"/>
      <c r="AM198" s="162"/>
      <c r="AN198" s="162"/>
      <c r="AO198" s="162"/>
    </row>
    <row r="199" spans="1:41" s="128" customFormat="1" x14ac:dyDescent="0.3">
      <c r="A199" s="153"/>
      <c r="L199" s="131"/>
      <c r="N199" s="131"/>
      <c r="R199" s="164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2"/>
      <c r="AK199" s="162"/>
      <c r="AL199" s="162"/>
      <c r="AM199" s="162"/>
      <c r="AN199" s="162"/>
      <c r="AO199" s="162"/>
    </row>
    <row r="200" spans="1:41" s="128" customFormat="1" x14ac:dyDescent="0.3">
      <c r="A200" s="153"/>
      <c r="L200" s="131"/>
      <c r="N200" s="131"/>
      <c r="R200" s="164"/>
      <c r="S200" s="162"/>
      <c r="T200" s="162"/>
      <c r="U200" s="162"/>
      <c r="V200" s="162"/>
      <c r="W200" s="162"/>
      <c r="X200" s="162"/>
      <c r="Y200" s="162"/>
      <c r="Z200" s="162"/>
      <c r="AA200" s="162"/>
      <c r="AB200" s="162"/>
      <c r="AC200" s="162"/>
      <c r="AD200" s="162"/>
      <c r="AE200" s="162"/>
      <c r="AF200" s="162"/>
      <c r="AG200" s="162"/>
      <c r="AH200" s="162"/>
      <c r="AI200" s="162"/>
      <c r="AJ200" s="162"/>
      <c r="AK200" s="162"/>
      <c r="AL200" s="162"/>
      <c r="AM200" s="162"/>
      <c r="AN200" s="162"/>
      <c r="AO200" s="162"/>
    </row>
    <row r="201" spans="1:41" s="128" customFormat="1" x14ac:dyDescent="0.3">
      <c r="A201" s="153"/>
      <c r="L201" s="131"/>
      <c r="N201" s="131"/>
      <c r="R201" s="164"/>
      <c r="S201" s="162"/>
      <c r="T201" s="162"/>
      <c r="U201" s="162"/>
      <c r="V201" s="162"/>
      <c r="W201" s="162"/>
      <c r="X201" s="162"/>
      <c r="Y201" s="162"/>
      <c r="Z201" s="162"/>
      <c r="AA201" s="162"/>
      <c r="AB201" s="162"/>
      <c r="AC201" s="162"/>
      <c r="AD201" s="162"/>
      <c r="AE201" s="162"/>
      <c r="AF201" s="162"/>
      <c r="AG201" s="162"/>
      <c r="AH201" s="162"/>
      <c r="AI201" s="162"/>
      <c r="AJ201" s="162"/>
      <c r="AK201" s="162"/>
      <c r="AL201" s="162"/>
      <c r="AM201" s="162"/>
      <c r="AN201" s="162"/>
      <c r="AO201" s="162"/>
    </row>
    <row r="202" spans="1:41" s="128" customFormat="1" x14ac:dyDescent="0.3">
      <c r="A202" s="153"/>
      <c r="L202" s="131"/>
      <c r="N202" s="131"/>
      <c r="R202" s="164"/>
      <c r="S202" s="162"/>
      <c r="T202" s="162"/>
      <c r="U202" s="162"/>
      <c r="V202" s="162"/>
      <c r="W202" s="162"/>
      <c r="X202" s="162"/>
      <c r="Y202" s="162"/>
      <c r="Z202" s="162"/>
      <c r="AA202" s="162"/>
      <c r="AB202" s="162"/>
      <c r="AC202" s="162"/>
      <c r="AD202" s="162"/>
      <c r="AE202" s="162"/>
      <c r="AF202" s="162"/>
      <c r="AG202" s="162"/>
      <c r="AH202" s="162"/>
      <c r="AI202" s="162"/>
      <c r="AJ202" s="162"/>
      <c r="AK202" s="162"/>
      <c r="AL202" s="162"/>
      <c r="AM202" s="162"/>
      <c r="AN202" s="162"/>
      <c r="AO202" s="162"/>
    </row>
    <row r="203" spans="1:41" s="128" customFormat="1" x14ac:dyDescent="0.3">
      <c r="A203" s="153"/>
      <c r="L203" s="131"/>
      <c r="N203" s="131"/>
      <c r="R203" s="164"/>
      <c r="S203" s="162"/>
      <c r="T203" s="162"/>
      <c r="U203" s="162"/>
      <c r="V203" s="162"/>
      <c r="W203" s="162"/>
      <c r="X203" s="162"/>
      <c r="Y203" s="162"/>
      <c r="Z203" s="162"/>
      <c r="AA203" s="162"/>
      <c r="AB203" s="162"/>
      <c r="AC203" s="162"/>
      <c r="AD203" s="162"/>
      <c r="AE203" s="162"/>
      <c r="AF203" s="162"/>
      <c r="AG203" s="162"/>
      <c r="AH203" s="162"/>
      <c r="AI203" s="162"/>
      <c r="AJ203" s="162"/>
      <c r="AK203" s="162"/>
      <c r="AL203" s="162"/>
      <c r="AM203" s="162"/>
      <c r="AN203" s="162"/>
      <c r="AO203" s="162"/>
    </row>
    <row r="204" spans="1:41" s="128" customFormat="1" x14ac:dyDescent="0.3">
      <c r="A204" s="153"/>
      <c r="L204" s="131"/>
      <c r="N204" s="131"/>
      <c r="R204" s="164"/>
      <c r="S204" s="162"/>
      <c r="T204" s="162"/>
      <c r="U204" s="162"/>
      <c r="V204" s="162"/>
      <c r="W204" s="162"/>
      <c r="X204" s="162"/>
      <c r="Y204" s="162"/>
      <c r="Z204" s="162"/>
      <c r="AA204" s="162"/>
      <c r="AB204" s="162"/>
      <c r="AC204" s="162"/>
      <c r="AD204" s="162"/>
      <c r="AE204" s="162"/>
      <c r="AF204" s="162"/>
      <c r="AG204" s="162"/>
      <c r="AH204" s="162"/>
      <c r="AI204" s="162"/>
      <c r="AJ204" s="162"/>
      <c r="AK204" s="162"/>
      <c r="AL204" s="162"/>
      <c r="AM204" s="162"/>
      <c r="AN204" s="162"/>
      <c r="AO204" s="162"/>
    </row>
    <row r="205" spans="1:41" s="128" customFormat="1" x14ac:dyDescent="0.3">
      <c r="A205" s="153"/>
      <c r="L205" s="131"/>
      <c r="N205" s="131"/>
      <c r="R205" s="164"/>
      <c r="S205" s="162"/>
      <c r="T205" s="162"/>
      <c r="U205" s="162"/>
      <c r="V205" s="162"/>
      <c r="W205" s="162"/>
      <c r="X205" s="162"/>
      <c r="Y205" s="162"/>
      <c r="Z205" s="162"/>
      <c r="AA205" s="162"/>
      <c r="AB205" s="162"/>
      <c r="AC205" s="162"/>
      <c r="AD205" s="162"/>
      <c r="AE205" s="162"/>
      <c r="AF205" s="162"/>
      <c r="AG205" s="162"/>
      <c r="AH205" s="162"/>
      <c r="AI205" s="162"/>
      <c r="AJ205" s="162"/>
      <c r="AK205" s="162"/>
      <c r="AL205" s="162"/>
      <c r="AM205" s="162"/>
      <c r="AN205" s="162"/>
      <c r="AO205" s="162"/>
    </row>
    <row r="206" spans="1:41" s="128" customFormat="1" x14ac:dyDescent="0.3">
      <c r="A206" s="153"/>
      <c r="L206" s="131"/>
      <c r="N206" s="131"/>
      <c r="R206" s="164"/>
      <c r="S206" s="162"/>
      <c r="T206" s="162"/>
      <c r="U206" s="162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</row>
    <row r="207" spans="1:41" s="128" customFormat="1" x14ac:dyDescent="0.3">
      <c r="A207" s="153"/>
      <c r="L207" s="131"/>
      <c r="N207" s="131"/>
      <c r="R207" s="164"/>
      <c r="S207" s="162"/>
      <c r="T207" s="162"/>
      <c r="U207" s="162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</row>
    <row r="208" spans="1:41" s="128" customFormat="1" x14ac:dyDescent="0.3">
      <c r="A208" s="153"/>
      <c r="L208" s="131"/>
      <c r="N208" s="131"/>
      <c r="R208" s="164"/>
      <c r="S208" s="162"/>
      <c r="T208" s="162"/>
      <c r="U208" s="162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</row>
    <row r="209" spans="1:41" s="128" customFormat="1" x14ac:dyDescent="0.3">
      <c r="A209" s="153"/>
      <c r="L209" s="131"/>
      <c r="N209" s="131"/>
      <c r="R209" s="164"/>
      <c r="S209" s="162"/>
      <c r="T209" s="162"/>
      <c r="U209" s="162"/>
      <c r="V209" s="162"/>
      <c r="W209" s="162"/>
      <c r="X209" s="162"/>
      <c r="Y209" s="162"/>
      <c r="Z209" s="162"/>
      <c r="AA209" s="162"/>
      <c r="AB209" s="162"/>
      <c r="AC209" s="162"/>
      <c r="AD209" s="162"/>
      <c r="AE209" s="162"/>
      <c r="AF209" s="162"/>
      <c r="AG209" s="162"/>
      <c r="AH209" s="162"/>
      <c r="AI209" s="162"/>
      <c r="AJ209" s="162"/>
      <c r="AK209" s="162"/>
      <c r="AL209" s="162"/>
      <c r="AM209" s="162"/>
      <c r="AN209" s="162"/>
      <c r="AO209" s="162"/>
    </row>
    <row r="210" spans="1:41" s="128" customFormat="1" x14ac:dyDescent="0.3">
      <c r="A210" s="153"/>
      <c r="L210" s="131"/>
      <c r="N210" s="131"/>
      <c r="R210" s="164"/>
      <c r="S210" s="162"/>
      <c r="T210" s="162"/>
      <c r="U210" s="162"/>
      <c r="V210" s="162"/>
      <c r="W210" s="162"/>
      <c r="X210" s="162"/>
      <c r="Y210" s="162"/>
      <c r="Z210" s="162"/>
      <c r="AA210" s="162"/>
      <c r="AB210" s="162"/>
      <c r="AC210" s="162"/>
      <c r="AD210" s="162"/>
      <c r="AE210" s="162"/>
      <c r="AF210" s="162"/>
      <c r="AG210" s="162"/>
      <c r="AH210" s="162"/>
      <c r="AI210" s="162"/>
      <c r="AJ210" s="162"/>
      <c r="AK210" s="162"/>
      <c r="AL210" s="162"/>
      <c r="AM210" s="162"/>
      <c r="AN210" s="162"/>
      <c r="AO210" s="162"/>
    </row>
    <row r="211" spans="1:41" s="128" customFormat="1" x14ac:dyDescent="0.3">
      <c r="A211" s="153"/>
      <c r="L211" s="131"/>
      <c r="N211" s="131"/>
      <c r="R211" s="164"/>
      <c r="S211" s="162"/>
      <c r="T211" s="162"/>
      <c r="U211" s="162"/>
      <c r="V211" s="162"/>
      <c r="W211" s="162"/>
      <c r="X211" s="162"/>
      <c r="Y211" s="162"/>
      <c r="Z211" s="162"/>
      <c r="AA211" s="162"/>
      <c r="AB211" s="162"/>
      <c r="AC211" s="162"/>
      <c r="AD211" s="162"/>
      <c r="AE211" s="162"/>
      <c r="AF211" s="162"/>
      <c r="AG211" s="162"/>
      <c r="AH211" s="162"/>
      <c r="AI211" s="162"/>
      <c r="AJ211" s="162"/>
      <c r="AK211" s="162"/>
      <c r="AL211" s="162"/>
      <c r="AM211" s="162"/>
      <c r="AN211" s="162"/>
      <c r="AO211" s="162"/>
    </row>
    <row r="212" spans="1:41" s="128" customFormat="1" x14ac:dyDescent="0.3">
      <c r="A212" s="153"/>
      <c r="L212" s="131"/>
      <c r="N212" s="131"/>
      <c r="R212" s="164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</row>
    <row r="213" spans="1:41" s="128" customFormat="1" x14ac:dyDescent="0.3">
      <c r="A213" s="153"/>
      <c r="L213" s="131"/>
      <c r="N213" s="131"/>
      <c r="R213" s="164"/>
      <c r="S213" s="162"/>
      <c r="T213" s="162"/>
      <c r="U213" s="162"/>
      <c r="V213" s="162"/>
      <c r="W213" s="162"/>
      <c r="X213" s="162"/>
      <c r="Y213" s="162"/>
      <c r="Z213" s="162"/>
      <c r="AA213" s="162"/>
      <c r="AB213" s="162"/>
      <c r="AC213" s="162"/>
      <c r="AD213" s="162"/>
      <c r="AE213" s="162"/>
      <c r="AF213" s="162"/>
      <c r="AG213" s="162"/>
      <c r="AH213" s="162"/>
      <c r="AI213" s="162"/>
      <c r="AJ213" s="162"/>
      <c r="AK213" s="162"/>
      <c r="AL213" s="162"/>
      <c r="AM213" s="162"/>
      <c r="AN213" s="162"/>
      <c r="AO213" s="162"/>
    </row>
    <row r="214" spans="1:41" s="128" customFormat="1" x14ac:dyDescent="0.3">
      <c r="A214" s="153"/>
      <c r="L214" s="131"/>
      <c r="N214" s="131"/>
      <c r="R214" s="164"/>
      <c r="S214" s="162"/>
      <c r="T214" s="162"/>
      <c r="U214" s="162"/>
      <c r="V214" s="162"/>
      <c r="W214" s="162"/>
      <c r="X214" s="162"/>
      <c r="Y214" s="162"/>
      <c r="Z214" s="162"/>
      <c r="AA214" s="162"/>
      <c r="AB214" s="162"/>
      <c r="AC214" s="162"/>
      <c r="AD214" s="162"/>
      <c r="AE214" s="162"/>
      <c r="AF214" s="162"/>
      <c r="AG214" s="162"/>
      <c r="AH214" s="162"/>
      <c r="AI214" s="162"/>
      <c r="AJ214" s="162"/>
      <c r="AK214" s="162"/>
      <c r="AL214" s="162"/>
      <c r="AM214" s="162"/>
      <c r="AN214" s="162"/>
      <c r="AO214" s="162"/>
    </row>
    <row r="215" spans="1:41" s="128" customFormat="1" x14ac:dyDescent="0.3">
      <c r="A215" s="153"/>
      <c r="L215" s="131"/>
      <c r="N215" s="131"/>
      <c r="R215" s="164"/>
      <c r="S215" s="162"/>
      <c r="T215" s="162"/>
      <c r="U215" s="162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</row>
    <row r="216" spans="1:41" s="128" customFormat="1" x14ac:dyDescent="0.3">
      <c r="A216" s="153"/>
      <c r="L216" s="131"/>
      <c r="N216" s="131"/>
      <c r="R216" s="164"/>
      <c r="S216" s="162"/>
      <c r="T216" s="162"/>
      <c r="U216" s="162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</row>
    <row r="217" spans="1:41" s="128" customFormat="1" x14ac:dyDescent="0.3">
      <c r="A217" s="153"/>
      <c r="L217" s="131"/>
      <c r="N217" s="131"/>
      <c r="R217" s="164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</row>
    <row r="218" spans="1:41" s="128" customFormat="1" x14ac:dyDescent="0.3">
      <c r="A218" s="153"/>
      <c r="L218" s="131"/>
      <c r="N218" s="131"/>
      <c r="R218" s="164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2"/>
      <c r="AM218" s="162"/>
      <c r="AN218" s="162"/>
      <c r="AO218" s="162"/>
    </row>
    <row r="219" spans="1:41" s="128" customFormat="1" x14ac:dyDescent="0.3">
      <c r="A219" s="153"/>
      <c r="L219" s="131"/>
      <c r="N219" s="131"/>
      <c r="R219" s="164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  <c r="AI219" s="162"/>
      <c r="AJ219" s="162"/>
      <c r="AK219" s="162"/>
      <c r="AL219" s="162"/>
      <c r="AM219" s="162"/>
      <c r="AN219" s="162"/>
      <c r="AO219" s="162"/>
    </row>
    <row r="220" spans="1:41" s="128" customFormat="1" x14ac:dyDescent="0.3">
      <c r="A220" s="153"/>
      <c r="L220" s="131"/>
      <c r="N220" s="131"/>
      <c r="R220" s="164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  <c r="AI220" s="162"/>
      <c r="AJ220" s="162"/>
      <c r="AK220" s="162"/>
      <c r="AL220" s="162"/>
      <c r="AM220" s="162"/>
      <c r="AN220" s="162"/>
      <c r="AO220" s="162"/>
    </row>
    <row r="221" spans="1:41" s="128" customFormat="1" x14ac:dyDescent="0.3">
      <c r="A221" s="153"/>
      <c r="L221" s="131"/>
      <c r="N221" s="131"/>
      <c r="R221" s="164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  <c r="AI221" s="162"/>
      <c r="AJ221" s="162"/>
      <c r="AK221" s="162"/>
      <c r="AL221" s="162"/>
      <c r="AM221" s="162"/>
      <c r="AN221" s="162"/>
      <c r="AO221" s="162"/>
    </row>
    <row r="222" spans="1:41" s="128" customFormat="1" x14ac:dyDescent="0.3">
      <c r="A222" s="153"/>
      <c r="L222" s="131"/>
      <c r="N222" s="131"/>
      <c r="R222" s="164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  <c r="AI222" s="162"/>
      <c r="AJ222" s="162"/>
      <c r="AK222" s="162"/>
      <c r="AL222" s="162"/>
      <c r="AM222" s="162"/>
      <c r="AN222" s="162"/>
      <c r="AO222" s="162"/>
    </row>
    <row r="223" spans="1:41" s="128" customFormat="1" x14ac:dyDescent="0.3">
      <c r="A223" s="153"/>
      <c r="L223" s="131"/>
      <c r="N223" s="131"/>
      <c r="R223" s="164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  <c r="AI223" s="162"/>
      <c r="AJ223" s="162"/>
      <c r="AK223" s="162"/>
      <c r="AL223" s="162"/>
      <c r="AM223" s="162"/>
      <c r="AN223" s="162"/>
      <c r="AO223" s="162"/>
    </row>
    <row r="224" spans="1:41" s="128" customFormat="1" x14ac:dyDescent="0.3">
      <c r="A224" s="153"/>
      <c r="L224" s="131"/>
      <c r="N224" s="131"/>
      <c r="R224" s="164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  <c r="AI224" s="162"/>
      <c r="AJ224" s="162"/>
      <c r="AK224" s="162"/>
      <c r="AL224" s="162"/>
      <c r="AM224" s="162"/>
      <c r="AN224" s="162"/>
      <c r="AO224" s="162"/>
    </row>
    <row r="225" spans="1:41" s="128" customFormat="1" x14ac:dyDescent="0.3">
      <c r="A225" s="153"/>
      <c r="L225" s="131"/>
      <c r="N225" s="131"/>
      <c r="R225" s="164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  <c r="AI225" s="162"/>
      <c r="AJ225" s="162"/>
      <c r="AK225" s="162"/>
      <c r="AL225" s="162"/>
      <c r="AM225" s="162"/>
      <c r="AN225" s="162"/>
      <c r="AO225" s="162"/>
    </row>
    <row r="226" spans="1:41" s="128" customFormat="1" x14ac:dyDescent="0.3">
      <c r="A226" s="153"/>
      <c r="L226" s="131"/>
      <c r="N226" s="131"/>
      <c r="R226" s="164"/>
      <c r="S226" s="162"/>
      <c r="T226" s="162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  <c r="AI226" s="162"/>
      <c r="AJ226" s="162"/>
      <c r="AK226" s="162"/>
      <c r="AL226" s="162"/>
      <c r="AM226" s="162"/>
      <c r="AN226" s="162"/>
      <c r="AO226" s="162"/>
    </row>
    <row r="227" spans="1:41" s="128" customFormat="1" x14ac:dyDescent="0.3">
      <c r="A227" s="153"/>
      <c r="L227" s="131"/>
      <c r="N227" s="131"/>
      <c r="R227" s="164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  <c r="AI227" s="162"/>
      <c r="AJ227" s="162"/>
      <c r="AK227" s="162"/>
      <c r="AL227" s="162"/>
      <c r="AM227" s="162"/>
      <c r="AN227" s="162"/>
      <c r="AO227" s="162"/>
    </row>
    <row r="228" spans="1:41" s="128" customFormat="1" x14ac:dyDescent="0.3">
      <c r="A228" s="153"/>
      <c r="L228" s="131"/>
      <c r="N228" s="131"/>
      <c r="R228" s="164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2"/>
      <c r="AK228" s="162"/>
      <c r="AL228" s="162"/>
      <c r="AM228" s="162"/>
      <c r="AN228" s="162"/>
      <c r="AO228" s="162"/>
    </row>
    <row r="229" spans="1:41" s="128" customFormat="1" x14ac:dyDescent="0.3">
      <c r="A229" s="153"/>
      <c r="L229" s="131"/>
      <c r="N229" s="131"/>
      <c r="R229" s="164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  <c r="AI229" s="162"/>
      <c r="AJ229" s="162"/>
      <c r="AK229" s="162"/>
      <c r="AL229" s="162"/>
      <c r="AM229" s="162"/>
      <c r="AN229" s="162"/>
      <c r="AO229" s="162"/>
    </row>
    <row r="230" spans="1:41" s="128" customFormat="1" x14ac:dyDescent="0.3">
      <c r="A230" s="153"/>
      <c r="L230" s="131"/>
      <c r="N230" s="131"/>
      <c r="R230" s="164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  <c r="AI230" s="162"/>
      <c r="AJ230" s="162"/>
      <c r="AK230" s="162"/>
      <c r="AL230" s="162"/>
      <c r="AM230" s="162"/>
      <c r="AN230" s="162"/>
      <c r="AO230" s="162"/>
    </row>
    <row r="231" spans="1:41" s="128" customFormat="1" x14ac:dyDescent="0.3">
      <c r="A231" s="153"/>
      <c r="L231" s="131"/>
      <c r="N231" s="131"/>
      <c r="R231" s="164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  <c r="AI231" s="162"/>
      <c r="AJ231" s="162"/>
      <c r="AK231" s="162"/>
      <c r="AL231" s="162"/>
      <c r="AM231" s="162"/>
      <c r="AN231" s="162"/>
      <c r="AO231" s="162"/>
    </row>
    <row r="232" spans="1:41" s="128" customFormat="1" x14ac:dyDescent="0.3">
      <c r="A232" s="153"/>
      <c r="L232" s="131"/>
      <c r="N232" s="131"/>
      <c r="R232" s="164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  <c r="AI232" s="162"/>
      <c r="AJ232" s="162"/>
      <c r="AK232" s="162"/>
      <c r="AL232" s="162"/>
      <c r="AM232" s="162"/>
      <c r="AN232" s="162"/>
      <c r="AO232" s="162"/>
    </row>
    <row r="233" spans="1:41" s="128" customFormat="1" x14ac:dyDescent="0.3">
      <c r="A233" s="153"/>
      <c r="L233" s="131"/>
      <c r="N233" s="131"/>
      <c r="R233" s="164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  <c r="AI233" s="162"/>
      <c r="AJ233" s="162"/>
      <c r="AK233" s="162"/>
      <c r="AL233" s="162"/>
      <c r="AM233" s="162"/>
      <c r="AN233" s="162"/>
      <c r="AO233" s="162"/>
    </row>
    <row r="234" spans="1:41" s="128" customFormat="1" x14ac:dyDescent="0.3">
      <c r="A234" s="153"/>
      <c r="L234" s="131"/>
      <c r="N234" s="131"/>
      <c r="R234" s="164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  <c r="AI234" s="162"/>
      <c r="AJ234" s="162"/>
      <c r="AK234" s="162"/>
      <c r="AL234" s="162"/>
      <c r="AM234" s="162"/>
      <c r="AN234" s="162"/>
      <c r="AO234" s="162"/>
    </row>
    <row r="235" spans="1:41" s="128" customFormat="1" x14ac:dyDescent="0.3">
      <c r="A235" s="153"/>
      <c r="L235" s="131"/>
      <c r="N235" s="131"/>
      <c r="R235" s="164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  <c r="AI235" s="162"/>
      <c r="AJ235" s="162"/>
      <c r="AK235" s="162"/>
      <c r="AL235" s="162"/>
      <c r="AM235" s="162"/>
      <c r="AN235" s="162"/>
      <c r="AO235" s="162"/>
    </row>
    <row r="236" spans="1:41" s="128" customFormat="1" x14ac:dyDescent="0.3">
      <c r="A236" s="153"/>
      <c r="L236" s="131"/>
      <c r="N236" s="131"/>
      <c r="R236" s="164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  <c r="AI236" s="162"/>
      <c r="AJ236" s="162"/>
      <c r="AK236" s="162"/>
      <c r="AL236" s="162"/>
      <c r="AM236" s="162"/>
      <c r="AN236" s="162"/>
      <c r="AO236" s="162"/>
    </row>
    <row r="237" spans="1:41" s="128" customFormat="1" x14ac:dyDescent="0.3">
      <c r="A237" s="153"/>
      <c r="L237" s="131"/>
      <c r="N237" s="131"/>
      <c r="R237" s="164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  <c r="AI237" s="162"/>
      <c r="AJ237" s="162"/>
      <c r="AK237" s="162"/>
      <c r="AL237" s="162"/>
      <c r="AM237" s="162"/>
      <c r="AN237" s="162"/>
      <c r="AO237" s="162"/>
    </row>
    <row r="238" spans="1:41" s="128" customFormat="1" x14ac:dyDescent="0.3">
      <c r="A238" s="153"/>
      <c r="L238" s="131"/>
      <c r="N238" s="131"/>
      <c r="R238" s="164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/>
      <c r="AF238" s="162"/>
      <c r="AG238" s="162"/>
      <c r="AH238" s="162"/>
      <c r="AI238" s="162"/>
      <c r="AJ238" s="162"/>
      <c r="AK238" s="162"/>
      <c r="AL238" s="162"/>
      <c r="AM238" s="162"/>
      <c r="AN238" s="162"/>
      <c r="AO238" s="162"/>
    </row>
    <row r="239" spans="1:41" s="128" customFormat="1" x14ac:dyDescent="0.3">
      <c r="A239" s="153"/>
      <c r="L239" s="131"/>
      <c r="N239" s="131"/>
      <c r="R239" s="164"/>
      <c r="S239" s="162"/>
      <c r="T239" s="162"/>
      <c r="U239" s="162"/>
      <c r="V239" s="162"/>
      <c r="W239" s="162"/>
      <c r="X239" s="162"/>
      <c r="Y239" s="162"/>
      <c r="Z239" s="162"/>
      <c r="AA239" s="162"/>
      <c r="AB239" s="162"/>
      <c r="AC239" s="162"/>
      <c r="AD239" s="162"/>
      <c r="AE239" s="162"/>
      <c r="AF239" s="162"/>
      <c r="AG239" s="162"/>
      <c r="AH239" s="162"/>
      <c r="AI239" s="162"/>
      <c r="AJ239" s="162"/>
      <c r="AK239" s="162"/>
      <c r="AL239" s="162"/>
      <c r="AM239" s="162"/>
      <c r="AN239" s="162"/>
      <c r="AO239" s="162"/>
    </row>
    <row r="240" spans="1:41" s="128" customFormat="1" x14ac:dyDescent="0.3">
      <c r="A240" s="153"/>
      <c r="L240" s="131"/>
      <c r="N240" s="131"/>
      <c r="R240" s="164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62"/>
      <c r="AH240" s="162"/>
      <c r="AI240" s="162"/>
      <c r="AJ240" s="162"/>
      <c r="AK240" s="162"/>
      <c r="AL240" s="162"/>
      <c r="AM240" s="162"/>
      <c r="AN240" s="162"/>
      <c r="AO240" s="162"/>
    </row>
    <row r="241" spans="1:53" s="128" customFormat="1" x14ac:dyDescent="0.3">
      <c r="A241" s="153"/>
      <c r="L241" s="131"/>
      <c r="N241" s="131"/>
      <c r="R241" s="164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/>
      <c r="AF241" s="162"/>
      <c r="AG241" s="162"/>
      <c r="AH241" s="162"/>
      <c r="AI241" s="162"/>
      <c r="AJ241" s="162"/>
      <c r="AK241" s="162"/>
      <c r="AL241" s="162"/>
      <c r="AM241" s="162"/>
      <c r="AN241" s="162"/>
      <c r="AO241" s="162"/>
    </row>
    <row r="242" spans="1:53" s="128" customFormat="1" x14ac:dyDescent="0.3">
      <c r="A242" s="153"/>
      <c r="L242" s="131"/>
      <c r="N242" s="131"/>
      <c r="R242" s="164"/>
      <c r="S242" s="162"/>
      <c r="T242" s="162"/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162"/>
      <c r="AF242" s="162"/>
      <c r="AG242" s="162"/>
      <c r="AH242" s="162"/>
      <c r="AI242" s="162"/>
      <c r="AJ242" s="162"/>
      <c r="AK242" s="162"/>
      <c r="AL242" s="162"/>
      <c r="AM242" s="162"/>
      <c r="AN242" s="162"/>
      <c r="AO242" s="162"/>
    </row>
    <row r="243" spans="1:53" s="128" customFormat="1" x14ac:dyDescent="0.3">
      <c r="A243" s="153"/>
      <c r="L243" s="131"/>
      <c r="N243" s="131"/>
      <c r="R243" s="164"/>
      <c r="S243" s="162"/>
      <c r="T243" s="162"/>
      <c r="U243" s="162"/>
      <c r="V243" s="162"/>
      <c r="W243" s="162"/>
      <c r="X243" s="162"/>
      <c r="Y243" s="162"/>
      <c r="Z243" s="162"/>
      <c r="AA243" s="162"/>
      <c r="AB243" s="162"/>
      <c r="AC243" s="162"/>
      <c r="AD243" s="162"/>
      <c r="AE243" s="162"/>
      <c r="AF243" s="162"/>
      <c r="AG243" s="162"/>
      <c r="AH243" s="162"/>
      <c r="AI243" s="162"/>
      <c r="AJ243" s="162"/>
      <c r="AK243" s="162"/>
      <c r="AL243" s="162"/>
      <c r="AM243" s="162"/>
      <c r="AN243" s="162"/>
      <c r="AO243" s="162"/>
    </row>
    <row r="244" spans="1:53" s="128" customFormat="1" x14ac:dyDescent="0.3">
      <c r="A244" s="153"/>
      <c r="L244" s="131"/>
      <c r="N244" s="131"/>
      <c r="R244" s="164"/>
      <c r="S244" s="162"/>
      <c r="T244" s="162"/>
      <c r="U244" s="162"/>
      <c r="V244" s="162"/>
      <c r="W244" s="162"/>
      <c r="X244" s="162"/>
      <c r="Y244" s="162"/>
      <c r="Z244" s="162"/>
      <c r="AA244" s="162"/>
      <c r="AB244" s="162"/>
      <c r="AC244" s="162"/>
      <c r="AD244" s="162"/>
      <c r="AE244" s="162"/>
      <c r="AF244" s="162"/>
      <c r="AG244" s="162"/>
      <c r="AH244" s="162"/>
      <c r="AI244" s="162"/>
      <c r="AJ244" s="162"/>
      <c r="AK244" s="162"/>
      <c r="AL244" s="162"/>
      <c r="AM244" s="162"/>
      <c r="AN244" s="162"/>
      <c r="AO244" s="162"/>
    </row>
    <row r="245" spans="1:53" s="128" customFormat="1" x14ac:dyDescent="0.3">
      <c r="A245" s="153"/>
      <c r="L245" s="131"/>
      <c r="N245" s="131"/>
      <c r="R245" s="164"/>
      <c r="S245" s="162"/>
      <c r="T245" s="162"/>
      <c r="U245" s="162"/>
      <c r="V245" s="162"/>
      <c r="W245" s="162"/>
      <c r="X245" s="162"/>
      <c r="Y245" s="162"/>
      <c r="Z245" s="162"/>
      <c r="AA245" s="162"/>
      <c r="AB245" s="162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</row>
    <row r="246" spans="1:53" s="128" customFormat="1" x14ac:dyDescent="0.3">
      <c r="A246" s="153"/>
      <c r="L246" s="131"/>
      <c r="N246" s="131"/>
      <c r="R246" s="164"/>
      <c r="S246" s="162"/>
      <c r="T246" s="162"/>
      <c r="U246" s="162"/>
      <c r="V246" s="162"/>
      <c r="W246" s="162"/>
      <c r="X246" s="162"/>
      <c r="Y246" s="162"/>
      <c r="Z246" s="162"/>
      <c r="AA246" s="162"/>
      <c r="AB246" s="162"/>
      <c r="AC246" s="162"/>
      <c r="AD246" s="162"/>
      <c r="AE246" s="162"/>
      <c r="AF246" s="162"/>
      <c r="AG246" s="162"/>
      <c r="AH246" s="162"/>
      <c r="AI246" s="162"/>
      <c r="AJ246" s="162"/>
      <c r="AK246" s="162"/>
      <c r="AL246" s="162"/>
      <c r="AM246" s="162"/>
      <c r="AN246" s="162"/>
      <c r="AO246" s="162"/>
    </row>
    <row r="247" spans="1:53" s="128" customFormat="1" x14ac:dyDescent="0.3">
      <c r="A247" s="153"/>
      <c r="L247" s="131"/>
      <c r="N247" s="131"/>
      <c r="R247" s="164"/>
      <c r="S247" s="162"/>
      <c r="T247" s="162"/>
      <c r="U247" s="162"/>
      <c r="V247" s="162"/>
      <c r="W247" s="162"/>
      <c r="X247" s="162"/>
      <c r="Y247" s="162"/>
      <c r="Z247" s="162"/>
      <c r="AA247" s="162"/>
      <c r="AB247" s="162"/>
      <c r="AC247" s="162"/>
      <c r="AD247" s="162"/>
      <c r="AE247" s="162"/>
      <c r="AF247" s="162"/>
      <c r="AG247" s="162"/>
      <c r="AH247" s="162"/>
      <c r="AI247" s="162"/>
      <c r="AJ247" s="162"/>
      <c r="AK247" s="162"/>
      <c r="AL247" s="162"/>
      <c r="AM247" s="162"/>
      <c r="AN247" s="162"/>
      <c r="AO247" s="162"/>
    </row>
    <row r="248" spans="1:53" s="128" customFormat="1" x14ac:dyDescent="0.3">
      <c r="A248" s="153"/>
      <c r="L248" s="131"/>
      <c r="N248" s="131"/>
      <c r="R248" s="164"/>
      <c r="S248" s="162"/>
      <c r="T248" s="162"/>
      <c r="U248" s="162"/>
      <c r="V248" s="162"/>
      <c r="W248" s="162"/>
      <c r="X248" s="162"/>
      <c r="Y248" s="162"/>
      <c r="Z248" s="162"/>
      <c r="AA248" s="162"/>
      <c r="AB248" s="162"/>
      <c r="AC248" s="162"/>
      <c r="AD248" s="162"/>
      <c r="AE248" s="162"/>
      <c r="AF248" s="162"/>
      <c r="AG248" s="162"/>
      <c r="AH248" s="162"/>
      <c r="AI248" s="162"/>
      <c r="AJ248" s="162"/>
      <c r="AK248" s="162"/>
      <c r="AL248" s="162"/>
      <c r="AM248" s="162"/>
      <c r="AN248" s="162"/>
      <c r="AO248" s="162"/>
    </row>
    <row r="249" spans="1:53" s="128" customFormat="1" x14ac:dyDescent="0.3">
      <c r="A249" s="153"/>
      <c r="L249" s="131"/>
      <c r="N249" s="131"/>
      <c r="R249" s="164"/>
      <c r="S249" s="162"/>
      <c r="T249" s="162"/>
      <c r="U249" s="162"/>
      <c r="V249" s="162"/>
      <c r="W249" s="162"/>
      <c r="X249" s="162"/>
      <c r="Y249" s="162"/>
      <c r="Z249" s="162"/>
      <c r="AA249" s="162"/>
      <c r="AB249" s="162"/>
      <c r="AC249" s="162"/>
      <c r="AD249" s="162"/>
      <c r="AE249" s="162"/>
      <c r="AF249" s="162"/>
      <c r="AG249" s="162"/>
      <c r="AH249" s="162"/>
      <c r="AI249" s="162"/>
      <c r="AJ249" s="162"/>
      <c r="AK249" s="162"/>
      <c r="AL249" s="162"/>
      <c r="AM249" s="162"/>
      <c r="AN249" s="162"/>
      <c r="AO249" s="162"/>
    </row>
    <row r="250" spans="1:53" s="128" customFormat="1" x14ac:dyDescent="0.3">
      <c r="A250" s="153"/>
      <c r="L250" s="131"/>
      <c r="N250" s="131"/>
      <c r="R250" s="164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/>
      <c r="AH250" s="166"/>
      <c r="AI250" s="166"/>
      <c r="AJ250" s="166"/>
      <c r="AK250" s="166"/>
      <c r="AL250" s="166"/>
      <c r="AM250" s="166"/>
      <c r="AN250" s="166"/>
      <c r="AO250" s="166"/>
    </row>
    <row r="251" spans="1:53" s="128" customFormat="1" x14ac:dyDescent="0.3">
      <c r="A251" s="153"/>
      <c r="L251" s="131"/>
      <c r="N251" s="131"/>
      <c r="R251" s="164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</row>
    <row r="252" spans="1:53" hidden="1" x14ac:dyDescent="0.3">
      <c r="N252" s="26"/>
      <c r="P252" s="128"/>
      <c r="R252" s="164"/>
      <c r="AY252" s="14"/>
      <c r="AZ252" s="14"/>
      <c r="BA252" s="14"/>
    </row>
    <row r="253" spans="1:53" x14ac:dyDescent="0.3">
      <c r="P253" s="128"/>
      <c r="R253" s="168"/>
      <c r="AY253" s="14"/>
      <c r="AZ253" s="14"/>
      <c r="BA253" s="14"/>
    </row>
    <row r="254" spans="1:53" x14ac:dyDescent="0.3">
      <c r="R254" s="169"/>
      <c r="AY254" s="14"/>
      <c r="AZ254" s="14"/>
      <c r="BA254" s="14"/>
    </row>
    <row r="255" spans="1:53" x14ac:dyDescent="0.3">
      <c r="R255" s="155"/>
      <c r="AY255" s="14"/>
      <c r="AZ255" s="14"/>
      <c r="BA255" s="14"/>
    </row>
  </sheetData>
  <mergeCells count="1">
    <mergeCell ref="J6:L6"/>
  </mergeCells>
  <pageMargins left="0.7" right="0.7" top="0.75" bottom="0.75" header="0.3" footer="0.3"/>
  <pageSetup scale="64" fitToHeight="5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zoomScale="80" zoomScaleNormal="80" workbookViewId="0"/>
  </sheetViews>
  <sheetFormatPr defaultColWidth="9.109375" defaultRowHeight="14.4" x14ac:dyDescent="0.3"/>
  <cols>
    <col min="1" max="1" width="9.109375" style="3"/>
    <col min="2" max="2" width="10.77734375" style="3" bestFit="1" customWidth="1"/>
    <col min="3" max="3" width="11.6640625" style="76" bestFit="1" customWidth="1"/>
    <col min="4" max="4" width="16" style="3" bestFit="1" customWidth="1"/>
    <col min="5" max="5" width="1.6640625" style="3" customWidth="1"/>
    <col min="6" max="6" width="14.109375" style="3" bestFit="1" customWidth="1"/>
    <col min="7" max="7" width="16" style="3" bestFit="1" customWidth="1"/>
    <col min="8" max="8" width="1.6640625" style="3" customWidth="1"/>
    <col min="9" max="9" width="18" style="3" bestFit="1" customWidth="1"/>
    <col min="10" max="10" width="16" style="3" bestFit="1" customWidth="1"/>
    <col min="11" max="11" width="9.109375" style="3"/>
    <col min="12" max="12" width="10" style="3" bestFit="1" customWidth="1"/>
    <col min="13" max="13" width="11" style="3" bestFit="1" customWidth="1"/>
    <col min="14" max="16384" width="9.109375" style="3"/>
  </cols>
  <sheetData>
    <row r="1" spans="1:14" x14ac:dyDescent="0.3">
      <c r="A1" s="4" t="s">
        <v>228</v>
      </c>
      <c r="B1" s="4"/>
      <c r="D1" s="77"/>
      <c r="E1" s="76"/>
      <c r="F1" s="76"/>
      <c r="G1" s="76"/>
      <c r="H1" s="76"/>
      <c r="I1" s="76"/>
      <c r="J1" s="78"/>
    </row>
    <row r="2" spans="1:14" x14ac:dyDescent="0.3">
      <c r="A2" s="4" t="s">
        <v>229</v>
      </c>
      <c r="B2" s="4"/>
      <c r="D2" s="77"/>
      <c r="E2" s="76"/>
      <c r="F2" s="76"/>
      <c r="G2" s="76"/>
      <c r="H2" s="76"/>
      <c r="I2" s="76"/>
      <c r="J2" s="79"/>
    </row>
    <row r="3" spans="1:14" x14ac:dyDescent="0.3">
      <c r="A3" s="4" t="s">
        <v>230</v>
      </c>
      <c r="B3" s="4"/>
    </row>
    <row r="4" spans="1:14" x14ac:dyDescent="0.3">
      <c r="B4" s="5"/>
    </row>
    <row r="5" spans="1:14" x14ac:dyDescent="0.3">
      <c r="C5" s="80" t="s">
        <v>231</v>
      </c>
      <c r="D5" s="21" t="s">
        <v>232</v>
      </c>
      <c r="F5" s="80" t="s">
        <v>231</v>
      </c>
      <c r="G5" s="21" t="s">
        <v>233</v>
      </c>
      <c r="I5" s="80" t="s">
        <v>231</v>
      </c>
      <c r="J5" s="21" t="s">
        <v>234</v>
      </c>
    </row>
    <row r="6" spans="1:14" x14ac:dyDescent="0.3">
      <c r="B6" s="81" t="s">
        <v>76</v>
      </c>
      <c r="C6" s="81" t="s">
        <v>235</v>
      </c>
      <c r="D6" s="30" t="s">
        <v>236</v>
      </c>
      <c r="F6" s="81" t="s">
        <v>237</v>
      </c>
      <c r="G6" s="30" t="s">
        <v>236</v>
      </c>
      <c r="I6" s="81" t="s">
        <v>238</v>
      </c>
      <c r="J6" s="30" t="s">
        <v>236</v>
      </c>
    </row>
    <row r="7" spans="1:14" x14ac:dyDescent="0.3">
      <c r="B7" s="24" t="s">
        <v>499</v>
      </c>
      <c r="C7" s="82" t="s">
        <v>239</v>
      </c>
      <c r="D7" s="24" t="s">
        <v>240</v>
      </c>
      <c r="F7" s="82" t="s">
        <v>239</v>
      </c>
      <c r="G7" s="24" t="s">
        <v>240</v>
      </c>
      <c r="I7" s="82" t="s">
        <v>239</v>
      </c>
      <c r="J7" s="24" t="s">
        <v>240</v>
      </c>
    </row>
    <row r="8" spans="1:14" x14ac:dyDescent="0.3">
      <c r="A8" s="3" t="s">
        <v>244</v>
      </c>
      <c r="B8" s="3">
        <v>302000</v>
      </c>
      <c r="C8" s="83">
        <v>0</v>
      </c>
      <c r="D8" s="84">
        <v>0</v>
      </c>
      <c r="E8" s="84"/>
      <c r="F8" s="84">
        <v>0</v>
      </c>
      <c r="G8" s="84">
        <v>0</v>
      </c>
      <c r="H8" s="84"/>
      <c r="I8" s="84">
        <v>0</v>
      </c>
      <c r="J8" s="84">
        <v>0</v>
      </c>
    </row>
    <row r="9" spans="1:14" x14ac:dyDescent="0.3">
      <c r="A9" s="3" t="s">
        <v>146</v>
      </c>
      <c r="B9" s="3">
        <v>303200</v>
      </c>
      <c r="C9" s="85">
        <v>0</v>
      </c>
      <c r="D9" s="86">
        <v>0</v>
      </c>
      <c r="E9" s="86"/>
      <c r="F9" s="86">
        <v>0</v>
      </c>
      <c r="G9" s="86">
        <v>0</v>
      </c>
      <c r="H9" s="86"/>
      <c r="I9" s="86">
        <v>0</v>
      </c>
      <c r="J9" s="86">
        <v>0</v>
      </c>
    </row>
    <row r="10" spans="1:14" x14ac:dyDescent="0.3">
      <c r="A10" s="3" t="s">
        <v>245</v>
      </c>
      <c r="B10" s="3">
        <v>303300</v>
      </c>
      <c r="C10" s="85">
        <v>0</v>
      </c>
      <c r="D10" s="86">
        <v>0</v>
      </c>
      <c r="E10" s="86"/>
      <c r="F10" s="86">
        <v>0</v>
      </c>
      <c r="G10" s="86">
        <v>0</v>
      </c>
      <c r="H10" s="86"/>
      <c r="I10" s="86">
        <v>0</v>
      </c>
      <c r="J10" s="86">
        <v>0</v>
      </c>
    </row>
    <row r="11" spans="1:14" x14ac:dyDescent="0.3">
      <c r="A11" s="3" t="s">
        <v>246</v>
      </c>
      <c r="B11" s="3">
        <v>303400</v>
      </c>
      <c r="C11" s="85">
        <v>0</v>
      </c>
      <c r="D11" s="86">
        <v>0</v>
      </c>
      <c r="E11" s="86"/>
      <c r="F11" s="86">
        <v>0</v>
      </c>
      <c r="G11" s="86">
        <v>0</v>
      </c>
      <c r="H11" s="86"/>
      <c r="I11" s="86">
        <v>0</v>
      </c>
      <c r="J11" s="86">
        <v>0</v>
      </c>
    </row>
    <row r="12" spans="1:14" x14ac:dyDescent="0.3">
      <c r="A12" s="3" t="s">
        <v>247</v>
      </c>
      <c r="B12" s="3">
        <v>303500</v>
      </c>
      <c r="C12" s="85">
        <v>0</v>
      </c>
      <c r="D12" s="86">
        <v>0</v>
      </c>
      <c r="E12" s="86"/>
      <c r="F12" s="86">
        <v>0</v>
      </c>
      <c r="G12" s="86">
        <v>0</v>
      </c>
      <c r="H12" s="86"/>
      <c r="I12" s="86">
        <v>0</v>
      </c>
      <c r="J12" s="86">
        <v>0</v>
      </c>
    </row>
    <row r="13" spans="1:14" x14ac:dyDescent="0.3">
      <c r="A13" s="3" t="s">
        <v>124</v>
      </c>
      <c r="B13" s="3">
        <v>304100</v>
      </c>
      <c r="C13" s="85">
        <v>-7166.88</v>
      </c>
      <c r="D13" s="86">
        <v>-597.24</v>
      </c>
      <c r="E13" s="86"/>
      <c r="F13" s="86">
        <v>0</v>
      </c>
      <c r="G13" s="86">
        <v>0</v>
      </c>
      <c r="H13" s="86"/>
      <c r="I13" s="86">
        <v>39854.65</v>
      </c>
      <c r="J13" s="86">
        <v>3321.2208333333333</v>
      </c>
      <c r="N13" s="87"/>
    </row>
    <row r="14" spans="1:14" x14ac:dyDescent="0.3">
      <c r="A14" s="3" t="s">
        <v>248</v>
      </c>
      <c r="B14" s="3">
        <v>304200</v>
      </c>
      <c r="C14" s="85">
        <v>-13354.72</v>
      </c>
      <c r="D14" s="86">
        <v>-1112.8933333333332</v>
      </c>
      <c r="E14" s="86"/>
      <c r="F14" s="86">
        <v>0</v>
      </c>
      <c r="G14" s="86">
        <v>0</v>
      </c>
      <c r="H14" s="86"/>
      <c r="I14" s="86">
        <v>4200.99</v>
      </c>
      <c r="J14" s="86">
        <v>350.08249999999998</v>
      </c>
      <c r="N14" s="87"/>
    </row>
    <row r="15" spans="1:14" x14ac:dyDescent="0.3">
      <c r="A15" s="3" t="s">
        <v>158</v>
      </c>
      <c r="B15" s="3">
        <v>304300</v>
      </c>
      <c r="C15" s="85">
        <v>-83412.62</v>
      </c>
      <c r="D15" s="86">
        <v>-6951.0516666666663</v>
      </c>
      <c r="E15" s="86"/>
      <c r="F15" s="86">
        <v>0</v>
      </c>
      <c r="G15" s="86">
        <v>0</v>
      </c>
      <c r="H15" s="86"/>
      <c r="I15" s="86">
        <v>11011.39</v>
      </c>
      <c r="J15" s="86">
        <v>917.61583333333328</v>
      </c>
      <c r="N15" s="87"/>
    </row>
    <row r="16" spans="1:14" x14ac:dyDescent="0.3">
      <c r="A16" s="3" t="s">
        <v>249</v>
      </c>
      <c r="B16" s="3">
        <v>304400</v>
      </c>
      <c r="C16" s="85">
        <v>-83.86</v>
      </c>
      <c r="D16" s="86">
        <v>-6.9883333333333333</v>
      </c>
      <c r="E16" s="86"/>
      <c r="F16" s="86">
        <v>0</v>
      </c>
      <c r="G16" s="86">
        <v>0</v>
      </c>
      <c r="H16" s="86"/>
      <c r="I16" s="86">
        <v>36.58</v>
      </c>
      <c r="J16" s="86">
        <v>3.0483333333333333</v>
      </c>
      <c r="N16" s="87"/>
    </row>
    <row r="17" spans="1:14" x14ac:dyDescent="0.3">
      <c r="A17" s="3" t="s">
        <v>118</v>
      </c>
      <c r="B17" s="3">
        <v>304500</v>
      </c>
      <c r="C17" s="85">
        <v>-19013.669999999998</v>
      </c>
      <c r="D17" s="86">
        <v>-1584.4724999999999</v>
      </c>
      <c r="E17" s="86"/>
      <c r="F17" s="86">
        <v>0</v>
      </c>
      <c r="G17" s="86">
        <v>0</v>
      </c>
      <c r="H17" s="86"/>
      <c r="I17" s="86">
        <v>6797.46</v>
      </c>
      <c r="J17" s="86">
        <v>566.45500000000004</v>
      </c>
      <c r="N17" s="87"/>
    </row>
    <row r="18" spans="1:14" x14ac:dyDescent="0.3">
      <c r="A18" s="3" t="s">
        <v>250</v>
      </c>
      <c r="B18" s="3">
        <v>304600</v>
      </c>
      <c r="C18" s="85">
        <v>-21471.29</v>
      </c>
      <c r="D18" s="86">
        <v>-1789.2741666666668</v>
      </c>
      <c r="E18" s="86"/>
      <c r="F18" s="86">
        <v>0</v>
      </c>
      <c r="G18" s="86">
        <v>0</v>
      </c>
      <c r="H18" s="86"/>
      <c r="I18" s="86">
        <v>10602.66</v>
      </c>
      <c r="J18" s="86">
        <v>883.55499999999995</v>
      </c>
      <c r="N18" s="87"/>
    </row>
    <row r="19" spans="1:14" x14ac:dyDescent="0.3">
      <c r="A19" s="3" t="s">
        <v>251</v>
      </c>
      <c r="B19" s="3">
        <v>304610</v>
      </c>
      <c r="C19" s="85">
        <v>0</v>
      </c>
      <c r="D19" s="86">
        <v>0</v>
      </c>
      <c r="E19" s="86"/>
      <c r="F19" s="86">
        <v>0</v>
      </c>
      <c r="G19" s="86">
        <v>0</v>
      </c>
      <c r="H19" s="86"/>
      <c r="I19" s="86">
        <v>0</v>
      </c>
      <c r="J19" s="86">
        <v>0</v>
      </c>
      <c r="N19" s="87"/>
    </row>
    <row r="20" spans="1:14" x14ac:dyDescent="0.3">
      <c r="A20" s="3" t="s">
        <v>252</v>
      </c>
      <c r="B20" s="3">
        <v>304700</v>
      </c>
      <c r="C20" s="85">
        <v>0</v>
      </c>
      <c r="D20" s="86">
        <v>0</v>
      </c>
      <c r="E20" s="86"/>
      <c r="F20" s="86">
        <v>0</v>
      </c>
      <c r="G20" s="86">
        <v>0</v>
      </c>
      <c r="H20" s="86"/>
      <c r="I20" s="86">
        <v>58.11</v>
      </c>
      <c r="J20" s="86">
        <v>4.8425000000000002</v>
      </c>
      <c r="N20" s="87"/>
    </row>
    <row r="21" spans="1:14" x14ac:dyDescent="0.3">
      <c r="A21" s="3" t="s">
        <v>253</v>
      </c>
      <c r="B21" s="3">
        <v>304800</v>
      </c>
      <c r="C21" s="85">
        <v>-27373.82</v>
      </c>
      <c r="D21" s="86">
        <v>-2281.1516666666666</v>
      </c>
      <c r="E21" s="86"/>
      <c r="F21" s="86">
        <v>0</v>
      </c>
      <c r="G21" s="86">
        <v>0</v>
      </c>
      <c r="H21" s="86"/>
      <c r="I21" s="86">
        <v>677.92</v>
      </c>
      <c r="J21" s="86">
        <v>56.493333333333332</v>
      </c>
      <c r="N21" s="87"/>
    </row>
    <row r="22" spans="1:14" x14ac:dyDescent="0.3">
      <c r="A22" s="3" t="s">
        <v>254</v>
      </c>
      <c r="B22" s="3">
        <v>305000</v>
      </c>
      <c r="C22" s="85">
        <v>-1398.5</v>
      </c>
      <c r="D22" s="86">
        <v>-116.54166666666667</v>
      </c>
      <c r="E22" s="86"/>
      <c r="F22" s="86">
        <v>0</v>
      </c>
      <c r="G22" s="86">
        <v>0</v>
      </c>
      <c r="H22" s="86"/>
      <c r="I22" s="86">
        <v>0</v>
      </c>
      <c r="J22" s="86">
        <v>0</v>
      </c>
      <c r="N22" s="87"/>
    </row>
    <row r="23" spans="1:14" x14ac:dyDescent="0.3">
      <c r="A23" s="3" t="s">
        <v>129</v>
      </c>
      <c r="B23" s="3">
        <v>306000</v>
      </c>
      <c r="C23" s="85">
        <v>0</v>
      </c>
      <c r="D23" s="86">
        <v>0</v>
      </c>
      <c r="E23" s="86"/>
      <c r="F23" s="86">
        <v>0</v>
      </c>
      <c r="G23" s="86">
        <v>0</v>
      </c>
      <c r="H23" s="86"/>
      <c r="I23" s="86">
        <v>470.75</v>
      </c>
      <c r="J23" s="86">
        <v>39.229166666666664</v>
      </c>
      <c r="N23" s="87"/>
    </row>
    <row r="24" spans="1:14" x14ac:dyDescent="0.3">
      <c r="A24" s="3" t="s">
        <v>255</v>
      </c>
      <c r="B24" s="3">
        <v>307000</v>
      </c>
      <c r="C24" s="85">
        <v>0</v>
      </c>
      <c r="D24" s="86">
        <v>0</v>
      </c>
      <c r="E24" s="86"/>
      <c r="F24" s="86">
        <v>0</v>
      </c>
      <c r="G24" s="86">
        <v>0</v>
      </c>
      <c r="H24" s="86"/>
      <c r="I24" s="86">
        <v>0</v>
      </c>
      <c r="J24" s="86">
        <v>0</v>
      </c>
      <c r="N24" s="87"/>
    </row>
    <row r="25" spans="1:14" x14ac:dyDescent="0.3">
      <c r="A25" s="3" t="s">
        <v>256</v>
      </c>
      <c r="B25" s="3">
        <v>309000</v>
      </c>
      <c r="C25" s="85">
        <v>-108.67</v>
      </c>
      <c r="D25" s="86">
        <v>-9.0558333333333341</v>
      </c>
      <c r="E25" s="86"/>
      <c r="F25" s="86">
        <v>0</v>
      </c>
      <c r="G25" s="86">
        <v>0</v>
      </c>
      <c r="H25" s="86"/>
      <c r="I25" s="86">
        <v>293.14</v>
      </c>
      <c r="J25" s="86">
        <v>24.428333333333331</v>
      </c>
      <c r="N25" s="87"/>
    </row>
    <row r="26" spans="1:14" x14ac:dyDescent="0.3">
      <c r="A26" s="3" t="s">
        <v>173</v>
      </c>
      <c r="B26" s="3">
        <v>310000</v>
      </c>
      <c r="C26" s="85">
        <v>-25984.97</v>
      </c>
      <c r="D26" s="86">
        <v>-2165.4141666666669</v>
      </c>
      <c r="E26" s="86"/>
      <c r="F26" s="86">
        <v>0</v>
      </c>
      <c r="G26" s="86">
        <v>0</v>
      </c>
      <c r="H26" s="86"/>
      <c r="I26" s="86">
        <v>8481.4699999999993</v>
      </c>
      <c r="J26" s="86">
        <v>706.78916666666657</v>
      </c>
      <c r="N26" s="87"/>
    </row>
    <row r="27" spans="1:14" x14ac:dyDescent="0.3">
      <c r="A27" s="3" t="s">
        <v>162</v>
      </c>
      <c r="B27" s="3">
        <v>311200</v>
      </c>
      <c r="C27" s="85">
        <v>-90388.24</v>
      </c>
      <c r="D27" s="86">
        <v>-7532.3533333333335</v>
      </c>
      <c r="E27" s="86"/>
      <c r="F27" s="86">
        <v>0</v>
      </c>
      <c r="G27" s="86">
        <v>0</v>
      </c>
      <c r="H27" s="86"/>
      <c r="I27" s="86">
        <v>9060.1200000000008</v>
      </c>
      <c r="J27" s="86">
        <v>755.0100000000001</v>
      </c>
      <c r="N27" s="87"/>
    </row>
    <row r="28" spans="1:14" x14ac:dyDescent="0.3">
      <c r="A28" s="3" t="s">
        <v>257</v>
      </c>
      <c r="B28" s="3">
        <v>311300</v>
      </c>
      <c r="C28" s="85">
        <v>-522.41999999999996</v>
      </c>
      <c r="D28" s="86">
        <v>-43.534999999999997</v>
      </c>
      <c r="E28" s="86"/>
      <c r="F28" s="86">
        <v>0</v>
      </c>
      <c r="G28" s="86">
        <v>0</v>
      </c>
      <c r="H28" s="86"/>
      <c r="I28" s="86">
        <v>801.04</v>
      </c>
      <c r="J28" s="86">
        <v>66.75333333333333</v>
      </c>
      <c r="N28" s="87"/>
    </row>
    <row r="29" spans="1:14" x14ac:dyDescent="0.3">
      <c r="A29" s="3" t="s">
        <v>258</v>
      </c>
      <c r="B29" s="3">
        <v>311400</v>
      </c>
      <c r="C29" s="85">
        <v>0</v>
      </c>
      <c r="D29" s="86">
        <v>0</v>
      </c>
      <c r="E29" s="86"/>
      <c r="F29" s="86">
        <v>0</v>
      </c>
      <c r="G29" s="86">
        <v>0</v>
      </c>
      <c r="H29" s="86"/>
      <c r="I29" s="86">
        <v>0</v>
      </c>
      <c r="J29" s="86">
        <v>0</v>
      </c>
      <c r="N29" s="87"/>
    </row>
    <row r="30" spans="1:14" x14ac:dyDescent="0.3">
      <c r="A30" s="3" t="s">
        <v>259</v>
      </c>
      <c r="B30" s="3">
        <v>311500</v>
      </c>
      <c r="C30" s="85">
        <v>0</v>
      </c>
      <c r="D30" s="86">
        <v>0</v>
      </c>
      <c r="E30" s="86"/>
      <c r="F30" s="86">
        <v>0</v>
      </c>
      <c r="G30" s="86">
        <v>0</v>
      </c>
      <c r="H30" s="86"/>
      <c r="I30" s="86">
        <v>0</v>
      </c>
      <c r="J30" s="86">
        <v>0</v>
      </c>
      <c r="N30" s="87"/>
    </row>
    <row r="31" spans="1:14" x14ac:dyDescent="0.3">
      <c r="A31" s="3" t="s">
        <v>260</v>
      </c>
      <c r="B31" s="3">
        <v>311520</v>
      </c>
      <c r="C31" s="85">
        <v>-14316.11</v>
      </c>
      <c r="D31" s="86">
        <v>-1193.0091666666667</v>
      </c>
      <c r="E31" s="86"/>
      <c r="F31" s="86">
        <v>0</v>
      </c>
      <c r="G31" s="86">
        <v>0</v>
      </c>
      <c r="H31" s="86"/>
      <c r="I31" s="86">
        <v>23370.73</v>
      </c>
      <c r="J31" s="86">
        <v>1947.5608333333332</v>
      </c>
      <c r="N31" s="87"/>
    </row>
    <row r="32" spans="1:14" x14ac:dyDescent="0.3">
      <c r="A32" s="3" t="s">
        <v>261</v>
      </c>
      <c r="B32" s="3">
        <v>311530</v>
      </c>
      <c r="C32" s="85">
        <v>0</v>
      </c>
      <c r="D32" s="86">
        <v>0</v>
      </c>
      <c r="E32" s="86"/>
      <c r="F32" s="86">
        <v>0</v>
      </c>
      <c r="G32" s="86">
        <v>0</v>
      </c>
      <c r="H32" s="86"/>
      <c r="I32" s="86">
        <v>0</v>
      </c>
      <c r="J32" s="86">
        <v>0</v>
      </c>
      <c r="N32" s="87"/>
    </row>
    <row r="33" spans="1:16" x14ac:dyDescent="0.3">
      <c r="A33" s="3" t="s">
        <v>262</v>
      </c>
      <c r="B33" s="3">
        <v>311540</v>
      </c>
      <c r="C33" s="85">
        <v>-5824.98</v>
      </c>
      <c r="D33" s="86">
        <v>-485.41499999999996</v>
      </c>
      <c r="E33" s="86"/>
      <c r="F33" s="86">
        <v>0</v>
      </c>
      <c r="G33" s="86">
        <v>0</v>
      </c>
      <c r="H33" s="86"/>
      <c r="I33" s="86">
        <v>420.08</v>
      </c>
      <c r="J33" s="86">
        <v>35.006666666666668</v>
      </c>
      <c r="N33" s="87"/>
    </row>
    <row r="34" spans="1:16" x14ac:dyDescent="0.3">
      <c r="A34" s="3" t="s">
        <v>134</v>
      </c>
      <c r="B34" s="3">
        <v>320100</v>
      </c>
      <c r="C34" s="85">
        <v>-507821.75</v>
      </c>
      <c r="D34" s="86">
        <v>-42318.479166666664</v>
      </c>
      <c r="E34" s="86"/>
      <c r="F34" s="86">
        <v>0</v>
      </c>
      <c r="G34" s="86">
        <v>0</v>
      </c>
      <c r="H34" s="86"/>
      <c r="I34" s="86">
        <v>86428.51</v>
      </c>
      <c r="J34" s="86">
        <v>7202.3758333333326</v>
      </c>
      <c r="N34" s="87"/>
    </row>
    <row r="35" spans="1:16" x14ac:dyDescent="0.3">
      <c r="A35" s="3" t="s">
        <v>263</v>
      </c>
      <c r="B35" s="3">
        <v>320200</v>
      </c>
      <c r="C35" s="85">
        <v>0</v>
      </c>
      <c r="D35" s="86">
        <v>0</v>
      </c>
      <c r="E35" s="86"/>
      <c r="F35" s="86">
        <v>0</v>
      </c>
      <c r="G35" s="86">
        <v>0</v>
      </c>
      <c r="H35" s="86"/>
      <c r="I35" s="86">
        <v>0</v>
      </c>
      <c r="J35" s="86">
        <v>0</v>
      </c>
      <c r="N35" s="87"/>
    </row>
    <row r="36" spans="1:16" x14ac:dyDescent="0.3">
      <c r="A36" s="3" t="s">
        <v>264</v>
      </c>
      <c r="B36" s="3">
        <v>330000</v>
      </c>
      <c r="C36" s="85">
        <v>0</v>
      </c>
      <c r="D36" s="86">
        <v>0</v>
      </c>
      <c r="E36" s="86"/>
      <c r="F36" s="86">
        <v>0</v>
      </c>
      <c r="G36" s="86">
        <v>0</v>
      </c>
      <c r="H36" s="86"/>
      <c r="I36" s="86">
        <v>0</v>
      </c>
      <c r="J36" s="86">
        <v>0</v>
      </c>
      <c r="N36" s="87"/>
    </row>
    <row r="37" spans="1:16" x14ac:dyDescent="0.3">
      <c r="A37" s="3" t="s">
        <v>161</v>
      </c>
      <c r="B37" s="3">
        <v>330100</v>
      </c>
      <c r="C37" s="85">
        <v>-6920.57</v>
      </c>
      <c r="D37" s="86">
        <v>-576.71416666666664</v>
      </c>
      <c r="E37" s="86"/>
      <c r="F37" s="86">
        <v>0</v>
      </c>
      <c r="G37" s="86">
        <v>0</v>
      </c>
      <c r="H37" s="86"/>
      <c r="I37" s="86">
        <v>1568.82</v>
      </c>
      <c r="J37" s="86">
        <v>130.73499999999999</v>
      </c>
      <c r="N37" s="87"/>
    </row>
    <row r="38" spans="1:16" x14ac:dyDescent="0.3">
      <c r="A38" s="3" t="s">
        <v>138</v>
      </c>
      <c r="B38" s="3">
        <v>330200</v>
      </c>
      <c r="C38" s="85">
        <v>-1176.8800000000001</v>
      </c>
      <c r="D38" s="86">
        <v>-98.073333333333338</v>
      </c>
      <c r="E38" s="86"/>
      <c r="F38" s="86">
        <v>0</v>
      </c>
      <c r="G38" s="86">
        <v>0</v>
      </c>
      <c r="H38" s="86"/>
      <c r="I38" s="86">
        <v>0</v>
      </c>
      <c r="J38" s="86">
        <v>0</v>
      </c>
      <c r="N38" s="87"/>
    </row>
    <row r="39" spans="1:16" x14ac:dyDescent="0.3">
      <c r="A39" s="3" t="s">
        <v>265</v>
      </c>
      <c r="B39" s="3">
        <v>330400</v>
      </c>
      <c r="C39" s="85">
        <v>0</v>
      </c>
      <c r="D39" s="86">
        <v>0</v>
      </c>
      <c r="E39" s="86"/>
      <c r="F39" s="86">
        <v>0</v>
      </c>
      <c r="G39" s="86">
        <v>0</v>
      </c>
      <c r="H39" s="86"/>
      <c r="I39" s="86">
        <v>0</v>
      </c>
      <c r="J39" s="86">
        <v>0</v>
      </c>
      <c r="N39" s="87"/>
    </row>
    <row r="40" spans="1:16" x14ac:dyDescent="0.3">
      <c r="A40" s="3" t="s">
        <v>90</v>
      </c>
      <c r="B40" s="3">
        <v>331001</v>
      </c>
      <c r="C40" s="85">
        <v>-98156.37</v>
      </c>
      <c r="D40" s="86">
        <v>-8179.6974999999993</v>
      </c>
      <c r="E40" s="86"/>
      <c r="F40" s="86">
        <v>-499.1</v>
      </c>
      <c r="G40" s="86">
        <v>-41.591666666666669</v>
      </c>
      <c r="H40" s="86"/>
      <c r="I40" s="86">
        <v>85491.9</v>
      </c>
      <c r="J40" s="86">
        <v>7124.3249999999998</v>
      </c>
      <c r="L40" s="115"/>
      <c r="N40" s="87"/>
    </row>
    <row r="41" spans="1:16" x14ac:dyDescent="0.3">
      <c r="A41" s="3" t="s">
        <v>266</v>
      </c>
      <c r="B41" s="3">
        <v>331100</v>
      </c>
      <c r="C41" s="85">
        <v>-2225.9</v>
      </c>
      <c r="D41" s="86">
        <v>-185.49166666666667</v>
      </c>
      <c r="E41" s="86"/>
      <c r="F41" s="86">
        <v>-77.540000000000006</v>
      </c>
      <c r="G41" s="86">
        <v>-6.4616666666666669</v>
      </c>
      <c r="H41" s="86"/>
      <c r="I41" s="86">
        <v>5978.58</v>
      </c>
      <c r="J41" s="86">
        <v>498.21499999999997</v>
      </c>
      <c r="N41" s="87"/>
    </row>
    <row r="42" spans="1:16" x14ac:dyDescent="0.3">
      <c r="A42" s="3" t="s">
        <v>267</v>
      </c>
      <c r="B42" s="3">
        <v>331200</v>
      </c>
      <c r="C42" s="85">
        <v>-386.4</v>
      </c>
      <c r="D42" s="86">
        <v>-32.199999999999996</v>
      </c>
      <c r="E42" s="86"/>
      <c r="F42" s="86">
        <v>-1236.04</v>
      </c>
      <c r="G42" s="86">
        <v>-103.00333333333333</v>
      </c>
      <c r="H42" s="86"/>
      <c r="I42" s="86">
        <v>33016.04</v>
      </c>
      <c r="J42" s="86">
        <v>2751.3366666666666</v>
      </c>
      <c r="N42" s="87"/>
    </row>
    <row r="43" spans="1:16" x14ac:dyDescent="0.3">
      <c r="A43" s="3" t="s">
        <v>268</v>
      </c>
      <c r="B43" s="3">
        <v>331300</v>
      </c>
      <c r="C43" s="85">
        <v>0</v>
      </c>
      <c r="D43" s="86">
        <v>0</v>
      </c>
      <c r="E43" s="86"/>
      <c r="F43" s="86">
        <v>-4.8499999999999996</v>
      </c>
      <c r="G43" s="86">
        <v>-0.40416666666666662</v>
      </c>
      <c r="H43" s="86"/>
      <c r="I43" s="86">
        <v>534.47</v>
      </c>
      <c r="J43" s="86">
        <v>44.539166666666667</v>
      </c>
      <c r="L43" s="85"/>
      <c r="M43" s="85"/>
      <c r="N43" s="87"/>
    </row>
    <row r="44" spans="1:16" x14ac:dyDescent="0.3">
      <c r="A44" s="3" t="s">
        <v>269</v>
      </c>
      <c r="B44" s="3">
        <v>331400</v>
      </c>
      <c r="C44" s="85">
        <v>-379.64</v>
      </c>
      <c r="D44" s="86">
        <v>-31.636666666666667</v>
      </c>
      <c r="E44" s="86"/>
      <c r="F44" s="86">
        <v>0</v>
      </c>
      <c r="G44" s="86">
        <v>0</v>
      </c>
      <c r="H44" s="86"/>
      <c r="I44" s="86">
        <v>4959.59</v>
      </c>
      <c r="J44" s="86">
        <v>413.29916666666668</v>
      </c>
      <c r="L44" s="85"/>
      <c r="M44" s="85"/>
      <c r="N44" s="87"/>
      <c r="O44" s="85"/>
      <c r="P44" s="85"/>
    </row>
    <row r="45" spans="1:16" x14ac:dyDescent="0.3">
      <c r="A45" s="3" t="s">
        <v>92</v>
      </c>
      <c r="B45" s="3">
        <v>333000</v>
      </c>
      <c r="C45" s="85">
        <v>-262771.17</v>
      </c>
      <c r="D45" s="86">
        <v>-21897.5975</v>
      </c>
      <c r="E45" s="86"/>
      <c r="F45" s="86">
        <v>-3969.32</v>
      </c>
      <c r="G45" s="86">
        <v>-330.7766666666667</v>
      </c>
      <c r="H45" s="86"/>
      <c r="I45" s="86">
        <v>93293.14</v>
      </c>
      <c r="J45" s="86">
        <v>7774.4283333333333</v>
      </c>
      <c r="L45" s="85"/>
      <c r="M45" s="85"/>
      <c r="N45" s="87"/>
      <c r="O45" s="85"/>
      <c r="P45" s="85"/>
    </row>
    <row r="46" spans="1:16" x14ac:dyDescent="0.3">
      <c r="A46" s="3" t="s">
        <v>98</v>
      </c>
      <c r="B46" s="3">
        <v>334100</v>
      </c>
      <c r="C46" s="85">
        <v>-870.14</v>
      </c>
      <c r="D46" s="86">
        <v>-72.51166666666667</v>
      </c>
      <c r="E46" s="86"/>
      <c r="F46" s="86">
        <v>-40104.82</v>
      </c>
      <c r="G46" s="86">
        <v>-3342.0683333333332</v>
      </c>
      <c r="H46" s="86"/>
      <c r="I46" s="86">
        <v>60936.47</v>
      </c>
      <c r="J46" s="86">
        <v>5078.0391666666665</v>
      </c>
      <c r="L46" s="85"/>
      <c r="M46" s="85"/>
      <c r="N46" s="87"/>
      <c r="O46" s="85"/>
      <c r="P46" s="85"/>
    </row>
    <row r="47" spans="1:16" x14ac:dyDescent="0.3">
      <c r="A47" s="3" t="s">
        <v>270</v>
      </c>
      <c r="B47" s="3">
        <v>334110</v>
      </c>
      <c r="C47" s="85">
        <v>-4087.55</v>
      </c>
      <c r="D47" s="86">
        <v>-340.62916666666666</v>
      </c>
      <c r="E47" s="86"/>
      <c r="F47" s="86">
        <v>-2016.47</v>
      </c>
      <c r="G47" s="86">
        <v>-168.03916666666666</v>
      </c>
      <c r="H47" s="86"/>
      <c r="I47" s="86">
        <v>12882.69</v>
      </c>
      <c r="J47" s="86">
        <v>1073.5575000000001</v>
      </c>
      <c r="L47" s="85"/>
      <c r="M47" s="85"/>
      <c r="N47" s="87"/>
      <c r="O47" s="85"/>
      <c r="P47" s="85"/>
    </row>
    <row r="48" spans="1:16" x14ac:dyDescent="0.3">
      <c r="A48" s="3" t="s">
        <v>271</v>
      </c>
      <c r="B48" s="3">
        <v>334120</v>
      </c>
      <c r="C48" s="85">
        <v>-24028.03</v>
      </c>
      <c r="D48" s="86">
        <v>-2002.3358333333333</v>
      </c>
      <c r="E48" s="86"/>
      <c r="F48" s="86">
        <v>-8341.33</v>
      </c>
      <c r="G48" s="86">
        <v>-695.11083333333329</v>
      </c>
      <c r="H48" s="86"/>
      <c r="I48" s="86">
        <v>121430.75</v>
      </c>
      <c r="J48" s="86">
        <v>10119.229166666666</v>
      </c>
      <c r="L48" s="85"/>
      <c r="M48" s="85"/>
      <c r="N48" s="87"/>
      <c r="O48" s="85"/>
      <c r="P48" s="85"/>
    </row>
    <row r="49" spans="1:16" x14ac:dyDescent="0.3">
      <c r="A49" s="3" t="s">
        <v>272</v>
      </c>
      <c r="B49" s="3">
        <v>334130</v>
      </c>
      <c r="C49" s="85">
        <v>-28509.31</v>
      </c>
      <c r="D49" s="86">
        <v>-2375.7758333333336</v>
      </c>
      <c r="E49" s="86"/>
      <c r="F49" s="86">
        <v>-9872.49</v>
      </c>
      <c r="G49" s="86">
        <v>-822.70749999999998</v>
      </c>
      <c r="H49" s="86"/>
      <c r="I49" s="86">
        <v>59959.97</v>
      </c>
      <c r="J49" s="86">
        <v>4996.6641666666665</v>
      </c>
      <c r="L49" s="85"/>
      <c r="M49" s="85"/>
      <c r="N49" s="87"/>
      <c r="O49" s="85"/>
      <c r="P49" s="85"/>
    </row>
    <row r="50" spans="1:16" x14ac:dyDescent="0.3">
      <c r="A50" s="3" t="s">
        <v>273</v>
      </c>
      <c r="B50" s="3">
        <v>334131</v>
      </c>
      <c r="C50" s="85">
        <v>-53.37</v>
      </c>
      <c r="D50" s="86">
        <v>-4.4474999999999998</v>
      </c>
      <c r="E50" s="86"/>
      <c r="F50" s="86">
        <v>-20</v>
      </c>
      <c r="G50" s="86">
        <v>-1.6666666666666667</v>
      </c>
      <c r="H50" s="86"/>
      <c r="I50" s="86">
        <v>-242.73</v>
      </c>
      <c r="J50" s="86">
        <v>-20.227499999999999</v>
      </c>
      <c r="L50" s="85"/>
      <c r="M50" s="85"/>
      <c r="N50" s="87"/>
      <c r="O50" s="85"/>
      <c r="P50" s="85"/>
    </row>
    <row r="51" spans="1:16" x14ac:dyDescent="0.3">
      <c r="A51" s="3" t="s">
        <v>93</v>
      </c>
      <c r="B51" s="3">
        <v>334200</v>
      </c>
      <c r="C51" s="85">
        <v>-17070.41</v>
      </c>
      <c r="D51" s="86">
        <v>-1422.5341666666666</v>
      </c>
      <c r="E51" s="86"/>
      <c r="F51" s="86">
        <v>-31390.44</v>
      </c>
      <c r="G51" s="86">
        <v>-2615.87</v>
      </c>
      <c r="H51" s="86"/>
      <c r="I51" s="86">
        <v>28709.5</v>
      </c>
      <c r="J51" s="86">
        <v>2392.4583333333335</v>
      </c>
      <c r="L51" s="85"/>
      <c r="M51" s="85"/>
      <c r="N51" s="87"/>
      <c r="O51" s="85"/>
      <c r="P51" s="85"/>
    </row>
    <row r="52" spans="1:16" x14ac:dyDescent="0.3">
      <c r="A52" s="3" t="s">
        <v>106</v>
      </c>
      <c r="B52" s="3">
        <v>334300</v>
      </c>
      <c r="C52" s="85">
        <v>-5824.95</v>
      </c>
      <c r="D52" s="86">
        <v>-485.41249999999997</v>
      </c>
      <c r="E52" s="86"/>
      <c r="F52" s="86">
        <v>-26.19</v>
      </c>
      <c r="G52" s="86">
        <v>-2.1825000000000001</v>
      </c>
      <c r="H52" s="86"/>
      <c r="I52" s="86">
        <v>9733.7800000000007</v>
      </c>
      <c r="J52" s="86">
        <v>811.14833333333343</v>
      </c>
      <c r="L52" s="85"/>
      <c r="M52" s="85"/>
      <c r="N52" s="87"/>
      <c r="O52" s="85"/>
      <c r="P52" s="85"/>
    </row>
    <row r="53" spans="1:16" x14ac:dyDescent="0.3">
      <c r="A53" s="3" t="s">
        <v>91</v>
      </c>
      <c r="B53" s="3">
        <v>335000</v>
      </c>
      <c r="C53" s="85">
        <v>-13565.21</v>
      </c>
      <c r="D53" s="86">
        <v>-1130.4341666666667</v>
      </c>
      <c r="E53" s="86"/>
      <c r="F53" s="86">
        <v>-509.28</v>
      </c>
      <c r="G53" s="86">
        <v>-42.44</v>
      </c>
      <c r="H53" s="86"/>
      <c r="I53" s="86">
        <v>30830.44</v>
      </c>
      <c r="J53" s="86">
        <v>2569.2033333333334</v>
      </c>
      <c r="L53" s="85"/>
      <c r="M53" s="85"/>
      <c r="N53" s="87"/>
      <c r="O53" s="85"/>
      <c r="P53" s="85"/>
    </row>
    <row r="54" spans="1:16" x14ac:dyDescent="0.3">
      <c r="A54" s="3" t="s">
        <v>102</v>
      </c>
      <c r="B54" s="3">
        <v>339100</v>
      </c>
      <c r="C54" s="85">
        <v>0</v>
      </c>
      <c r="D54" s="86">
        <v>0</v>
      </c>
      <c r="E54" s="86"/>
      <c r="F54" s="86">
        <v>0</v>
      </c>
      <c r="G54" s="86">
        <v>0</v>
      </c>
      <c r="H54" s="86"/>
      <c r="I54" s="86">
        <v>0</v>
      </c>
      <c r="J54" s="86">
        <v>0</v>
      </c>
      <c r="L54" s="85"/>
      <c r="M54" s="170"/>
      <c r="N54" s="87"/>
    </row>
    <row r="55" spans="1:16" x14ac:dyDescent="0.3">
      <c r="A55" s="3" t="s">
        <v>150</v>
      </c>
      <c r="B55" s="3">
        <v>339600</v>
      </c>
      <c r="C55" s="85">
        <v>0</v>
      </c>
      <c r="D55" s="86">
        <v>0</v>
      </c>
      <c r="E55" s="86"/>
      <c r="F55" s="86">
        <v>0</v>
      </c>
      <c r="G55" s="86">
        <v>0</v>
      </c>
      <c r="H55" s="86"/>
      <c r="I55" s="86">
        <v>0</v>
      </c>
      <c r="J55" s="86">
        <v>0</v>
      </c>
      <c r="L55" s="85"/>
      <c r="M55" s="85"/>
      <c r="N55" s="87"/>
      <c r="O55" s="85"/>
      <c r="P55" s="85"/>
    </row>
    <row r="56" spans="1:16" x14ac:dyDescent="0.3">
      <c r="A56" s="3" t="s">
        <v>104</v>
      </c>
      <c r="B56" s="3">
        <v>340100</v>
      </c>
      <c r="C56" s="85">
        <v>-62012.11</v>
      </c>
      <c r="D56" s="86">
        <v>-5167.6758333333337</v>
      </c>
      <c r="E56" s="86"/>
      <c r="F56" s="86">
        <v>0</v>
      </c>
      <c r="G56" s="86">
        <v>0</v>
      </c>
      <c r="H56" s="86"/>
      <c r="I56" s="86">
        <v>767.8</v>
      </c>
      <c r="J56" s="86">
        <v>63.983333333333327</v>
      </c>
      <c r="L56" s="85"/>
      <c r="N56" s="87"/>
    </row>
    <row r="57" spans="1:16" x14ac:dyDescent="0.3">
      <c r="A57" s="3" t="s">
        <v>274</v>
      </c>
      <c r="B57" s="3">
        <v>340210</v>
      </c>
      <c r="C57" s="85">
        <v>0</v>
      </c>
      <c r="D57" s="86">
        <v>0</v>
      </c>
      <c r="E57" s="86"/>
      <c r="F57" s="86">
        <v>0</v>
      </c>
      <c r="G57" s="86">
        <v>0</v>
      </c>
      <c r="H57" s="86"/>
      <c r="I57" s="86">
        <v>0</v>
      </c>
      <c r="J57" s="86">
        <v>0</v>
      </c>
      <c r="N57" s="87"/>
    </row>
    <row r="58" spans="1:16" x14ac:dyDescent="0.3">
      <c r="A58" s="3" t="s">
        <v>275</v>
      </c>
      <c r="B58" s="3">
        <v>340220</v>
      </c>
      <c r="C58" s="85">
        <v>-139051.53</v>
      </c>
      <c r="D58" s="86">
        <v>-11587.627500000001</v>
      </c>
      <c r="E58" s="86"/>
      <c r="F58" s="86">
        <v>0</v>
      </c>
      <c r="G58" s="86">
        <v>0</v>
      </c>
      <c r="H58" s="86"/>
      <c r="I58" s="86">
        <v>0</v>
      </c>
      <c r="J58" s="86">
        <v>0</v>
      </c>
      <c r="N58" s="87"/>
    </row>
    <row r="59" spans="1:16" x14ac:dyDescent="0.3">
      <c r="A59" s="3" t="s">
        <v>276</v>
      </c>
      <c r="B59" s="3">
        <v>340230</v>
      </c>
      <c r="C59" s="85">
        <v>-18534.54</v>
      </c>
      <c r="D59" s="86">
        <v>-1544.5450000000001</v>
      </c>
      <c r="E59" s="86"/>
      <c r="F59" s="86">
        <v>-247.8</v>
      </c>
      <c r="G59" s="86">
        <v>-20.650000000000002</v>
      </c>
      <c r="H59" s="86"/>
      <c r="I59" s="86">
        <v>1821.95</v>
      </c>
      <c r="J59" s="86">
        <v>151.82916666666668</v>
      </c>
      <c r="N59" s="87"/>
    </row>
    <row r="60" spans="1:16" x14ac:dyDescent="0.3">
      <c r="A60" s="3" t="s">
        <v>277</v>
      </c>
      <c r="B60" s="3">
        <v>340240</v>
      </c>
      <c r="C60" s="85">
        <v>0</v>
      </c>
      <c r="D60" s="86">
        <v>0</v>
      </c>
      <c r="E60" s="86"/>
      <c r="F60" s="86">
        <v>0</v>
      </c>
      <c r="G60" s="86">
        <v>0</v>
      </c>
      <c r="H60" s="86"/>
      <c r="I60" s="86">
        <v>0</v>
      </c>
      <c r="J60" s="86">
        <v>0</v>
      </c>
      <c r="N60" s="87"/>
    </row>
    <row r="61" spans="1:16" x14ac:dyDescent="0.3">
      <c r="A61" s="3" t="s">
        <v>117</v>
      </c>
      <c r="B61" s="3">
        <v>340300</v>
      </c>
      <c r="C61" s="85">
        <v>-1436988.23</v>
      </c>
      <c r="D61" s="86">
        <v>-119749.01916666667</v>
      </c>
      <c r="E61" s="86"/>
      <c r="F61" s="86">
        <v>0</v>
      </c>
      <c r="G61" s="86">
        <v>0</v>
      </c>
      <c r="H61" s="86"/>
      <c r="I61" s="86">
        <v>0</v>
      </c>
      <c r="J61" s="86">
        <v>0</v>
      </c>
      <c r="N61" s="87"/>
    </row>
    <row r="62" spans="1:16" x14ac:dyDescent="0.3">
      <c r="A62" s="3" t="s">
        <v>278</v>
      </c>
      <c r="B62" s="3">
        <v>340315</v>
      </c>
      <c r="C62" s="85">
        <v>0</v>
      </c>
      <c r="D62" s="86">
        <v>0</v>
      </c>
      <c r="E62" s="86"/>
      <c r="F62" s="86">
        <v>0</v>
      </c>
      <c r="G62" s="86">
        <v>0</v>
      </c>
      <c r="H62" s="86"/>
      <c r="I62" s="86">
        <v>0</v>
      </c>
      <c r="J62" s="86">
        <v>0</v>
      </c>
      <c r="N62" s="87"/>
    </row>
    <row r="63" spans="1:16" x14ac:dyDescent="0.3">
      <c r="A63" s="3" t="s">
        <v>279</v>
      </c>
      <c r="B63" s="3">
        <v>340320</v>
      </c>
      <c r="C63" s="85">
        <v>0</v>
      </c>
      <c r="D63" s="86">
        <v>0</v>
      </c>
      <c r="E63" s="86"/>
      <c r="F63" s="86">
        <v>0</v>
      </c>
      <c r="G63" s="86">
        <v>0</v>
      </c>
      <c r="H63" s="86"/>
      <c r="I63" s="86">
        <v>0</v>
      </c>
      <c r="J63" s="86">
        <v>0</v>
      </c>
      <c r="N63" s="87"/>
    </row>
    <row r="64" spans="1:16" x14ac:dyDescent="0.3">
      <c r="A64" s="3" t="s">
        <v>280</v>
      </c>
      <c r="B64" s="3">
        <v>340325</v>
      </c>
      <c r="C64" s="85">
        <v>-1666.67</v>
      </c>
      <c r="D64" s="86">
        <v>-138.88916666666668</v>
      </c>
      <c r="E64" s="86"/>
      <c r="F64" s="86">
        <v>0</v>
      </c>
      <c r="G64" s="86">
        <v>0</v>
      </c>
      <c r="H64" s="86"/>
      <c r="I64" s="86">
        <v>0</v>
      </c>
      <c r="J64" s="86">
        <v>0</v>
      </c>
      <c r="N64" s="87"/>
    </row>
    <row r="65" spans="1:14" x14ac:dyDescent="0.3">
      <c r="A65" s="3" t="s">
        <v>281</v>
      </c>
      <c r="B65" s="3">
        <v>340330</v>
      </c>
      <c r="C65" s="85">
        <v>-1542.79</v>
      </c>
      <c r="D65" s="86">
        <v>-128.56583333333333</v>
      </c>
      <c r="E65" s="86"/>
      <c r="F65" s="86">
        <v>0</v>
      </c>
      <c r="G65" s="86">
        <v>0</v>
      </c>
      <c r="H65" s="86"/>
      <c r="I65" s="86">
        <v>0</v>
      </c>
      <c r="J65" s="86">
        <v>0</v>
      </c>
      <c r="N65" s="87"/>
    </row>
    <row r="66" spans="1:14" x14ac:dyDescent="0.3">
      <c r="A66" s="3" t="s">
        <v>282</v>
      </c>
      <c r="B66" s="3">
        <v>340500</v>
      </c>
      <c r="C66" s="85">
        <v>-4645.96</v>
      </c>
      <c r="D66" s="86">
        <v>-387.16333333333336</v>
      </c>
      <c r="E66" s="86"/>
      <c r="F66" s="86">
        <v>0</v>
      </c>
      <c r="G66" s="86">
        <v>0</v>
      </c>
      <c r="H66" s="86"/>
      <c r="I66" s="86">
        <v>0</v>
      </c>
      <c r="J66" s="86">
        <v>0</v>
      </c>
      <c r="N66" s="87"/>
    </row>
    <row r="67" spans="1:14" x14ac:dyDescent="0.3">
      <c r="A67" s="3" t="s">
        <v>120</v>
      </c>
      <c r="B67" s="3">
        <v>341100</v>
      </c>
      <c r="C67" s="85">
        <v>-327545.46999999997</v>
      </c>
      <c r="D67" s="86">
        <v>-27295.45583333333</v>
      </c>
      <c r="E67" s="86"/>
      <c r="F67" s="86">
        <v>-70390.36</v>
      </c>
      <c r="G67" s="86">
        <v>-5865.8633333333337</v>
      </c>
      <c r="H67" s="86"/>
      <c r="I67" s="86">
        <v>-51.95</v>
      </c>
      <c r="J67" s="86">
        <v>-4.3291666666666666</v>
      </c>
      <c r="N67" s="87"/>
    </row>
    <row r="68" spans="1:14" x14ac:dyDescent="0.3">
      <c r="A68" s="3" t="s">
        <v>121</v>
      </c>
      <c r="B68" s="3">
        <v>341200</v>
      </c>
      <c r="C68" s="85">
        <v>-158813.93</v>
      </c>
      <c r="D68" s="86">
        <v>-13234.494166666665</v>
      </c>
      <c r="E68" s="86"/>
      <c r="F68" s="86">
        <v>-42695.18</v>
      </c>
      <c r="G68" s="86">
        <v>-3557.9316666666668</v>
      </c>
      <c r="H68" s="86"/>
      <c r="I68" s="86">
        <v>0</v>
      </c>
      <c r="J68" s="86">
        <v>0</v>
      </c>
      <c r="N68" s="87"/>
    </row>
    <row r="69" spans="1:14" x14ac:dyDescent="0.3">
      <c r="A69" s="3" t="s">
        <v>122</v>
      </c>
      <c r="B69" s="3">
        <v>341300</v>
      </c>
      <c r="C69" s="85">
        <v>-43583.91</v>
      </c>
      <c r="D69" s="86">
        <v>-3631.9925000000003</v>
      </c>
      <c r="E69" s="86"/>
      <c r="F69" s="86">
        <v>-12526.17</v>
      </c>
      <c r="G69" s="86">
        <v>-1043.8475000000001</v>
      </c>
      <c r="H69" s="86"/>
      <c r="I69" s="86">
        <v>-103.46</v>
      </c>
      <c r="J69" s="86">
        <v>-8.6216666666666661</v>
      </c>
      <c r="N69" s="87"/>
    </row>
    <row r="70" spans="1:14" x14ac:dyDescent="0.3">
      <c r="A70" s="3" t="s">
        <v>283</v>
      </c>
      <c r="B70" s="3">
        <v>341400</v>
      </c>
      <c r="C70" s="85">
        <v>-73447.009999999995</v>
      </c>
      <c r="D70" s="86">
        <v>-6120.5841666666665</v>
      </c>
      <c r="E70" s="86"/>
      <c r="F70" s="86">
        <v>-32037.93</v>
      </c>
      <c r="G70" s="86">
        <v>-2669.8274999999999</v>
      </c>
      <c r="H70" s="86"/>
      <c r="I70" s="86">
        <v>549.21</v>
      </c>
      <c r="J70" s="86">
        <v>45.767500000000005</v>
      </c>
      <c r="N70" s="87"/>
    </row>
    <row r="71" spans="1:14" x14ac:dyDescent="0.3">
      <c r="A71" s="3" t="s">
        <v>284</v>
      </c>
      <c r="B71" s="3">
        <v>342000</v>
      </c>
      <c r="C71" s="85">
        <v>-350.85</v>
      </c>
      <c r="D71" s="86">
        <v>-29.237500000000001</v>
      </c>
      <c r="E71" s="86"/>
      <c r="F71" s="86">
        <v>0</v>
      </c>
      <c r="G71" s="86">
        <v>0</v>
      </c>
      <c r="H71" s="86"/>
      <c r="I71" s="86">
        <v>0</v>
      </c>
      <c r="J71" s="86">
        <v>0</v>
      </c>
      <c r="N71" s="87"/>
    </row>
    <row r="72" spans="1:14" x14ac:dyDescent="0.3">
      <c r="A72" s="3" t="s">
        <v>123</v>
      </c>
      <c r="B72" s="3">
        <v>343000</v>
      </c>
      <c r="C72" s="85">
        <v>-24262.42</v>
      </c>
      <c r="D72" s="86">
        <v>-2021.8683333333331</v>
      </c>
      <c r="E72" s="86"/>
      <c r="F72" s="86">
        <v>0</v>
      </c>
      <c r="G72" s="86">
        <v>0</v>
      </c>
      <c r="H72" s="86"/>
      <c r="I72" s="86">
        <v>3865.83</v>
      </c>
      <c r="J72" s="86">
        <v>322.15249999999997</v>
      </c>
      <c r="N72" s="87"/>
    </row>
    <row r="73" spans="1:14" x14ac:dyDescent="0.3">
      <c r="A73" s="3" t="s">
        <v>140</v>
      </c>
      <c r="B73" s="3">
        <v>344000</v>
      </c>
      <c r="C73" s="85">
        <v>-24150.18</v>
      </c>
      <c r="D73" s="86">
        <v>-2012.5150000000001</v>
      </c>
      <c r="E73" s="86"/>
      <c r="F73" s="86">
        <v>0</v>
      </c>
      <c r="G73" s="86">
        <v>0</v>
      </c>
      <c r="H73" s="86"/>
      <c r="I73" s="86">
        <v>3542.92</v>
      </c>
      <c r="J73" s="86">
        <v>295.24333333333334</v>
      </c>
      <c r="N73" s="87"/>
    </row>
    <row r="74" spans="1:14" x14ac:dyDescent="0.3">
      <c r="A74" s="3" t="s">
        <v>285</v>
      </c>
      <c r="B74" s="3">
        <v>345000</v>
      </c>
      <c r="C74" s="85">
        <v>-3261.25</v>
      </c>
      <c r="D74" s="86">
        <v>-271.77083333333331</v>
      </c>
      <c r="E74" s="86"/>
      <c r="F74" s="86">
        <v>0</v>
      </c>
      <c r="G74" s="86">
        <v>0</v>
      </c>
      <c r="H74" s="86"/>
      <c r="I74" s="86">
        <v>385.72</v>
      </c>
      <c r="J74" s="86">
        <v>32.143333333333338</v>
      </c>
      <c r="N74" s="87"/>
    </row>
    <row r="75" spans="1:14" x14ac:dyDescent="0.3">
      <c r="A75" s="3" t="s">
        <v>286</v>
      </c>
      <c r="B75" s="3">
        <v>346100</v>
      </c>
      <c r="C75" s="85">
        <v>-47901.77</v>
      </c>
      <c r="D75" s="86">
        <v>-3991.8141666666666</v>
      </c>
      <c r="E75" s="86"/>
      <c r="F75" s="86">
        <v>0</v>
      </c>
      <c r="G75" s="86">
        <v>0</v>
      </c>
      <c r="H75" s="86"/>
      <c r="I75" s="86">
        <v>1176.42</v>
      </c>
      <c r="J75" s="86">
        <v>98.035000000000011</v>
      </c>
      <c r="N75" s="87"/>
    </row>
    <row r="76" spans="1:14" x14ac:dyDescent="0.3">
      <c r="A76" s="3" t="s">
        <v>114</v>
      </c>
      <c r="B76" s="3">
        <v>346190</v>
      </c>
      <c r="C76" s="85">
        <v>-909.17</v>
      </c>
      <c r="D76" s="86">
        <v>-75.764166666666668</v>
      </c>
      <c r="E76" s="86"/>
      <c r="F76" s="86">
        <v>0</v>
      </c>
      <c r="G76" s="86">
        <v>0</v>
      </c>
      <c r="H76" s="86"/>
      <c r="I76" s="86">
        <v>3199.99</v>
      </c>
      <c r="J76" s="86">
        <v>266.6658333333333</v>
      </c>
      <c r="N76" s="87"/>
    </row>
    <row r="77" spans="1:14" x14ac:dyDescent="0.3">
      <c r="A77" s="3" t="s">
        <v>287</v>
      </c>
      <c r="B77" s="3">
        <v>346200</v>
      </c>
      <c r="C77" s="85">
        <v>-3618.23</v>
      </c>
      <c r="D77" s="86">
        <v>-301.51916666666665</v>
      </c>
      <c r="E77" s="86"/>
      <c r="F77" s="86">
        <v>0</v>
      </c>
      <c r="G77" s="86">
        <v>0</v>
      </c>
      <c r="H77" s="86"/>
      <c r="I77" s="86">
        <v>0</v>
      </c>
      <c r="J77" s="86">
        <v>0</v>
      </c>
      <c r="N77" s="87"/>
    </row>
    <row r="78" spans="1:14" x14ac:dyDescent="0.3">
      <c r="A78" s="3" t="s">
        <v>110</v>
      </c>
      <c r="B78" s="3">
        <v>347000</v>
      </c>
      <c r="C78" s="85">
        <v>-8325.66</v>
      </c>
      <c r="D78" s="86">
        <v>-693.80499999999995</v>
      </c>
      <c r="E78" s="86"/>
      <c r="F78" s="86">
        <v>0</v>
      </c>
      <c r="G78" s="86">
        <v>0</v>
      </c>
      <c r="H78" s="86"/>
      <c r="I78" s="86">
        <v>531.64</v>
      </c>
      <c r="J78" s="86">
        <v>44.303333333333335</v>
      </c>
      <c r="N78" s="87"/>
    </row>
    <row r="79" spans="1:14" x14ac:dyDescent="0.3">
      <c r="A79" s="3" t="s">
        <v>154</v>
      </c>
      <c r="B79" s="3">
        <v>348000</v>
      </c>
      <c r="C79" s="85">
        <v>0</v>
      </c>
      <c r="D79" s="86">
        <v>0</v>
      </c>
      <c r="E79" s="86"/>
      <c r="F79" s="86">
        <v>0</v>
      </c>
      <c r="G79" s="86">
        <v>0</v>
      </c>
      <c r="H79" s="86"/>
      <c r="I79" s="86">
        <v>0</v>
      </c>
      <c r="J79" s="86">
        <v>0</v>
      </c>
    </row>
    <row r="80" spans="1:14" hidden="1" x14ac:dyDescent="0.3">
      <c r="A80" s="3" t="s">
        <v>288</v>
      </c>
      <c r="B80" s="3" t="s">
        <v>288</v>
      </c>
      <c r="C80" s="85">
        <v>0</v>
      </c>
      <c r="D80" s="86">
        <v>0</v>
      </c>
      <c r="E80" s="86"/>
      <c r="F80" s="86">
        <v>0</v>
      </c>
      <c r="G80" s="86">
        <v>0</v>
      </c>
      <c r="H80" s="86"/>
      <c r="I80" s="86">
        <v>0</v>
      </c>
      <c r="J80" s="86">
        <v>0</v>
      </c>
    </row>
    <row r="81" spans="1:10" hidden="1" x14ac:dyDescent="0.3">
      <c r="A81" s="3" t="s">
        <v>289</v>
      </c>
      <c r="B81" s="3" t="s">
        <v>289</v>
      </c>
      <c r="C81" s="85">
        <v>0</v>
      </c>
      <c r="D81" s="86">
        <v>0</v>
      </c>
      <c r="E81" s="86"/>
      <c r="F81" s="86">
        <v>0</v>
      </c>
      <c r="G81" s="86">
        <v>0</v>
      </c>
      <c r="H81" s="86"/>
      <c r="I81" s="86">
        <v>0</v>
      </c>
      <c r="J81" s="86">
        <v>0</v>
      </c>
    </row>
    <row r="82" spans="1:10" hidden="1" x14ac:dyDescent="0.3">
      <c r="A82" s="3" t="s">
        <v>290</v>
      </c>
      <c r="B82" s="3" t="s">
        <v>290</v>
      </c>
      <c r="C82" s="85">
        <v>0</v>
      </c>
      <c r="D82" s="86">
        <v>0</v>
      </c>
      <c r="E82" s="86"/>
      <c r="F82" s="86">
        <v>0</v>
      </c>
      <c r="G82" s="86">
        <v>0</v>
      </c>
      <c r="H82" s="86"/>
      <c r="I82" s="86">
        <v>0</v>
      </c>
      <c r="J82" s="86">
        <v>0</v>
      </c>
    </row>
    <row r="83" spans="1:10" hidden="1" x14ac:dyDescent="0.3">
      <c r="A83" s="3" t="s">
        <v>291</v>
      </c>
      <c r="B83" s="3" t="s">
        <v>291</v>
      </c>
      <c r="C83" s="85">
        <v>0</v>
      </c>
      <c r="D83" s="86">
        <v>0</v>
      </c>
      <c r="E83" s="86"/>
      <c r="F83" s="86">
        <v>0</v>
      </c>
      <c r="G83" s="86">
        <v>0</v>
      </c>
      <c r="H83" s="86"/>
      <c r="I83" s="86">
        <v>0</v>
      </c>
      <c r="J83" s="86">
        <v>0</v>
      </c>
    </row>
    <row r="84" spans="1:10" hidden="1" x14ac:dyDescent="0.3">
      <c r="A84" s="3" t="s">
        <v>292</v>
      </c>
      <c r="B84" s="3" t="s">
        <v>292</v>
      </c>
      <c r="C84" s="85">
        <v>0</v>
      </c>
      <c r="D84" s="86">
        <v>0</v>
      </c>
      <c r="E84" s="86"/>
      <c r="F84" s="86">
        <v>0</v>
      </c>
      <c r="G84" s="86">
        <v>0</v>
      </c>
      <c r="H84" s="86"/>
      <c r="I84" s="86">
        <v>0</v>
      </c>
      <c r="J84" s="86">
        <v>0</v>
      </c>
    </row>
    <row r="85" spans="1:10" hidden="1" x14ac:dyDescent="0.3">
      <c r="A85" s="3" t="s">
        <v>293</v>
      </c>
      <c r="B85" s="3" t="s">
        <v>293</v>
      </c>
      <c r="C85" s="85">
        <v>0</v>
      </c>
      <c r="D85" s="86">
        <v>0</v>
      </c>
      <c r="E85" s="86"/>
      <c r="F85" s="86">
        <v>0</v>
      </c>
      <c r="G85" s="86">
        <v>0</v>
      </c>
      <c r="H85" s="86"/>
      <c r="I85" s="86">
        <v>0</v>
      </c>
      <c r="J85" s="86">
        <v>0</v>
      </c>
    </row>
    <row r="86" spans="1:10" hidden="1" x14ac:dyDescent="0.3">
      <c r="A86" s="3" t="s">
        <v>294</v>
      </c>
      <c r="B86" s="3" t="s">
        <v>294</v>
      </c>
      <c r="C86" s="85">
        <v>0</v>
      </c>
      <c r="D86" s="86">
        <v>0</v>
      </c>
      <c r="E86" s="86"/>
      <c r="F86" s="86">
        <v>0</v>
      </c>
      <c r="G86" s="86">
        <v>0</v>
      </c>
      <c r="H86" s="86"/>
      <c r="I86" s="86">
        <v>0</v>
      </c>
      <c r="J86" s="86">
        <v>0</v>
      </c>
    </row>
    <row r="87" spans="1:10" hidden="1" x14ac:dyDescent="0.3">
      <c r="A87" s="3" t="s">
        <v>295</v>
      </c>
      <c r="B87" s="3" t="s">
        <v>295</v>
      </c>
      <c r="C87" s="88">
        <v>0</v>
      </c>
      <c r="D87" s="89">
        <v>0</v>
      </c>
      <c r="E87" s="86"/>
      <c r="F87" s="89">
        <v>0</v>
      </c>
      <c r="G87" s="89">
        <v>0</v>
      </c>
      <c r="H87" s="86"/>
      <c r="I87" s="89">
        <v>0</v>
      </c>
      <c r="J87" s="89">
        <v>0</v>
      </c>
    </row>
    <row r="88" spans="1:10" ht="15" thickBot="1" x14ac:dyDescent="0.35">
      <c r="B88" s="3" t="s">
        <v>241</v>
      </c>
      <c r="C88" s="90">
        <v>-3664880.0800000005</v>
      </c>
      <c r="D88" s="91">
        <v>-305406.67333333328</v>
      </c>
      <c r="E88" s="84"/>
      <c r="F88" s="90">
        <v>-255965.31000000003</v>
      </c>
      <c r="G88" s="91">
        <v>-21330.442500000001</v>
      </c>
      <c r="H88" s="84"/>
      <c r="I88" s="90">
        <v>767335.08000000007</v>
      </c>
      <c r="J88" s="91">
        <v>63944.590000000004</v>
      </c>
    </row>
    <row r="89" spans="1:10" ht="15" thickTop="1" x14ac:dyDescent="0.3">
      <c r="C89" s="85"/>
      <c r="D89" s="86"/>
      <c r="E89" s="86"/>
      <c r="F89" s="86"/>
      <c r="G89" s="86"/>
      <c r="H89" s="86"/>
      <c r="I89" s="86"/>
      <c r="J89" s="86"/>
    </row>
    <row r="90" spans="1:10" ht="28.8" x14ac:dyDescent="0.3">
      <c r="C90" s="92"/>
      <c r="D90" s="93" t="s">
        <v>242</v>
      </c>
      <c r="G90" s="93" t="s">
        <v>242</v>
      </c>
      <c r="J90" s="93" t="s">
        <v>242</v>
      </c>
    </row>
    <row r="91" spans="1:10" x14ac:dyDescent="0.3">
      <c r="C91" s="94" t="s">
        <v>243</v>
      </c>
      <c r="D91" s="95">
        <v>-3664880.0799999991</v>
      </c>
      <c r="E91" s="84"/>
      <c r="F91" s="84"/>
      <c r="G91" s="95">
        <v>-255965.31</v>
      </c>
      <c r="H91" s="84"/>
      <c r="I91" s="84"/>
      <c r="J91" s="95">
        <v>767335.08000000007</v>
      </c>
    </row>
  </sheetData>
  <pageMargins left="0.7" right="0.7" top="0.75" bottom="0.75" header="0.3" footer="0.3"/>
  <pageSetup scale="79" fitToHeight="2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topLeftCell="B1" zoomScale="80" zoomScaleNormal="80" workbookViewId="0"/>
  </sheetViews>
  <sheetFormatPr defaultRowHeight="14.4" x14ac:dyDescent="0.3"/>
  <cols>
    <col min="1" max="1" width="6.6640625" hidden="1" customWidth="1"/>
    <col min="3" max="3" width="23.33203125" style="121" customWidth="1"/>
    <col min="4" max="4" width="12.88671875" hidden="1" customWidth="1"/>
    <col min="5" max="5" width="13.5546875" hidden="1" customWidth="1"/>
    <col min="6" max="13" width="12.88671875" hidden="1" customWidth="1"/>
    <col min="14" max="16" width="10.6640625" bestFit="1" customWidth="1"/>
    <col min="17" max="17" width="10.5546875" bestFit="1" customWidth="1"/>
    <col min="18" max="18" width="9.6640625" bestFit="1" customWidth="1"/>
    <col min="19" max="19" width="10.5546875" bestFit="1" customWidth="1"/>
    <col min="20" max="22" width="9.6640625" bestFit="1" customWidth="1"/>
    <col min="23" max="23" width="10.5546875" bestFit="1" customWidth="1"/>
    <col min="24" max="25" width="10.6640625" bestFit="1" customWidth="1"/>
    <col min="26" max="26" width="15.21875" bestFit="1" customWidth="1"/>
  </cols>
  <sheetData>
    <row r="1" spans="1:26" x14ac:dyDescent="0.3">
      <c r="A1" s="178"/>
      <c r="B1" s="178" t="s">
        <v>184</v>
      </c>
    </row>
    <row r="2" spans="1:26" x14ac:dyDescent="0.3">
      <c r="A2" s="12"/>
      <c r="B2" s="12" t="s">
        <v>185</v>
      </c>
    </row>
    <row r="3" spans="1:26" x14ac:dyDescent="0.3">
      <c r="A3" s="12"/>
      <c r="B3" s="12" t="s">
        <v>473</v>
      </c>
    </row>
    <row r="5" spans="1:26" x14ac:dyDescent="0.3">
      <c r="Z5" s="81" t="s">
        <v>476</v>
      </c>
    </row>
    <row r="6" spans="1:26" x14ac:dyDescent="0.3">
      <c r="A6" s="43" t="s">
        <v>467</v>
      </c>
      <c r="B6" s="43" t="s">
        <v>87</v>
      </c>
      <c r="C6" s="43" t="s">
        <v>468</v>
      </c>
      <c r="D6" s="171">
        <v>42309</v>
      </c>
      <c r="E6" s="171">
        <v>42339</v>
      </c>
      <c r="F6" s="171">
        <v>42370</v>
      </c>
      <c r="G6" s="171">
        <v>42401</v>
      </c>
      <c r="H6" s="171">
        <v>42430</v>
      </c>
      <c r="I6" s="171">
        <v>42461</v>
      </c>
      <c r="J6" s="171">
        <v>42491</v>
      </c>
      <c r="K6" s="171">
        <v>42522</v>
      </c>
      <c r="L6" s="171">
        <v>42552</v>
      </c>
      <c r="M6" s="171">
        <v>42583</v>
      </c>
      <c r="N6" s="171">
        <v>42614</v>
      </c>
      <c r="O6" s="171">
        <v>42644</v>
      </c>
      <c r="P6" s="171">
        <v>42675</v>
      </c>
      <c r="Q6" s="171">
        <v>42705</v>
      </c>
      <c r="R6" s="171">
        <v>42736</v>
      </c>
      <c r="S6" s="171">
        <v>42767</v>
      </c>
      <c r="T6" s="171">
        <v>42795</v>
      </c>
      <c r="U6" s="171">
        <v>42826</v>
      </c>
      <c r="V6" s="171">
        <v>42856</v>
      </c>
      <c r="W6" s="171">
        <v>42887</v>
      </c>
      <c r="X6" s="171">
        <v>42917</v>
      </c>
      <c r="Y6" s="171">
        <v>42948</v>
      </c>
      <c r="Z6" s="199" t="s">
        <v>477</v>
      </c>
    </row>
    <row r="7" spans="1:26" x14ac:dyDescent="0.3">
      <c r="A7" s="124">
        <v>0.15</v>
      </c>
      <c r="B7" s="172">
        <v>27111000</v>
      </c>
      <c r="C7" s="23" t="s">
        <v>484</v>
      </c>
      <c r="D7" s="170">
        <v>-39179.047347</v>
      </c>
      <c r="E7" s="170">
        <v>-167166.9</v>
      </c>
      <c r="F7" s="170">
        <v>-16500</v>
      </c>
      <c r="G7" s="170">
        <v>-16500</v>
      </c>
      <c r="H7" s="170">
        <v>-18000</v>
      </c>
      <c r="I7" s="170">
        <v>-24000</v>
      </c>
      <c r="J7" s="170">
        <v>-31779</v>
      </c>
      <c r="K7" s="170">
        <v>-43254.75</v>
      </c>
      <c r="L7" s="170">
        <v>-32661.75</v>
      </c>
      <c r="M7" s="170">
        <v>-96219.75</v>
      </c>
      <c r="N7" s="254">
        <v>-32661.75</v>
      </c>
      <c r="O7" s="254">
        <v>-24717</v>
      </c>
      <c r="P7" s="254">
        <v>-21186</v>
      </c>
      <c r="Q7" s="254">
        <v>-21186</v>
      </c>
      <c r="R7" s="254">
        <v>-19420.5</v>
      </c>
      <c r="S7" s="254">
        <v>-19420.5</v>
      </c>
      <c r="T7" s="254">
        <v>-21186</v>
      </c>
      <c r="U7" s="254">
        <v>-28248</v>
      </c>
      <c r="V7" s="254">
        <v>-31779</v>
      </c>
      <c r="W7" s="254">
        <v>-43254.75</v>
      </c>
      <c r="X7" s="254">
        <v>-32661.75</v>
      </c>
      <c r="Y7" s="254">
        <v>-32661.75</v>
      </c>
      <c r="Z7" s="255">
        <f>SUM(N7:Y7)</f>
        <v>-328383</v>
      </c>
    </row>
    <row r="8" spans="1:26" x14ac:dyDescent="0.3">
      <c r="A8" s="124">
        <v>0.224</v>
      </c>
      <c r="B8" s="172">
        <v>27112000</v>
      </c>
      <c r="C8" s="23" t="s">
        <v>485</v>
      </c>
      <c r="D8" s="170">
        <v>-58507.37737152</v>
      </c>
      <c r="E8" s="170">
        <v>-249635.90400000001</v>
      </c>
      <c r="F8" s="170">
        <v>-24640</v>
      </c>
      <c r="G8" s="170">
        <v>-24640</v>
      </c>
      <c r="H8" s="170">
        <v>-26880</v>
      </c>
      <c r="I8" s="170">
        <v>-35840</v>
      </c>
      <c r="J8" s="170">
        <v>-47456.639999999999</v>
      </c>
      <c r="K8" s="170">
        <v>-64593.760000000002</v>
      </c>
      <c r="L8" s="170">
        <v>-48774.880000000005</v>
      </c>
      <c r="M8" s="170">
        <v>-143688.16</v>
      </c>
      <c r="N8" s="197">
        <v>-48774.880000000005</v>
      </c>
      <c r="O8" s="197">
        <v>-36910.720000000001</v>
      </c>
      <c r="P8" s="197">
        <v>-31637.760000000002</v>
      </c>
      <c r="Q8" s="197">
        <v>-31637.760000000002</v>
      </c>
      <c r="R8" s="197">
        <v>-29001.280000000002</v>
      </c>
      <c r="S8" s="197">
        <v>-29001.280000000002</v>
      </c>
      <c r="T8" s="197">
        <v>-31637.760000000002</v>
      </c>
      <c r="U8" s="197">
        <v>-42183.68</v>
      </c>
      <c r="V8" s="197">
        <v>-47456.639999999999</v>
      </c>
      <c r="W8" s="197">
        <v>-64593.760000000002</v>
      </c>
      <c r="X8" s="197">
        <v>-48774.880000000005</v>
      </c>
      <c r="Y8" s="197">
        <v>-48774.880000000005</v>
      </c>
      <c r="Z8" s="198">
        <f t="shared" ref="Z8:Z21" si="0">SUM(N8:Y8)</f>
        <v>-490385.28000000009</v>
      </c>
    </row>
    <row r="9" spans="1:26" x14ac:dyDescent="0.3">
      <c r="A9" s="124">
        <v>0.36099999999999999</v>
      </c>
      <c r="B9" s="172">
        <v>27113000</v>
      </c>
      <c r="C9" s="23" t="s">
        <v>486</v>
      </c>
      <c r="D9" s="170">
        <v>-94290.90728177999</v>
      </c>
      <c r="E9" s="170">
        <v>-402315.00599999999</v>
      </c>
      <c r="F9" s="170">
        <v>-39710</v>
      </c>
      <c r="G9" s="170">
        <v>-39710</v>
      </c>
      <c r="H9" s="170">
        <v>-43320</v>
      </c>
      <c r="I9" s="170">
        <v>-57760</v>
      </c>
      <c r="J9" s="170">
        <v>-76481.460000000006</v>
      </c>
      <c r="K9" s="170">
        <v>-104099.765</v>
      </c>
      <c r="L9" s="170">
        <v>-78605.945000000007</v>
      </c>
      <c r="M9" s="170">
        <v>-231568.86500000002</v>
      </c>
      <c r="N9" s="197">
        <v>-78605.945000000007</v>
      </c>
      <c r="O9" s="197">
        <v>-59485.58</v>
      </c>
      <c r="P9" s="197">
        <v>-50987.64</v>
      </c>
      <c r="Q9" s="197">
        <v>-50987.64</v>
      </c>
      <c r="R9" s="197">
        <v>-46738.67</v>
      </c>
      <c r="S9" s="197">
        <v>-46738.67</v>
      </c>
      <c r="T9" s="197">
        <v>-50987.64</v>
      </c>
      <c r="U9" s="197">
        <v>-67983.520000000004</v>
      </c>
      <c r="V9" s="197">
        <v>-76481.460000000006</v>
      </c>
      <c r="W9" s="197">
        <v>-104099.765</v>
      </c>
      <c r="X9" s="197">
        <v>-78605.945000000007</v>
      </c>
      <c r="Y9" s="197">
        <v>-78605.945000000007</v>
      </c>
      <c r="Z9" s="198">
        <f t="shared" si="0"/>
        <v>-790308.42000000016</v>
      </c>
    </row>
    <row r="10" spans="1:26" x14ac:dyDescent="0.3">
      <c r="A10">
        <v>4.7E-2</v>
      </c>
      <c r="B10" s="172">
        <v>27114000</v>
      </c>
      <c r="C10" s="23" t="s">
        <v>487</v>
      </c>
      <c r="D10" s="170">
        <v>-12276.101502060001</v>
      </c>
      <c r="E10" s="170">
        <v>-52378.962</v>
      </c>
      <c r="F10" s="170">
        <v>-5170</v>
      </c>
      <c r="G10" s="170">
        <v>-5170</v>
      </c>
      <c r="H10" s="170">
        <v>-5640</v>
      </c>
      <c r="I10" s="170">
        <v>-7520</v>
      </c>
      <c r="J10" s="170">
        <v>-9957.42</v>
      </c>
      <c r="K10" s="170">
        <v>-13553.155000000001</v>
      </c>
      <c r="L10" s="170">
        <v>-10234.015000000001</v>
      </c>
      <c r="M10" s="170">
        <v>-30148.855</v>
      </c>
      <c r="N10" s="197">
        <v>-10234.015000000001</v>
      </c>
      <c r="O10" s="197">
        <v>-7744.66</v>
      </c>
      <c r="P10" s="197">
        <v>-6638.2800000000007</v>
      </c>
      <c r="Q10" s="197">
        <v>-6638.2800000000007</v>
      </c>
      <c r="R10" s="197">
        <v>-6085.09</v>
      </c>
      <c r="S10" s="197">
        <v>-6085.09</v>
      </c>
      <c r="T10" s="197">
        <v>-6638.2800000000007</v>
      </c>
      <c r="U10" s="197">
        <v>-8851.0400000000009</v>
      </c>
      <c r="V10" s="197">
        <v>-9957.42</v>
      </c>
      <c r="W10" s="197">
        <v>-13553.155000000001</v>
      </c>
      <c r="X10" s="197">
        <v>-10234.015000000001</v>
      </c>
      <c r="Y10" s="197">
        <v>-10234.015000000001</v>
      </c>
      <c r="Z10" s="198">
        <f t="shared" si="0"/>
        <v>-102893.34</v>
      </c>
    </row>
    <row r="11" spans="1:26" x14ac:dyDescent="0.3">
      <c r="A11">
        <v>2.7E-2</v>
      </c>
      <c r="B11" s="172">
        <v>27115000</v>
      </c>
      <c r="C11" s="23" t="s">
        <v>488</v>
      </c>
      <c r="D11" s="170">
        <v>-7052.22852246</v>
      </c>
      <c r="E11" s="170">
        <v>-30090.042000000001</v>
      </c>
      <c r="F11" s="170">
        <v>-2970</v>
      </c>
      <c r="G11" s="170">
        <v>-2970</v>
      </c>
      <c r="H11" s="170">
        <v>-3240</v>
      </c>
      <c r="I11" s="170">
        <v>-4320</v>
      </c>
      <c r="J11" s="170">
        <v>-5720.22</v>
      </c>
      <c r="K11" s="170">
        <v>-7785.8550000000005</v>
      </c>
      <c r="L11" s="170">
        <v>-5879.1149999999998</v>
      </c>
      <c r="M11" s="170">
        <v>-17319.555</v>
      </c>
      <c r="N11" s="197">
        <v>-5879.1149999999998</v>
      </c>
      <c r="O11" s="197">
        <v>-4449.0600000000004</v>
      </c>
      <c r="P11" s="197">
        <v>-3813.48</v>
      </c>
      <c r="Q11" s="197">
        <v>-3813.48</v>
      </c>
      <c r="R11" s="197">
        <v>-3495.69</v>
      </c>
      <c r="S11" s="197">
        <v>-3495.69</v>
      </c>
      <c r="T11" s="197">
        <v>-3813.48</v>
      </c>
      <c r="U11" s="197">
        <v>-5084.6400000000003</v>
      </c>
      <c r="V11" s="197">
        <v>-5720.22</v>
      </c>
      <c r="W11" s="197">
        <v>-7785.8550000000005</v>
      </c>
      <c r="X11" s="197">
        <v>-5879.1149999999998</v>
      </c>
      <c r="Y11" s="197">
        <v>-5879.1149999999998</v>
      </c>
      <c r="Z11" s="198">
        <f t="shared" si="0"/>
        <v>-59108.939999999995</v>
      </c>
    </row>
    <row r="12" spans="1:26" x14ac:dyDescent="0.3">
      <c r="A12">
        <v>2E-3</v>
      </c>
      <c r="B12" s="172">
        <v>27116000</v>
      </c>
      <c r="C12" s="23" t="s">
        <v>489</v>
      </c>
      <c r="D12" s="170">
        <v>-522.38729795999996</v>
      </c>
      <c r="E12" s="170">
        <v>-2228.8919999999998</v>
      </c>
      <c r="F12" s="170">
        <v>-220</v>
      </c>
      <c r="G12" s="170">
        <v>-220</v>
      </c>
      <c r="H12" s="170">
        <v>-240</v>
      </c>
      <c r="I12" s="170">
        <v>-320</v>
      </c>
      <c r="J12" s="170">
        <v>-423.72</v>
      </c>
      <c r="K12" s="170">
        <v>-576.73</v>
      </c>
      <c r="L12" s="170">
        <v>-435.49</v>
      </c>
      <c r="M12" s="170">
        <v>-1282.93</v>
      </c>
      <c r="N12" s="197">
        <v>-435.49</v>
      </c>
      <c r="O12" s="197">
        <v>-329.56</v>
      </c>
      <c r="P12" s="197">
        <v>-282.48</v>
      </c>
      <c r="Q12" s="197">
        <v>-282.48</v>
      </c>
      <c r="R12" s="197">
        <v>-258.94</v>
      </c>
      <c r="S12" s="197">
        <v>-258.94</v>
      </c>
      <c r="T12" s="197">
        <v>-282.48</v>
      </c>
      <c r="U12" s="197">
        <v>-376.64</v>
      </c>
      <c r="V12" s="197">
        <v>-423.72</v>
      </c>
      <c r="W12" s="197">
        <v>-576.73</v>
      </c>
      <c r="X12" s="197">
        <v>-435.49</v>
      </c>
      <c r="Y12" s="197">
        <v>-435.49</v>
      </c>
      <c r="Z12" s="198">
        <f t="shared" si="0"/>
        <v>-4378.4399999999996</v>
      </c>
    </row>
    <row r="13" spans="1:26" x14ac:dyDescent="0.3">
      <c r="A13">
        <v>0.127</v>
      </c>
      <c r="B13" s="172">
        <v>27117000</v>
      </c>
      <c r="C13" s="23" t="s">
        <v>490</v>
      </c>
      <c r="D13" s="170">
        <v>-33171.593420459998</v>
      </c>
      <c r="E13" s="170">
        <v>-141534.64199999999</v>
      </c>
      <c r="F13" s="170">
        <v>-13970</v>
      </c>
      <c r="G13" s="170">
        <v>-13970</v>
      </c>
      <c r="H13" s="170">
        <v>-15240</v>
      </c>
      <c r="I13" s="170">
        <v>-20320</v>
      </c>
      <c r="J13" s="170">
        <v>-26906.22</v>
      </c>
      <c r="K13" s="170">
        <v>-36622.355000000003</v>
      </c>
      <c r="L13" s="170">
        <v>-27653.615000000002</v>
      </c>
      <c r="M13" s="170">
        <v>-81466.055000000008</v>
      </c>
      <c r="N13" s="197">
        <v>-27653.615000000002</v>
      </c>
      <c r="O13" s="197">
        <v>-20927.060000000001</v>
      </c>
      <c r="P13" s="197">
        <v>-17937.48</v>
      </c>
      <c r="Q13" s="197">
        <v>-17937.48</v>
      </c>
      <c r="R13" s="197">
        <v>-16442.690000000002</v>
      </c>
      <c r="S13" s="197">
        <v>-16442.690000000002</v>
      </c>
      <c r="T13" s="197">
        <v>-17937.48</v>
      </c>
      <c r="U13" s="197">
        <v>-23916.639999999999</v>
      </c>
      <c r="V13" s="197">
        <v>-26906.22</v>
      </c>
      <c r="W13" s="197">
        <v>-36622.355000000003</v>
      </c>
      <c r="X13" s="197">
        <v>-27653.615000000002</v>
      </c>
      <c r="Y13" s="197">
        <v>-27653.615000000002</v>
      </c>
      <c r="Z13" s="198">
        <f t="shared" si="0"/>
        <v>-278030.94</v>
      </c>
    </row>
    <row r="14" spans="1:26" x14ac:dyDescent="0.3">
      <c r="B14" s="172">
        <v>27118000</v>
      </c>
      <c r="C14" s="23" t="s">
        <v>491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8">
        <f t="shared" si="0"/>
        <v>0</v>
      </c>
    </row>
    <row r="15" spans="1:26" x14ac:dyDescent="0.3">
      <c r="B15" s="172">
        <v>27121000</v>
      </c>
      <c r="C15" s="23" t="s">
        <v>492</v>
      </c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8">
        <f t="shared" si="0"/>
        <v>0</v>
      </c>
    </row>
    <row r="16" spans="1:26" x14ac:dyDescent="0.3">
      <c r="B16" s="172">
        <v>27122000</v>
      </c>
      <c r="C16" s="23" t="s">
        <v>493</v>
      </c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8">
        <f t="shared" si="0"/>
        <v>0</v>
      </c>
    </row>
    <row r="17" spans="1:26" x14ac:dyDescent="0.3">
      <c r="A17">
        <v>6.2E-2</v>
      </c>
      <c r="B17" s="172">
        <v>27123000</v>
      </c>
      <c r="C17" s="23" t="s">
        <v>494</v>
      </c>
      <c r="D17" s="170">
        <v>-16194.00623676</v>
      </c>
      <c r="E17" s="170">
        <v>-69095.652000000002</v>
      </c>
      <c r="F17" s="170">
        <v>-6820</v>
      </c>
      <c r="G17" s="170">
        <v>-6820</v>
      </c>
      <c r="H17" s="170">
        <v>-7440</v>
      </c>
      <c r="I17" s="170">
        <v>-9920</v>
      </c>
      <c r="J17" s="170">
        <v>-13135.32</v>
      </c>
      <c r="K17" s="170">
        <v>-17878.63</v>
      </c>
      <c r="L17" s="170">
        <v>-13500.19</v>
      </c>
      <c r="M17" s="170">
        <v>-39770.83</v>
      </c>
      <c r="N17" s="197">
        <v>-13500.19</v>
      </c>
      <c r="O17" s="197">
        <v>-10216.36</v>
      </c>
      <c r="P17" s="197">
        <v>-8756.880000000001</v>
      </c>
      <c r="Q17" s="197">
        <v>-8756.880000000001</v>
      </c>
      <c r="R17" s="197">
        <v>-8027.14</v>
      </c>
      <c r="S17" s="197">
        <v>-8027.14</v>
      </c>
      <c r="T17" s="197">
        <v>-8756.880000000001</v>
      </c>
      <c r="U17" s="197">
        <v>-11675.84</v>
      </c>
      <c r="V17" s="197">
        <v>-13135.32</v>
      </c>
      <c r="W17" s="197">
        <v>-17878.63</v>
      </c>
      <c r="X17" s="197">
        <v>-13500.19</v>
      </c>
      <c r="Y17" s="197">
        <v>-13500.19</v>
      </c>
      <c r="Z17" s="198">
        <f t="shared" si="0"/>
        <v>-135731.64000000001</v>
      </c>
    </row>
    <row r="18" spans="1:26" x14ac:dyDescent="0.3">
      <c r="B18" s="172">
        <v>27124000</v>
      </c>
      <c r="C18" s="23" t="s">
        <v>495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8">
        <f t="shared" si="0"/>
        <v>0</v>
      </c>
    </row>
    <row r="19" spans="1:26" x14ac:dyDescent="0.3">
      <c r="B19" s="172">
        <v>27125000</v>
      </c>
      <c r="C19" s="23" t="s">
        <v>496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8">
        <f t="shared" si="0"/>
        <v>0</v>
      </c>
    </row>
    <row r="20" spans="1:26" x14ac:dyDescent="0.3">
      <c r="B20" s="172">
        <v>27126000</v>
      </c>
      <c r="C20" s="23" t="s">
        <v>497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8">
        <f t="shared" si="0"/>
        <v>0</v>
      </c>
    </row>
    <row r="21" spans="1:26" x14ac:dyDescent="0.3">
      <c r="B21" s="174">
        <v>27127000</v>
      </c>
      <c r="C21" s="175" t="s">
        <v>498</v>
      </c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>
        <f t="shared" si="0"/>
        <v>0</v>
      </c>
    </row>
    <row r="22" spans="1:26" x14ac:dyDescent="0.3">
      <c r="A22" s="176">
        <f>SUM(A7:A21)</f>
        <v>1</v>
      </c>
      <c r="D22" s="177">
        <f>SUM(D7:D21)</f>
        <v>-261193.64898</v>
      </c>
      <c r="E22" s="177">
        <f t="shared" ref="E22:Z22" si="1">SUM(E7:E21)</f>
        <v>-1114446</v>
      </c>
      <c r="F22" s="177">
        <f t="shared" si="1"/>
        <v>-110000</v>
      </c>
      <c r="G22" s="177">
        <f t="shared" si="1"/>
        <v>-110000</v>
      </c>
      <c r="H22" s="177">
        <f t="shared" si="1"/>
        <v>-120000</v>
      </c>
      <c r="I22" s="177">
        <f t="shared" si="1"/>
        <v>-160000</v>
      </c>
      <c r="J22" s="177">
        <f t="shared" si="1"/>
        <v>-211860.00000000003</v>
      </c>
      <c r="K22" s="177">
        <f t="shared" si="1"/>
        <v>-288365.00000000006</v>
      </c>
      <c r="L22" s="177">
        <f t="shared" si="1"/>
        <v>-217745</v>
      </c>
      <c r="M22" s="177">
        <f t="shared" si="1"/>
        <v>-641465</v>
      </c>
      <c r="N22" s="256">
        <f t="shared" si="1"/>
        <v>-217745</v>
      </c>
      <c r="O22" s="256">
        <f t="shared" si="1"/>
        <v>-164780</v>
      </c>
      <c r="P22" s="256">
        <f t="shared" si="1"/>
        <v>-141240</v>
      </c>
      <c r="Q22" s="256">
        <f t="shared" si="1"/>
        <v>-141240</v>
      </c>
      <c r="R22" s="256">
        <f t="shared" si="1"/>
        <v>-129470</v>
      </c>
      <c r="S22" s="256">
        <f t="shared" si="1"/>
        <v>-129470</v>
      </c>
      <c r="T22" s="256">
        <f t="shared" si="1"/>
        <v>-141240</v>
      </c>
      <c r="U22" s="256">
        <f t="shared" si="1"/>
        <v>-188320.00000000003</v>
      </c>
      <c r="V22" s="256">
        <f t="shared" si="1"/>
        <v>-211860.00000000003</v>
      </c>
      <c r="W22" s="256">
        <f t="shared" si="1"/>
        <v>-288365.00000000006</v>
      </c>
      <c r="X22" s="256">
        <f t="shared" si="1"/>
        <v>-217745</v>
      </c>
      <c r="Y22" s="256">
        <f t="shared" si="1"/>
        <v>-217745</v>
      </c>
      <c r="Z22" s="256">
        <f t="shared" si="1"/>
        <v>-2189220</v>
      </c>
    </row>
    <row r="23" spans="1:26" x14ac:dyDescent="0.3">
      <c r="A23" s="124">
        <f>A7+A9+A10+A11+A17</f>
        <v>0.64700000000000002</v>
      </c>
      <c r="B23" t="s">
        <v>299</v>
      </c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81" t="s">
        <v>476</v>
      </c>
    </row>
    <row r="24" spans="1:26" x14ac:dyDescent="0.3">
      <c r="D24" s="171">
        <v>42309</v>
      </c>
      <c r="E24" s="171">
        <v>42339</v>
      </c>
      <c r="F24" s="171">
        <v>42370</v>
      </c>
      <c r="G24" s="171">
        <v>42401</v>
      </c>
      <c r="H24" s="171">
        <v>42430</v>
      </c>
      <c r="I24" s="171">
        <v>42461</v>
      </c>
      <c r="J24" s="171">
        <v>42491</v>
      </c>
      <c r="K24" s="171">
        <v>42522</v>
      </c>
      <c r="L24" s="171">
        <v>42552</v>
      </c>
      <c r="M24" s="171">
        <v>42583</v>
      </c>
      <c r="N24" s="171">
        <v>42614</v>
      </c>
      <c r="O24" s="171">
        <v>42644</v>
      </c>
      <c r="P24" s="171">
        <v>42675</v>
      </c>
      <c r="Q24" s="171">
        <v>42705</v>
      </c>
      <c r="R24" s="171">
        <v>42736</v>
      </c>
      <c r="S24" s="171">
        <v>42767</v>
      </c>
      <c r="T24" s="171">
        <v>42795</v>
      </c>
      <c r="U24" s="171">
        <v>42826</v>
      </c>
      <c r="V24" s="171">
        <v>42856</v>
      </c>
      <c r="W24" s="171">
        <v>42887</v>
      </c>
      <c r="X24" s="171">
        <v>42917</v>
      </c>
      <c r="Y24" s="171">
        <v>42948</v>
      </c>
      <c r="Z24" s="199" t="s">
        <v>477</v>
      </c>
    </row>
    <row r="25" spans="1:26" x14ac:dyDescent="0.3">
      <c r="B25" s="172">
        <v>27111000</v>
      </c>
      <c r="C25" s="23" t="s">
        <v>484</v>
      </c>
      <c r="D25" s="173">
        <f>D7</f>
        <v>-39179.047347</v>
      </c>
      <c r="E25" s="173">
        <f t="shared" ref="E25:Y25" si="2">E7</f>
        <v>-167166.9</v>
      </c>
      <c r="F25" s="173">
        <f t="shared" si="2"/>
        <v>-16500</v>
      </c>
      <c r="G25" s="173">
        <f t="shared" si="2"/>
        <v>-16500</v>
      </c>
      <c r="H25" s="173">
        <f t="shared" si="2"/>
        <v>-18000</v>
      </c>
      <c r="I25" s="173">
        <f t="shared" si="2"/>
        <v>-24000</v>
      </c>
      <c r="J25" s="173">
        <f t="shared" si="2"/>
        <v>-31779</v>
      </c>
      <c r="K25" s="173">
        <f t="shared" si="2"/>
        <v>-43254.75</v>
      </c>
      <c r="L25" s="173">
        <f t="shared" si="2"/>
        <v>-32661.75</v>
      </c>
      <c r="M25" s="173">
        <f t="shared" si="2"/>
        <v>-96219.75</v>
      </c>
      <c r="N25" s="254">
        <f t="shared" si="2"/>
        <v>-32661.75</v>
      </c>
      <c r="O25" s="254">
        <f t="shared" si="2"/>
        <v>-24717</v>
      </c>
      <c r="P25" s="254">
        <f t="shared" si="2"/>
        <v>-21186</v>
      </c>
      <c r="Q25" s="254">
        <f t="shared" si="2"/>
        <v>-21186</v>
      </c>
      <c r="R25" s="254">
        <f t="shared" si="2"/>
        <v>-19420.5</v>
      </c>
      <c r="S25" s="254">
        <f t="shared" si="2"/>
        <v>-19420.5</v>
      </c>
      <c r="T25" s="254">
        <f t="shared" si="2"/>
        <v>-21186</v>
      </c>
      <c r="U25" s="254">
        <f t="shared" si="2"/>
        <v>-28248</v>
      </c>
      <c r="V25" s="254">
        <f t="shared" si="2"/>
        <v>-31779</v>
      </c>
      <c r="W25" s="254">
        <f t="shared" si="2"/>
        <v>-43254.75</v>
      </c>
      <c r="X25" s="254">
        <f t="shared" si="2"/>
        <v>-32661.75</v>
      </c>
      <c r="Y25" s="254">
        <f t="shared" si="2"/>
        <v>-32661.75</v>
      </c>
      <c r="Z25" s="254">
        <f>SUM(N25:Y25)</f>
        <v>-328383</v>
      </c>
    </row>
    <row r="26" spans="1:26" x14ac:dyDescent="0.3">
      <c r="B26" s="172">
        <v>27113000</v>
      </c>
      <c r="C26" s="23" t="s">
        <v>486</v>
      </c>
      <c r="D26" s="173">
        <f>D9</f>
        <v>-94290.90728177999</v>
      </c>
      <c r="E26" s="173">
        <f t="shared" ref="E26:Y28" si="3">E9</f>
        <v>-402315.00599999999</v>
      </c>
      <c r="F26" s="173">
        <f t="shared" si="3"/>
        <v>-39710</v>
      </c>
      <c r="G26" s="173">
        <f t="shared" si="3"/>
        <v>-39710</v>
      </c>
      <c r="H26" s="173">
        <f t="shared" si="3"/>
        <v>-43320</v>
      </c>
      <c r="I26" s="173">
        <f t="shared" si="3"/>
        <v>-57760</v>
      </c>
      <c r="J26" s="173">
        <f t="shared" si="3"/>
        <v>-76481.460000000006</v>
      </c>
      <c r="K26" s="173">
        <f t="shared" si="3"/>
        <v>-104099.765</v>
      </c>
      <c r="L26" s="173">
        <f t="shared" si="3"/>
        <v>-78605.945000000007</v>
      </c>
      <c r="M26" s="173">
        <f t="shared" si="3"/>
        <v>-231568.86500000002</v>
      </c>
      <c r="N26" s="198">
        <f t="shared" si="3"/>
        <v>-78605.945000000007</v>
      </c>
      <c r="O26" s="198">
        <f t="shared" si="3"/>
        <v>-59485.58</v>
      </c>
      <c r="P26" s="198">
        <f t="shared" si="3"/>
        <v>-50987.64</v>
      </c>
      <c r="Q26" s="198">
        <f t="shared" si="3"/>
        <v>-50987.64</v>
      </c>
      <c r="R26" s="198">
        <f t="shared" si="3"/>
        <v>-46738.67</v>
      </c>
      <c r="S26" s="198">
        <f t="shared" si="3"/>
        <v>-46738.67</v>
      </c>
      <c r="T26" s="198">
        <f t="shared" si="3"/>
        <v>-50987.64</v>
      </c>
      <c r="U26" s="198">
        <f t="shared" si="3"/>
        <v>-67983.520000000004</v>
      </c>
      <c r="V26" s="198">
        <f t="shared" si="3"/>
        <v>-76481.460000000006</v>
      </c>
      <c r="W26" s="198">
        <f t="shared" si="3"/>
        <v>-104099.765</v>
      </c>
      <c r="X26" s="198">
        <f t="shared" si="3"/>
        <v>-78605.945000000007</v>
      </c>
      <c r="Y26" s="198">
        <f t="shared" si="3"/>
        <v>-78605.945000000007</v>
      </c>
      <c r="Z26" s="198">
        <f t="shared" ref="Z26:Z30" si="4">SUM(N26:Y26)</f>
        <v>-790308.42000000016</v>
      </c>
    </row>
    <row r="27" spans="1:26" x14ac:dyDescent="0.3">
      <c r="B27" s="172">
        <v>27114000</v>
      </c>
      <c r="C27" s="23" t="s">
        <v>487</v>
      </c>
      <c r="D27" s="173">
        <f>D10</f>
        <v>-12276.101502060001</v>
      </c>
      <c r="E27" s="173">
        <f t="shared" si="3"/>
        <v>-52378.962</v>
      </c>
      <c r="F27" s="173">
        <f t="shared" si="3"/>
        <v>-5170</v>
      </c>
      <c r="G27" s="173">
        <f t="shared" si="3"/>
        <v>-5170</v>
      </c>
      <c r="H27" s="173">
        <f t="shared" si="3"/>
        <v>-5640</v>
      </c>
      <c r="I27" s="173">
        <f t="shared" si="3"/>
        <v>-7520</v>
      </c>
      <c r="J27" s="173">
        <f t="shared" si="3"/>
        <v>-9957.42</v>
      </c>
      <c r="K27" s="173">
        <f t="shared" si="3"/>
        <v>-13553.155000000001</v>
      </c>
      <c r="L27" s="173">
        <f t="shared" si="3"/>
        <v>-10234.015000000001</v>
      </c>
      <c r="M27" s="173">
        <f t="shared" si="3"/>
        <v>-30148.855</v>
      </c>
      <c r="N27" s="198">
        <f t="shared" si="3"/>
        <v>-10234.015000000001</v>
      </c>
      <c r="O27" s="198">
        <f t="shared" si="3"/>
        <v>-7744.66</v>
      </c>
      <c r="P27" s="198">
        <f t="shared" si="3"/>
        <v>-6638.2800000000007</v>
      </c>
      <c r="Q27" s="198">
        <f t="shared" si="3"/>
        <v>-6638.2800000000007</v>
      </c>
      <c r="R27" s="198">
        <f t="shared" si="3"/>
        <v>-6085.09</v>
      </c>
      <c r="S27" s="198">
        <f t="shared" si="3"/>
        <v>-6085.09</v>
      </c>
      <c r="T27" s="198">
        <f t="shared" si="3"/>
        <v>-6638.2800000000007</v>
      </c>
      <c r="U27" s="198">
        <f t="shared" si="3"/>
        <v>-8851.0400000000009</v>
      </c>
      <c r="V27" s="198">
        <f t="shared" si="3"/>
        <v>-9957.42</v>
      </c>
      <c r="W27" s="198">
        <f t="shared" si="3"/>
        <v>-13553.155000000001</v>
      </c>
      <c r="X27" s="198">
        <f t="shared" si="3"/>
        <v>-10234.015000000001</v>
      </c>
      <c r="Y27" s="198">
        <f t="shared" si="3"/>
        <v>-10234.015000000001</v>
      </c>
      <c r="Z27" s="198">
        <f t="shared" si="4"/>
        <v>-102893.34</v>
      </c>
    </row>
    <row r="28" spans="1:26" x14ac:dyDescent="0.3">
      <c r="B28" s="172">
        <v>27115000</v>
      </c>
      <c r="C28" s="23" t="s">
        <v>488</v>
      </c>
      <c r="D28" s="173">
        <f>D11</f>
        <v>-7052.22852246</v>
      </c>
      <c r="E28" s="173">
        <f t="shared" si="3"/>
        <v>-30090.042000000001</v>
      </c>
      <c r="F28" s="173">
        <f t="shared" si="3"/>
        <v>-2970</v>
      </c>
      <c r="G28" s="173">
        <f t="shared" si="3"/>
        <v>-2970</v>
      </c>
      <c r="H28" s="173">
        <f t="shared" si="3"/>
        <v>-3240</v>
      </c>
      <c r="I28" s="173">
        <f t="shared" si="3"/>
        <v>-4320</v>
      </c>
      <c r="J28" s="173">
        <f t="shared" si="3"/>
        <v>-5720.22</v>
      </c>
      <c r="K28" s="173">
        <f t="shared" si="3"/>
        <v>-7785.8550000000005</v>
      </c>
      <c r="L28" s="173">
        <f t="shared" si="3"/>
        <v>-5879.1149999999998</v>
      </c>
      <c r="M28" s="173">
        <f t="shared" si="3"/>
        <v>-17319.555</v>
      </c>
      <c r="N28" s="198">
        <f t="shared" si="3"/>
        <v>-5879.1149999999998</v>
      </c>
      <c r="O28" s="198">
        <f t="shared" si="3"/>
        <v>-4449.0600000000004</v>
      </c>
      <c r="P28" s="198">
        <f t="shared" si="3"/>
        <v>-3813.48</v>
      </c>
      <c r="Q28" s="198">
        <f t="shared" si="3"/>
        <v>-3813.48</v>
      </c>
      <c r="R28" s="198">
        <f t="shared" si="3"/>
        <v>-3495.69</v>
      </c>
      <c r="S28" s="198">
        <f t="shared" si="3"/>
        <v>-3495.69</v>
      </c>
      <c r="T28" s="198">
        <f t="shared" si="3"/>
        <v>-3813.48</v>
      </c>
      <c r="U28" s="198">
        <f t="shared" si="3"/>
        <v>-5084.6400000000003</v>
      </c>
      <c r="V28" s="198">
        <f t="shared" si="3"/>
        <v>-5720.22</v>
      </c>
      <c r="W28" s="198">
        <f t="shared" si="3"/>
        <v>-7785.8550000000005</v>
      </c>
      <c r="X28" s="198">
        <f t="shared" si="3"/>
        <v>-5879.1149999999998</v>
      </c>
      <c r="Y28" s="198">
        <f t="shared" si="3"/>
        <v>-5879.1149999999998</v>
      </c>
      <c r="Z28" s="198">
        <f t="shared" si="4"/>
        <v>-59108.939999999995</v>
      </c>
    </row>
    <row r="29" spans="1:26" x14ac:dyDescent="0.3">
      <c r="B29" s="172">
        <v>27121000</v>
      </c>
      <c r="C29" s="23" t="s">
        <v>492</v>
      </c>
      <c r="D29" s="173">
        <f>D15</f>
        <v>0</v>
      </c>
      <c r="E29" s="173">
        <f t="shared" ref="E29:Y29" si="5">E15</f>
        <v>0</v>
      </c>
      <c r="F29" s="173">
        <f t="shared" si="5"/>
        <v>0</v>
      </c>
      <c r="G29" s="173">
        <f t="shared" si="5"/>
        <v>0</v>
      </c>
      <c r="H29" s="173">
        <f t="shared" si="5"/>
        <v>0</v>
      </c>
      <c r="I29" s="173">
        <f t="shared" si="5"/>
        <v>0</v>
      </c>
      <c r="J29" s="173">
        <f t="shared" si="5"/>
        <v>0</v>
      </c>
      <c r="K29" s="173">
        <f t="shared" si="5"/>
        <v>0</v>
      </c>
      <c r="L29" s="173">
        <f t="shared" si="5"/>
        <v>0</v>
      </c>
      <c r="M29" s="173">
        <f t="shared" si="5"/>
        <v>0</v>
      </c>
      <c r="N29" s="198">
        <f t="shared" si="5"/>
        <v>0</v>
      </c>
      <c r="O29" s="198">
        <f t="shared" si="5"/>
        <v>0</v>
      </c>
      <c r="P29" s="198">
        <f t="shared" si="5"/>
        <v>0</v>
      </c>
      <c r="Q29" s="198">
        <f t="shared" si="5"/>
        <v>0</v>
      </c>
      <c r="R29" s="198">
        <f t="shared" si="5"/>
        <v>0</v>
      </c>
      <c r="S29" s="198">
        <f t="shared" si="5"/>
        <v>0</v>
      </c>
      <c r="T29" s="198">
        <f t="shared" si="5"/>
        <v>0</v>
      </c>
      <c r="U29" s="198">
        <f t="shared" si="5"/>
        <v>0</v>
      </c>
      <c r="V29" s="198">
        <f t="shared" si="5"/>
        <v>0</v>
      </c>
      <c r="W29" s="198">
        <f t="shared" si="5"/>
        <v>0</v>
      </c>
      <c r="X29" s="198">
        <f t="shared" si="5"/>
        <v>0</v>
      </c>
      <c r="Y29" s="198">
        <f t="shared" si="5"/>
        <v>0</v>
      </c>
      <c r="Z29" s="198">
        <f t="shared" si="4"/>
        <v>0</v>
      </c>
    </row>
    <row r="30" spans="1:26" x14ac:dyDescent="0.3">
      <c r="B30" s="172">
        <v>27123000</v>
      </c>
      <c r="C30" s="23" t="s">
        <v>494</v>
      </c>
      <c r="D30" s="173">
        <f>D17</f>
        <v>-16194.00623676</v>
      </c>
      <c r="E30" s="173">
        <f t="shared" ref="E30:Y30" si="6">E17</f>
        <v>-69095.652000000002</v>
      </c>
      <c r="F30" s="173">
        <f t="shared" si="6"/>
        <v>-6820</v>
      </c>
      <c r="G30" s="173">
        <f t="shared" si="6"/>
        <v>-6820</v>
      </c>
      <c r="H30" s="173">
        <f t="shared" si="6"/>
        <v>-7440</v>
      </c>
      <c r="I30" s="173">
        <f t="shared" si="6"/>
        <v>-9920</v>
      </c>
      <c r="J30" s="173">
        <f t="shared" si="6"/>
        <v>-13135.32</v>
      </c>
      <c r="K30" s="173">
        <f t="shared" si="6"/>
        <v>-17878.63</v>
      </c>
      <c r="L30" s="173">
        <f t="shared" si="6"/>
        <v>-13500.19</v>
      </c>
      <c r="M30" s="173">
        <f t="shared" si="6"/>
        <v>-39770.83</v>
      </c>
      <c r="N30" s="198">
        <f t="shared" si="6"/>
        <v>-13500.19</v>
      </c>
      <c r="O30" s="198">
        <f t="shared" si="6"/>
        <v>-10216.36</v>
      </c>
      <c r="P30" s="198">
        <f t="shared" si="6"/>
        <v>-8756.880000000001</v>
      </c>
      <c r="Q30" s="198">
        <f t="shared" si="6"/>
        <v>-8756.880000000001</v>
      </c>
      <c r="R30" s="198">
        <f t="shared" si="6"/>
        <v>-8027.14</v>
      </c>
      <c r="S30" s="198">
        <f t="shared" si="6"/>
        <v>-8027.14</v>
      </c>
      <c r="T30" s="198">
        <f t="shared" si="6"/>
        <v>-8756.880000000001</v>
      </c>
      <c r="U30" s="198">
        <f t="shared" si="6"/>
        <v>-11675.84</v>
      </c>
      <c r="V30" s="198">
        <f t="shared" si="6"/>
        <v>-13135.32</v>
      </c>
      <c r="W30" s="198">
        <f t="shared" si="6"/>
        <v>-17878.63</v>
      </c>
      <c r="X30" s="198">
        <f t="shared" si="6"/>
        <v>-13500.19</v>
      </c>
      <c r="Y30" s="198">
        <f t="shared" si="6"/>
        <v>-13500.19</v>
      </c>
      <c r="Z30" s="198">
        <f t="shared" si="4"/>
        <v>-135731.64000000001</v>
      </c>
    </row>
    <row r="31" spans="1:26" x14ac:dyDescent="0.3">
      <c r="D31" s="177">
        <f>SUM(D25:D30)</f>
        <v>-168992.29089005999</v>
      </c>
      <c r="E31" s="177">
        <f t="shared" ref="E31:Z31" si="7">SUM(E25:E30)</f>
        <v>-721046.56200000003</v>
      </c>
      <c r="F31" s="177">
        <f t="shared" si="7"/>
        <v>-71170</v>
      </c>
      <c r="G31" s="177">
        <f t="shared" si="7"/>
        <v>-71170</v>
      </c>
      <c r="H31" s="177">
        <f t="shared" si="7"/>
        <v>-77640</v>
      </c>
      <c r="I31" s="177">
        <f t="shared" si="7"/>
        <v>-103520</v>
      </c>
      <c r="J31" s="177">
        <f t="shared" si="7"/>
        <v>-137073.42000000001</v>
      </c>
      <c r="K31" s="177">
        <f t="shared" si="7"/>
        <v>-186572.15500000003</v>
      </c>
      <c r="L31" s="177">
        <f t="shared" si="7"/>
        <v>-140881.01500000001</v>
      </c>
      <c r="M31" s="177">
        <f t="shared" si="7"/>
        <v>-415027.85499999998</v>
      </c>
      <c r="N31" s="256">
        <f t="shared" si="7"/>
        <v>-140881.01500000001</v>
      </c>
      <c r="O31" s="256">
        <f t="shared" si="7"/>
        <v>-106612.66</v>
      </c>
      <c r="P31" s="256">
        <f t="shared" si="7"/>
        <v>-91382.28</v>
      </c>
      <c r="Q31" s="256">
        <f t="shared" si="7"/>
        <v>-91382.28</v>
      </c>
      <c r="R31" s="256">
        <f t="shared" si="7"/>
        <v>-83767.09</v>
      </c>
      <c r="S31" s="256">
        <f t="shared" si="7"/>
        <v>-83767.09</v>
      </c>
      <c r="T31" s="256">
        <f t="shared" si="7"/>
        <v>-91382.28</v>
      </c>
      <c r="U31" s="256">
        <f t="shared" si="7"/>
        <v>-121843.04</v>
      </c>
      <c r="V31" s="256">
        <f t="shared" si="7"/>
        <v>-137073.42000000001</v>
      </c>
      <c r="W31" s="256">
        <f t="shared" si="7"/>
        <v>-186572.15500000003</v>
      </c>
      <c r="X31" s="256">
        <f t="shared" si="7"/>
        <v>-140881.01500000001</v>
      </c>
      <c r="Y31" s="256">
        <f t="shared" si="7"/>
        <v>-140881.01500000001</v>
      </c>
      <c r="Z31" s="256">
        <f t="shared" si="7"/>
        <v>-1416425.3400000003</v>
      </c>
    </row>
    <row r="32" spans="1:26" x14ac:dyDescent="0.3"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</row>
    <row r="33" spans="3:27" x14ac:dyDescent="0.3"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81" t="s">
        <v>476</v>
      </c>
    </row>
    <row r="34" spans="3:27" x14ac:dyDescent="0.3">
      <c r="C34" s="6" t="s">
        <v>300</v>
      </c>
      <c r="D34" s="171">
        <v>42309</v>
      </c>
      <c r="E34" s="171">
        <v>42339</v>
      </c>
      <c r="F34" s="171">
        <v>42370</v>
      </c>
      <c r="G34" s="171">
        <v>42401</v>
      </c>
      <c r="H34" s="171">
        <v>42430</v>
      </c>
      <c r="I34" s="171">
        <v>42461</v>
      </c>
      <c r="J34" s="171">
        <v>42491</v>
      </c>
      <c r="K34" s="171">
        <v>42522</v>
      </c>
      <c r="L34" s="171">
        <v>42552</v>
      </c>
      <c r="M34" s="171">
        <v>42583</v>
      </c>
      <c r="N34" s="171">
        <v>42614</v>
      </c>
      <c r="O34" s="171">
        <v>42644</v>
      </c>
      <c r="P34" s="171">
        <v>42675</v>
      </c>
      <c r="Q34" s="171">
        <v>42705</v>
      </c>
      <c r="R34" s="171">
        <v>42736</v>
      </c>
      <c r="S34" s="171">
        <v>42767</v>
      </c>
      <c r="T34" s="171">
        <v>42795</v>
      </c>
      <c r="U34" s="171">
        <v>42826</v>
      </c>
      <c r="V34" s="171">
        <v>42856</v>
      </c>
      <c r="W34" s="171">
        <v>42887</v>
      </c>
      <c r="X34" s="171">
        <v>42917</v>
      </c>
      <c r="Y34" s="171">
        <v>42948</v>
      </c>
      <c r="Z34" s="199" t="s">
        <v>477</v>
      </c>
    </row>
    <row r="35" spans="3:27" x14ac:dyDescent="0.3">
      <c r="C35" s="51" t="s">
        <v>165</v>
      </c>
      <c r="D35" s="173">
        <f>'RC Additions'!S142</f>
        <v>2424909.0063944822</v>
      </c>
      <c r="E35" s="173">
        <f>'RC Additions'!T142</f>
        <v>2432912.8698944822</v>
      </c>
      <c r="F35" s="173">
        <f>'RC Additions'!U142</f>
        <v>789439.06004200003</v>
      </c>
      <c r="G35" s="173">
        <f>'RC Additions'!V142</f>
        <v>650358.19933800003</v>
      </c>
      <c r="H35" s="173">
        <f>'RC Additions'!W142</f>
        <v>365236.65749999997</v>
      </c>
      <c r="I35" s="173">
        <f>'RC Additions'!X142</f>
        <v>436681.69750000001</v>
      </c>
      <c r="J35" s="173">
        <f>'RC Additions'!Y142</f>
        <v>2932295.2990144822</v>
      </c>
      <c r="K35" s="173">
        <f>'RC Additions'!Z142</f>
        <v>2685741.1164144822</v>
      </c>
      <c r="L35" s="173">
        <f>'RC Additions'!AA142</f>
        <v>1140584.3999999999</v>
      </c>
      <c r="M35" s="173">
        <f>'RC Additions'!AB142</f>
        <v>1153500.8999999999</v>
      </c>
      <c r="N35" s="254">
        <f>'RC Additions'!AC142</f>
        <v>1086770.24</v>
      </c>
      <c r="O35" s="254">
        <f>'RC Additions'!AD142</f>
        <v>4148041.1515920004</v>
      </c>
      <c r="P35" s="254">
        <f>'RC Additions'!AE142</f>
        <v>1001715.25</v>
      </c>
      <c r="Q35" s="254">
        <f>'RC Additions'!AF142</f>
        <v>816500.6</v>
      </c>
      <c r="R35" s="254">
        <f>'RC Additions'!AG142</f>
        <v>596394.25</v>
      </c>
      <c r="S35" s="254">
        <f>'RC Additions'!AH142</f>
        <v>2134672.3099999996</v>
      </c>
      <c r="T35" s="254">
        <f>'RC Additions'!AI142</f>
        <v>303077.5</v>
      </c>
      <c r="U35" s="254">
        <f>'RC Additions'!AJ142</f>
        <v>336033.5</v>
      </c>
      <c r="V35" s="254">
        <f>'RC Additions'!AK142</f>
        <v>560031.30000000005</v>
      </c>
      <c r="W35" s="254">
        <f>'RC Additions'!AL142</f>
        <v>792738.9</v>
      </c>
      <c r="X35" s="254">
        <f>'RC Additions'!AM142</f>
        <v>1020973.9</v>
      </c>
      <c r="Y35" s="254">
        <f>'RC Additions'!AN142</f>
        <v>1199568.8999999999</v>
      </c>
      <c r="Z35" s="254">
        <f t="shared" ref="Z35:Z38" si="8">SUM(N35:Y35)</f>
        <v>13996517.801592002</v>
      </c>
    </row>
    <row r="36" spans="3:27" x14ac:dyDescent="0.3">
      <c r="C36" s="51" t="s">
        <v>168</v>
      </c>
      <c r="D36" s="173">
        <f>'RC Additions'!S143</f>
        <v>92126.027849879712</v>
      </c>
      <c r="E36" s="173">
        <f>'RC Additions'!T143</f>
        <v>92532.108349879709</v>
      </c>
      <c r="F36" s="173">
        <f>'RC Additions'!U143</f>
        <v>81148.786786000011</v>
      </c>
      <c r="G36" s="173">
        <f>'RC Additions'!V143</f>
        <v>77779.332313999999</v>
      </c>
      <c r="H36" s="173">
        <f>'RC Additions'!W143</f>
        <v>60931.097500000003</v>
      </c>
      <c r="I36" s="173">
        <f>'RC Additions'!X143</f>
        <v>58486.717499999999</v>
      </c>
      <c r="J36" s="173">
        <f>'RC Additions'!Y143</f>
        <v>202038.48</v>
      </c>
      <c r="K36" s="173">
        <f>'RC Additions'!Z143</f>
        <v>212362.79500000001</v>
      </c>
      <c r="L36" s="173">
        <f>'RC Additions'!AA143</f>
        <v>106261.6</v>
      </c>
      <c r="M36" s="173">
        <f>'RC Additions'!AB143</f>
        <v>113877.6</v>
      </c>
      <c r="N36" s="198">
        <f>'RC Additions'!AC143</f>
        <v>108807.36</v>
      </c>
      <c r="O36" s="198">
        <f>'RC Additions'!AD143</f>
        <v>191297.998949</v>
      </c>
      <c r="P36" s="198">
        <f>'RC Additions'!AE143</f>
        <v>85921</v>
      </c>
      <c r="Q36" s="198">
        <f>'RC Additions'!AF143</f>
        <v>61056.65</v>
      </c>
      <c r="R36" s="198">
        <f>'RC Additions'!AG143</f>
        <v>56407.5</v>
      </c>
      <c r="S36" s="198">
        <f>'RC Additions'!AH143</f>
        <v>159674.5</v>
      </c>
      <c r="T36" s="198">
        <f>'RC Additions'!AI143</f>
        <v>58261.5</v>
      </c>
      <c r="U36" s="198">
        <f>'RC Additions'!AJ143</f>
        <v>54142</v>
      </c>
      <c r="V36" s="198">
        <f>'RC Additions'!AK143</f>
        <v>78388.2</v>
      </c>
      <c r="W36" s="198">
        <f>'RC Additions'!AL143</f>
        <v>89216.6</v>
      </c>
      <c r="X36" s="198">
        <f>'RC Additions'!AM143</f>
        <v>102752.1</v>
      </c>
      <c r="Y36" s="198">
        <f>'RC Additions'!AN143</f>
        <v>111579.6</v>
      </c>
      <c r="Z36" s="198">
        <f t="shared" si="8"/>
        <v>1157505.0089489999</v>
      </c>
    </row>
    <row r="37" spans="3:27" x14ac:dyDescent="0.3">
      <c r="C37" s="47" t="s">
        <v>99</v>
      </c>
      <c r="D37" s="173">
        <f>'RC Additions'!S144</f>
        <v>198884.92008978981</v>
      </c>
      <c r="E37" s="173">
        <f>'RC Additions'!T144</f>
        <v>164489.83318978982</v>
      </c>
      <c r="F37" s="173">
        <f>'RC Additions'!U144</f>
        <v>100987.73773199999</v>
      </c>
      <c r="G37" s="173">
        <f>'RC Additions'!V144</f>
        <v>119424.764628</v>
      </c>
      <c r="H37" s="173">
        <f>'RC Additions'!W144</f>
        <v>107365.89500000002</v>
      </c>
      <c r="I37" s="173">
        <f>'RC Additions'!X144</f>
        <v>117551.41500000001</v>
      </c>
      <c r="J37" s="173">
        <f>'RC Additions'!Y144</f>
        <v>156988.87</v>
      </c>
      <c r="K37" s="173">
        <f>'RC Additions'!Z144</f>
        <v>191769.4</v>
      </c>
      <c r="L37" s="173">
        <f>'RC Additions'!AA144</f>
        <v>210597</v>
      </c>
      <c r="M37" s="173">
        <f>'RC Additions'!AB144</f>
        <v>213401.5</v>
      </c>
      <c r="N37" s="198">
        <f>'RC Additions'!AC144</f>
        <v>183092.5</v>
      </c>
      <c r="O37" s="198">
        <f>'RC Additions'!AD144</f>
        <v>255461.47894900001</v>
      </c>
      <c r="P37" s="198">
        <f>'RC Additions'!AE144</f>
        <v>123585</v>
      </c>
      <c r="Q37" s="198">
        <f>'RC Additions'!AF144</f>
        <v>100398.1</v>
      </c>
      <c r="R37" s="198">
        <f>'RC Additions'!AG144</f>
        <v>83567</v>
      </c>
      <c r="S37" s="198">
        <f>'RC Additions'!AH144</f>
        <v>305354.92000000004</v>
      </c>
      <c r="T37" s="198">
        <f>'RC Additions'!AI144</f>
        <v>100162.70000000001</v>
      </c>
      <c r="U37" s="198">
        <f>'RC Additions'!AJ144</f>
        <v>106212.48000000001</v>
      </c>
      <c r="V37" s="198">
        <f>'RC Additions'!AK144</f>
        <v>130647</v>
      </c>
      <c r="W37" s="198">
        <f>'RC Additions'!AL144</f>
        <v>175373</v>
      </c>
      <c r="X37" s="198">
        <f>'RC Additions'!AM144</f>
        <v>189497</v>
      </c>
      <c r="Y37" s="198">
        <f>'RC Additions'!AN144</f>
        <v>199501.5</v>
      </c>
      <c r="Z37" s="198">
        <f t="shared" si="8"/>
        <v>1952852.6789490001</v>
      </c>
    </row>
    <row r="38" spans="3:27" x14ac:dyDescent="0.3">
      <c r="C38" s="47" t="s">
        <v>189</v>
      </c>
      <c r="D38" s="173">
        <f>'RC Additions'!S145</f>
        <v>111036.677</v>
      </c>
      <c r="E38" s="173">
        <f>'RC Additions'!T145</f>
        <v>99266.676999999996</v>
      </c>
      <c r="F38" s="173">
        <f>'RC Additions'!U145</f>
        <v>37359.721959999995</v>
      </c>
      <c r="G38" s="173">
        <f>'RC Additions'!V145</f>
        <v>35663.1</v>
      </c>
      <c r="H38" s="173">
        <f>'RC Additions'!W145</f>
        <v>56496</v>
      </c>
      <c r="I38" s="173">
        <f>'RC Additions'!X145</f>
        <v>109461</v>
      </c>
      <c r="J38" s="173">
        <f>'RC Additions'!Y145</f>
        <v>141735.89499999999</v>
      </c>
      <c r="K38" s="173">
        <f>'RC Additions'!Z145</f>
        <v>178752.54499999998</v>
      </c>
      <c r="L38" s="173">
        <f>'RC Additions'!AA145</f>
        <v>135355</v>
      </c>
      <c r="M38" s="173">
        <f>'RC Additions'!AB145</f>
        <v>126292.1</v>
      </c>
      <c r="N38" s="198">
        <f>'RC Additions'!AC145</f>
        <v>167722.5</v>
      </c>
      <c r="O38" s="198">
        <f>'RC Additions'!AD145</f>
        <v>136767.4</v>
      </c>
      <c r="P38" s="198">
        <f>'RC Additions'!AE145</f>
        <v>114169</v>
      </c>
      <c r="Q38" s="198">
        <f>'RC Additions'!AF145</f>
        <v>70878.94</v>
      </c>
      <c r="R38" s="198">
        <f>'RC Additions'!AG145</f>
        <v>32367.5</v>
      </c>
      <c r="S38" s="198">
        <f>'RC Additions'!AH145</f>
        <v>33615.120000000003</v>
      </c>
      <c r="T38" s="198">
        <f>'RC Additions'!AI145</f>
        <v>56496</v>
      </c>
      <c r="U38" s="198">
        <f>'RC Additions'!AJ145</f>
        <v>121231</v>
      </c>
      <c r="V38" s="198">
        <f>'RC Additions'!AK145</f>
        <v>105930</v>
      </c>
      <c r="W38" s="198">
        <f>'RC Additions'!AL145</f>
        <v>171842</v>
      </c>
      <c r="X38" s="198">
        <f>'RC Additions'!AM145</f>
        <v>142770.1</v>
      </c>
      <c r="Y38" s="198">
        <f>'RC Additions'!AN145</f>
        <v>136532</v>
      </c>
      <c r="Z38" s="198">
        <f t="shared" si="8"/>
        <v>1290321.56</v>
      </c>
    </row>
    <row r="39" spans="3:27" x14ac:dyDescent="0.3">
      <c r="D39" s="177">
        <f>SUM(D35:D38)</f>
        <v>2826956.6313341516</v>
      </c>
      <c r="E39" s="177">
        <f t="shared" ref="E39:Z39" si="9">SUM(E35:E38)</f>
        <v>2789201.4884341517</v>
      </c>
      <c r="F39" s="177">
        <f t="shared" si="9"/>
        <v>1008935.30652</v>
      </c>
      <c r="G39" s="177">
        <f t="shared" si="9"/>
        <v>883225.39627999999</v>
      </c>
      <c r="H39" s="177">
        <f t="shared" si="9"/>
        <v>590029.65</v>
      </c>
      <c r="I39" s="177">
        <f t="shared" si="9"/>
        <v>722180.83000000007</v>
      </c>
      <c r="J39" s="177">
        <f t="shared" si="9"/>
        <v>3433058.5440144823</v>
      </c>
      <c r="K39" s="177">
        <f t="shared" si="9"/>
        <v>3268625.856414482</v>
      </c>
      <c r="L39" s="177">
        <f t="shared" si="9"/>
        <v>1592798</v>
      </c>
      <c r="M39" s="177">
        <f t="shared" si="9"/>
        <v>1607072.1</v>
      </c>
      <c r="N39" s="256">
        <f t="shared" si="9"/>
        <v>1546392.6</v>
      </c>
      <c r="O39" s="256">
        <f t="shared" si="9"/>
        <v>4731568.0294900006</v>
      </c>
      <c r="P39" s="256">
        <f t="shared" si="9"/>
        <v>1325390.25</v>
      </c>
      <c r="Q39" s="256">
        <f t="shared" si="9"/>
        <v>1048834.29</v>
      </c>
      <c r="R39" s="256">
        <f t="shared" si="9"/>
        <v>768736.25</v>
      </c>
      <c r="S39" s="256">
        <f t="shared" si="9"/>
        <v>2633316.8499999996</v>
      </c>
      <c r="T39" s="256">
        <f t="shared" si="9"/>
        <v>517997.7</v>
      </c>
      <c r="U39" s="256">
        <f t="shared" si="9"/>
        <v>617618.98</v>
      </c>
      <c r="V39" s="256">
        <f t="shared" si="9"/>
        <v>874996.5</v>
      </c>
      <c r="W39" s="256">
        <f t="shared" si="9"/>
        <v>1229170.5</v>
      </c>
      <c r="X39" s="256">
        <f t="shared" si="9"/>
        <v>1455993.1</v>
      </c>
      <c r="Y39" s="256">
        <f t="shared" si="9"/>
        <v>1647182</v>
      </c>
      <c r="Z39" s="256">
        <f t="shared" si="9"/>
        <v>18397197.049490001</v>
      </c>
    </row>
    <row r="40" spans="3:27" x14ac:dyDescent="0.3">
      <c r="Z40" s="123"/>
    </row>
    <row r="41" spans="3:27" x14ac:dyDescent="0.3">
      <c r="C41" s="121" t="s">
        <v>469</v>
      </c>
    </row>
    <row r="42" spans="3:27" x14ac:dyDescent="0.3">
      <c r="C42" s="51" t="s">
        <v>165</v>
      </c>
      <c r="D42" s="123">
        <f>D25/D35</f>
        <v>-1.6156914442432644E-2</v>
      </c>
      <c r="E42" s="123">
        <f t="shared" ref="E42:Z42" si="10">E25/E35</f>
        <v>-6.8710598751220459E-2</v>
      </c>
      <c r="F42" s="123">
        <f t="shared" si="10"/>
        <v>-2.0900916657356883E-2</v>
      </c>
      <c r="G42" s="123">
        <f t="shared" si="10"/>
        <v>-2.5370634239401238E-2</v>
      </c>
      <c r="H42" s="123">
        <f t="shared" si="10"/>
        <v>-4.9283114469417688E-2</v>
      </c>
      <c r="I42" s="123">
        <f t="shared" si="10"/>
        <v>-5.4959940243430969E-2</v>
      </c>
      <c r="J42" s="123">
        <f t="shared" si="10"/>
        <v>-1.0837585154087528E-2</v>
      </c>
      <c r="K42" s="123">
        <f t="shared" si="10"/>
        <v>-1.6105331126533132E-2</v>
      </c>
      <c r="L42" s="123">
        <f t="shared" si="10"/>
        <v>-2.8635978188023617E-2</v>
      </c>
      <c r="M42" s="123">
        <f t="shared" si="10"/>
        <v>-8.34154095588482E-2</v>
      </c>
      <c r="N42" s="123">
        <f t="shared" si="10"/>
        <v>-3.0053960623728525E-2</v>
      </c>
      <c r="O42" s="123">
        <f t="shared" si="10"/>
        <v>-5.958716198009203E-3</v>
      </c>
      <c r="P42" s="123">
        <f t="shared" si="10"/>
        <v>-2.1149722937731055E-2</v>
      </c>
      <c r="Q42" s="123">
        <f t="shared" si="10"/>
        <v>-2.5947317123833101E-2</v>
      </c>
      <c r="R42" s="123">
        <f t="shared" si="10"/>
        <v>-3.2563191211182868E-2</v>
      </c>
      <c r="S42" s="123">
        <f t="shared" si="10"/>
        <v>-9.0976492780758481E-3</v>
      </c>
      <c r="T42" s="123">
        <f t="shared" si="10"/>
        <v>-6.9902912621359226E-2</v>
      </c>
      <c r="U42" s="123">
        <f t="shared" si="10"/>
        <v>-8.4063047285464099E-2</v>
      </c>
      <c r="V42" s="123">
        <f t="shared" si="10"/>
        <v>-5.6745042643152263E-2</v>
      </c>
      <c r="W42" s="123">
        <f t="shared" si="10"/>
        <v>-5.4563677902017924E-2</v>
      </c>
      <c r="X42" s="123">
        <f t="shared" si="10"/>
        <v>-3.1990778608542297E-2</v>
      </c>
      <c r="Y42" s="123">
        <f t="shared" si="10"/>
        <v>-2.7227906625455198E-2</v>
      </c>
      <c r="Z42" s="123">
        <f t="shared" si="10"/>
        <v>-2.3461764179848278E-2</v>
      </c>
      <c r="AA42" s="123"/>
    </row>
    <row r="43" spans="3:27" x14ac:dyDescent="0.3">
      <c r="C43" s="51" t="s">
        <v>168</v>
      </c>
      <c r="D43" s="123">
        <f>D28/D36</f>
        <v>-7.6549794743692598E-2</v>
      </c>
      <c r="E43" s="123">
        <f t="shared" ref="E43:Z43" si="11">E28/E36</f>
        <v>-0.32518487405716956</v>
      </c>
      <c r="F43" s="123">
        <f t="shared" si="11"/>
        <v>-3.6599438113995214E-2</v>
      </c>
      <c r="G43" s="123">
        <f t="shared" si="11"/>
        <v>-3.8184951087133601E-2</v>
      </c>
      <c r="H43" s="123">
        <f t="shared" si="11"/>
        <v>-5.3174817670073968E-2</v>
      </c>
      <c r="I43" s="123">
        <f t="shared" si="11"/>
        <v>-7.3862924517861681E-2</v>
      </c>
      <c r="J43" s="123">
        <f t="shared" si="11"/>
        <v>-2.831252739577134E-2</v>
      </c>
      <c r="K43" s="123">
        <f t="shared" si="11"/>
        <v>-3.6662989861289026E-2</v>
      </c>
      <c r="L43" s="123">
        <f t="shared" si="11"/>
        <v>-5.5326806673342013E-2</v>
      </c>
      <c r="M43" s="123">
        <f t="shared" si="11"/>
        <v>-0.15208921684334759</v>
      </c>
      <c r="N43" s="123">
        <f t="shared" si="11"/>
        <v>-5.4032328327789592E-2</v>
      </c>
      <c r="O43" s="123">
        <f t="shared" si="11"/>
        <v>-2.3257221844678672E-2</v>
      </c>
      <c r="P43" s="123">
        <f t="shared" si="11"/>
        <v>-4.4383561643835619E-2</v>
      </c>
      <c r="Q43" s="123">
        <f t="shared" si="11"/>
        <v>-6.2458061488797699E-2</v>
      </c>
      <c r="R43" s="123">
        <f t="shared" si="11"/>
        <v>-6.1972078181092939E-2</v>
      </c>
      <c r="S43" s="123">
        <f t="shared" si="11"/>
        <v>-2.1892600258651192E-2</v>
      </c>
      <c r="T43" s="123">
        <f t="shared" si="11"/>
        <v>-6.545454545454546E-2</v>
      </c>
      <c r="U43" s="123">
        <f t="shared" si="11"/>
        <v>-9.3913043478260877E-2</v>
      </c>
      <c r="V43" s="123">
        <f t="shared" si="11"/>
        <v>-7.2972972972972977E-2</v>
      </c>
      <c r="W43" s="123">
        <f t="shared" si="11"/>
        <v>-8.7269129287598945E-2</v>
      </c>
      <c r="X43" s="123">
        <f t="shared" si="11"/>
        <v>-5.7216494845360823E-2</v>
      </c>
      <c r="Y43" s="123">
        <f t="shared" si="11"/>
        <v>-5.2689873417721515E-2</v>
      </c>
      <c r="Z43" s="123">
        <f t="shared" si="11"/>
        <v>-5.1065817895397422E-2</v>
      </c>
      <c r="AA43" s="123"/>
    </row>
    <row r="44" spans="3:27" x14ac:dyDescent="0.3">
      <c r="C44" s="47" t="s">
        <v>99</v>
      </c>
      <c r="D44" s="123">
        <f>D26/D37</f>
        <v>-0.47409782118830746</v>
      </c>
      <c r="E44" s="123">
        <f t="shared" ref="E44:Z45" si="12">E26/E37</f>
        <v>-2.4458350902198642</v>
      </c>
      <c r="F44" s="123">
        <f t="shared" si="12"/>
        <v>-0.39321605664028147</v>
      </c>
      <c r="G44" s="123">
        <f t="shared" si="12"/>
        <v>-0.33251059881670225</v>
      </c>
      <c r="H44" s="123">
        <f t="shared" si="12"/>
        <v>-0.40348008089533455</v>
      </c>
      <c r="I44" s="123">
        <f t="shared" si="12"/>
        <v>-0.49135946173000128</v>
      </c>
      <c r="J44" s="123">
        <f t="shared" si="12"/>
        <v>-0.48717759418231377</v>
      </c>
      <c r="K44" s="123">
        <f t="shared" si="12"/>
        <v>-0.54283824739504849</v>
      </c>
      <c r="L44" s="123">
        <f t="shared" si="12"/>
        <v>-0.37325291908241809</v>
      </c>
      <c r="M44" s="123">
        <f t="shared" si="12"/>
        <v>-1.0851323210005555</v>
      </c>
      <c r="N44" s="123">
        <f t="shared" si="12"/>
        <v>-0.42932367519150161</v>
      </c>
      <c r="O44" s="123">
        <f t="shared" si="12"/>
        <v>-0.23285538095501132</v>
      </c>
      <c r="P44" s="123">
        <f t="shared" si="12"/>
        <v>-0.41257142857142859</v>
      </c>
      <c r="Q44" s="123">
        <f t="shared" si="12"/>
        <v>-0.50785463071512305</v>
      </c>
      <c r="R44" s="123">
        <f t="shared" si="12"/>
        <v>-0.55929577464788727</v>
      </c>
      <c r="S44" s="123">
        <f t="shared" si="12"/>
        <v>-0.15306342534123896</v>
      </c>
      <c r="T44" s="123">
        <f t="shared" si="12"/>
        <v>-0.50904817861339591</v>
      </c>
      <c r="U44" s="123">
        <f t="shared" si="12"/>
        <v>-0.64007092198581561</v>
      </c>
      <c r="V44" s="123">
        <f t="shared" si="12"/>
        <v>-0.58540540540540542</v>
      </c>
      <c r="W44" s="123">
        <f t="shared" si="12"/>
        <v>-0.5935906040268456</v>
      </c>
      <c r="X44" s="123">
        <f t="shared" si="12"/>
        <v>-0.41481366459627333</v>
      </c>
      <c r="Y44" s="123">
        <f t="shared" si="12"/>
        <v>-0.39401179941002951</v>
      </c>
      <c r="Z44" s="123">
        <f t="shared" si="12"/>
        <v>-0.40469433691502726</v>
      </c>
      <c r="AA44" s="123"/>
    </row>
    <row r="45" spans="3:27" x14ac:dyDescent="0.3">
      <c r="C45" s="47" t="s">
        <v>189</v>
      </c>
      <c r="D45" s="123">
        <f>D27/D38</f>
        <v>-0.11055897775164869</v>
      </c>
      <c r="E45" s="123">
        <f t="shared" si="12"/>
        <v>-0.52765906528733708</v>
      </c>
      <c r="F45" s="123">
        <f t="shared" si="12"/>
        <v>-0.13838432752618912</v>
      </c>
      <c r="G45" s="123">
        <f t="shared" si="12"/>
        <v>-0.14496776780481788</v>
      </c>
      <c r="H45" s="123">
        <f t="shared" si="12"/>
        <v>-9.9830076465590487E-2</v>
      </c>
      <c r="I45" s="123">
        <f t="shared" si="12"/>
        <v>-6.8700267675245064E-2</v>
      </c>
      <c r="J45" s="123">
        <f t="shared" si="12"/>
        <v>-7.025333984732661E-2</v>
      </c>
      <c r="K45" s="123">
        <f t="shared" si="12"/>
        <v>-7.582076663579812E-2</v>
      </c>
      <c r="L45" s="123">
        <f t="shared" si="12"/>
        <v>-7.5608695652173916E-2</v>
      </c>
      <c r="M45" s="123">
        <f t="shared" si="12"/>
        <v>-0.23872320596458527</v>
      </c>
      <c r="N45" s="123">
        <f t="shared" si="12"/>
        <v>-6.101754385964913E-2</v>
      </c>
      <c r="O45" s="123">
        <f t="shared" si="12"/>
        <v>-5.6626506024096385E-2</v>
      </c>
      <c r="P45" s="123">
        <f t="shared" si="12"/>
        <v>-5.8144329896907224E-2</v>
      </c>
      <c r="Q45" s="123">
        <f t="shared" si="12"/>
        <v>-9.3656592494187979E-2</v>
      </c>
      <c r="R45" s="123">
        <f t="shared" si="12"/>
        <v>-0.188</v>
      </c>
      <c r="S45" s="123">
        <f t="shared" si="12"/>
        <v>-0.18102240896358543</v>
      </c>
      <c r="T45" s="123">
        <f t="shared" si="12"/>
        <v>-0.11750000000000001</v>
      </c>
      <c r="U45" s="123">
        <f t="shared" si="12"/>
        <v>-7.3009708737864082E-2</v>
      </c>
      <c r="V45" s="123">
        <f t="shared" si="12"/>
        <v>-9.4E-2</v>
      </c>
      <c r="W45" s="123">
        <f t="shared" si="12"/>
        <v>-7.8869863013698638E-2</v>
      </c>
      <c r="X45" s="123">
        <f t="shared" si="12"/>
        <v>-7.1681780708985995E-2</v>
      </c>
      <c r="Y45" s="123">
        <f t="shared" si="12"/>
        <v>-7.4956896551724148E-2</v>
      </c>
      <c r="Z45" s="123">
        <f t="shared" si="12"/>
        <v>-7.9742401576239644E-2</v>
      </c>
      <c r="AA45" s="123"/>
    </row>
    <row r="46" spans="3:27" x14ac:dyDescent="0.3"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</row>
    <row r="47" spans="3:27" x14ac:dyDescent="0.3">
      <c r="C47" s="47" t="s">
        <v>470</v>
      </c>
      <c r="D47" s="123">
        <f>D30/D37</f>
        <v>-8.1424002530955858E-2</v>
      </c>
      <c r="E47" s="123">
        <f t="shared" ref="E47:Z47" si="13">E30/E37</f>
        <v>-0.42006032020396561</v>
      </c>
      <c r="F47" s="123">
        <f t="shared" si="13"/>
        <v>-6.7532951555948614E-2</v>
      </c>
      <c r="G47" s="123">
        <f t="shared" si="13"/>
        <v>-5.7107083453284038E-2</v>
      </c>
      <c r="H47" s="123">
        <f t="shared" si="13"/>
        <v>-6.929574796540372E-2</v>
      </c>
      <c r="I47" s="123">
        <f t="shared" si="13"/>
        <v>-8.4388605615678888E-2</v>
      </c>
      <c r="J47" s="123">
        <f t="shared" si="13"/>
        <v>-8.3670390136574652E-2</v>
      </c>
      <c r="K47" s="123">
        <f t="shared" si="13"/>
        <v>-9.3229837502750712E-2</v>
      </c>
      <c r="L47" s="123">
        <f t="shared" si="13"/>
        <v>-6.4104379454598126E-2</v>
      </c>
      <c r="M47" s="123">
        <f t="shared" si="13"/>
        <v>-0.18636621579510923</v>
      </c>
      <c r="N47" s="123">
        <f t="shared" si="13"/>
        <v>-7.3734260005188637E-2</v>
      </c>
      <c r="O47" s="123">
        <f t="shared" si="13"/>
        <v>-3.9991782878700005E-2</v>
      </c>
      <c r="P47" s="123">
        <f t="shared" si="13"/>
        <v>-7.0857142857142869E-2</v>
      </c>
      <c r="Q47" s="123">
        <f t="shared" si="13"/>
        <v>-8.7221570926143036E-2</v>
      </c>
      <c r="R47" s="123">
        <f t="shared" si="13"/>
        <v>-9.6056338028169014E-2</v>
      </c>
      <c r="S47" s="123">
        <f t="shared" si="13"/>
        <v>-2.6287901305143534E-2</v>
      </c>
      <c r="T47" s="123">
        <f t="shared" si="13"/>
        <v>-8.7426556991774387E-2</v>
      </c>
      <c r="U47" s="123">
        <f t="shared" si="13"/>
        <v>-0.10992907801418439</v>
      </c>
      <c r="V47" s="123">
        <f t="shared" si="13"/>
        <v>-0.10054054054054054</v>
      </c>
      <c r="W47" s="123">
        <f t="shared" si="13"/>
        <v>-0.10194630872483222</v>
      </c>
      <c r="X47" s="123">
        <f t="shared" si="13"/>
        <v>-7.1242236024844724E-2</v>
      </c>
      <c r="Y47" s="123">
        <f t="shared" si="13"/>
        <v>-6.7669616519174039E-2</v>
      </c>
      <c r="Z47" s="123">
        <f t="shared" si="13"/>
        <v>-6.9504290550503292E-2</v>
      </c>
    </row>
    <row r="50" spans="4:26" x14ac:dyDescent="0.3"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</row>
  </sheetData>
  <pageMargins left="0.7" right="0.7" top="0.75" bottom="0.75" header="0.3" footer="0.3"/>
  <pageSetup scale="7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Workbook Info</vt:lpstr>
      <vt:lpstr>Link Out</vt:lpstr>
      <vt:lpstr>2018 Additions</vt:lpstr>
      <vt:lpstr>2017 Additions</vt:lpstr>
      <vt:lpstr>RC Additions</vt:lpstr>
      <vt:lpstr>RC Retirements</vt:lpstr>
      <vt:lpstr>RC Cost of Removal</vt:lpstr>
      <vt:lpstr>RC Contributions</vt:lpstr>
      <vt:lpstr>'2017 Additions'!Print_Area</vt:lpstr>
      <vt:lpstr>'2018 Additions'!Print_Area</vt:lpstr>
      <vt:lpstr>'RC Additions'!Print_Area</vt:lpstr>
      <vt:lpstr>'RC Contributions'!Print_Area</vt:lpstr>
      <vt:lpstr>'RC Cost of Removal'!Print_Area</vt:lpstr>
      <vt:lpstr>'RC Retirements'!Print_Area</vt:lpstr>
      <vt:lpstr>'RC Additions'!Print_Titles</vt:lpstr>
      <vt:lpstr>'RC Cost of Removal'!Print_Titles</vt:lpstr>
      <vt:lpstr>'RC Retirements'!Print_Titles</vt:lpstr>
    </vt:vector>
  </TitlesOfParts>
  <Company>American Water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OMALLELN</dc:creator>
  <cp:lastModifiedBy>OMALLELN</cp:lastModifiedBy>
  <cp:lastPrinted>2017-07-25T01:04:02Z</cp:lastPrinted>
  <dcterms:created xsi:type="dcterms:W3CDTF">2017-05-25T16:39:17Z</dcterms:created>
  <dcterms:modified xsi:type="dcterms:W3CDTF">2017-07-25T01:04:18Z</dcterms:modified>
</cp:coreProperties>
</file>