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360" yWindow="675" windowWidth="24240" windowHeight="11550"/>
  </bookViews>
  <sheets>
    <sheet name="Q6-LGE RS Bill Impact" sheetId="1" r:id="rId1"/>
  </sheets>
  <definedNames>
    <definedName name="_xlnm.Print_Area" localSheetId="0">'Q6-LGE RS Bill Impact'!$A$1:$M$32</definedName>
  </definedNames>
  <calcPr calcId="152511"/>
</workbook>
</file>

<file path=xl/calcChain.xml><?xml version="1.0" encoding="utf-8"?>
<calcChain xmlns="http://schemas.openxmlformats.org/spreadsheetml/2006/main">
  <c r="E23" i="1" l="1"/>
  <c r="J23" i="1" l="1"/>
  <c r="J22" i="1"/>
  <c r="I22" i="1"/>
  <c r="J21" i="1"/>
  <c r="J20" i="1"/>
  <c r="K20" i="1" s="1"/>
  <c r="D27" i="1" l="1"/>
  <c r="E22" i="1" l="1"/>
  <c r="J7" i="1" s="1"/>
  <c r="J15" i="1" l="1"/>
  <c r="J26" i="1" s="1"/>
  <c r="J14" i="1"/>
  <c r="J11" i="1" l="1"/>
  <c r="J10" i="1"/>
  <c r="J6" i="1"/>
  <c r="E18" i="1"/>
  <c r="L19" i="1" s="1"/>
  <c r="K22" i="1" l="1"/>
  <c r="K21" i="1"/>
  <c r="K23" i="1"/>
  <c r="J8" i="1"/>
  <c r="J12" i="1" s="1"/>
  <c r="K24" i="1" l="1"/>
  <c r="K26" i="1" s="1"/>
  <c r="J16" i="1"/>
  <c r="J27" i="1" s="1"/>
  <c r="J28" i="1" l="1"/>
  <c r="K27" i="1"/>
  <c r="K28" i="1" s="1"/>
  <c r="J17" i="1"/>
</calcChain>
</file>

<file path=xl/sharedStrings.xml><?xml version="1.0" encoding="utf-8"?>
<sst xmlns="http://schemas.openxmlformats.org/spreadsheetml/2006/main" count="55" uniqueCount="49">
  <si>
    <t>Form 1.10 - Line 14</t>
  </si>
  <si>
    <t>Adjusted Net Juris E(M) as filed</t>
  </si>
  <si>
    <t>Form 1.10 - Line 15</t>
  </si>
  <si>
    <t>Group 1 Rev as % 12-mo Total Rev</t>
  </si>
  <si>
    <t>Group 1 E(m) as filed</t>
  </si>
  <si>
    <t>Form 1.10 - Line 17</t>
  </si>
  <si>
    <t>Group 1 12-month revenue</t>
  </si>
  <si>
    <t>Billing Factor filed</t>
  </si>
  <si>
    <t>Bill Impact, Average Residential Customer</t>
  </si>
  <si>
    <t>kWh</t>
  </si>
  <si>
    <t>Base Rate</t>
  </si>
  <si>
    <t>DSM</t>
  </si>
  <si>
    <t>ECR (as billed)</t>
  </si>
  <si>
    <t>ECR (as adjusted)</t>
  </si>
  <si>
    <t>Change in ECR</t>
  </si>
  <si>
    <t>positive number = under collection = recovery</t>
  </si>
  <si>
    <t>INPUTS:</t>
  </si>
  <si>
    <t>Expense Month for calculations</t>
  </si>
  <si>
    <t>Financial Reports - Year Ended Current Month</t>
  </si>
  <si>
    <t>Page 30</t>
  </si>
  <si>
    <t>Residential Sales (kWh)</t>
  </si>
  <si>
    <t xml:space="preserve">    times 12 for 12-month number</t>
  </si>
  <si>
    <t>Residential Avg Customers Year Ended</t>
  </si>
  <si>
    <t>ECR Monthly Filing - Expense Month for calculations</t>
  </si>
  <si>
    <t>Response to DR Q2</t>
  </si>
  <si>
    <t>Adjustment for (Over)/Under Collection</t>
  </si>
  <si>
    <t>Adjusted Net Juris E(M) as adjusted for (Over)/Under Collection</t>
  </si>
  <si>
    <t>Form 1.10 - Line 16</t>
  </si>
  <si>
    <t>Group 1 E(m)</t>
  </si>
  <si>
    <t>Billing Factors</t>
  </si>
  <si>
    <t>Tariff</t>
  </si>
  <si>
    <t>Monthly Filing</t>
  </si>
  <si>
    <t>Residential Bill Impact Calculations</t>
  </si>
  <si>
    <t>Group 1 E(m) as adjusted</t>
  </si>
  <si>
    <t>Billing Factor as adjusted</t>
  </si>
  <si>
    <t>Billing Factor as filed</t>
  </si>
  <si>
    <t>Average Residential Usage</t>
  </si>
  <si>
    <t>Impact to billing factor</t>
  </si>
  <si>
    <t>Number of Months to collect/distribute</t>
  </si>
  <si>
    <t>Monthly Adj for (Over)/Under Collection</t>
  </si>
  <si>
    <t>Basic Service Charge</t>
  </si>
  <si>
    <t>Position for Review Period Collection</t>
  </si>
  <si>
    <t>negative number = over collection = distribution</t>
  </si>
  <si>
    <t>Group 1 12-month avg revenue</t>
  </si>
  <si>
    <t>Page 18</t>
  </si>
  <si>
    <t>LG&amp;E ECR 2-Year Review Case No. 2017-00267</t>
  </si>
  <si>
    <t>Form 1.10 - Line 18</t>
  </si>
  <si>
    <t>Basic Service Charge - effective 7-1-17</t>
  </si>
  <si>
    <t>Base Rate - effective 7-1-17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</si>
</sst>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[$-409]mmm\-yy;@"/>
    <numFmt numFmtId="166" formatCode="[$-409]mmmm\ d\,\ yyyy;@"/>
    <numFmt numFmtId="167" formatCode="0.00_);\(0.00\)"/>
    <numFmt numFmtId="168" formatCode="0.00000_);\(0.00000\)"/>
    <numFmt numFmtId="169" formatCode="_(&quot;$&quot;* #,##0_);_(&quot;$&quot;* \(#,##0\);_(&quot;$&quot;* &quot;0&quot;_);_(@_)"/>
    <numFmt numFmtId="170" formatCode="_(&quot;$&quot;* #,##0.00_);_(&quot;$&quot;* \(#,##0.00\);_(&quot;$&quot;* &quot;0&quot;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/>
      <sz val="10"/>
      <name val="Times New Roman"/>
      <family val="1"/>
    </font>
    <font>
      <u/>
      <sz val="10"/>
      <name val="Times New Roman"/>
      <family val="1"/>
    </font>
    <font>
      <i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61">
    <xf numFmtId="0" fontId="0" fillId="0" borderId="0" xfId="0"/>
    <xf numFmtId="0" fontId="3" fillId="0" borderId="0" xfId="0" applyFont="1"/>
    <xf numFmtId="0" fontId="4" fillId="0" borderId="0" xfId="0" quotePrefix="1" applyFont="1" applyAlignment="1" applyProtection="1">
      <alignment horizontal="left"/>
      <protection locked="0"/>
    </xf>
    <xf numFmtId="0" fontId="3" fillId="0" borderId="0" xfId="0" applyFont="1" applyBorder="1"/>
    <xf numFmtId="0" fontId="3" fillId="0" borderId="1" xfId="0" applyFont="1" applyBorder="1"/>
    <xf numFmtId="0" fontId="3" fillId="0" borderId="2" xfId="0" applyFont="1" applyBorder="1"/>
    <xf numFmtId="0" fontId="4" fillId="0" borderId="2" xfId="0" applyFont="1" applyBorder="1"/>
    <xf numFmtId="0" fontId="3" fillId="0" borderId="3" xfId="0" applyFont="1" applyBorder="1"/>
    <xf numFmtId="0" fontId="3" fillId="0" borderId="0" xfId="3" applyFont="1" applyBorder="1"/>
    <xf numFmtId="0" fontId="5" fillId="0" borderId="0" xfId="3" applyFont="1" applyBorder="1"/>
    <xf numFmtId="0" fontId="3" fillId="0" borderId="4" xfId="0" applyFont="1" applyBorder="1"/>
    <xf numFmtId="0" fontId="4" fillId="0" borderId="0" xfId="0" applyFont="1" applyBorder="1"/>
    <xf numFmtId="0" fontId="3" fillId="0" borderId="5" xfId="0" applyFont="1" applyBorder="1"/>
    <xf numFmtId="0" fontId="3" fillId="0" borderId="0" xfId="0" applyFont="1" applyBorder="1" applyAlignment="1">
      <alignment horizontal="right"/>
    </xf>
    <xf numFmtId="165" fontId="3" fillId="0" borderId="0" xfId="0" applyNumberFormat="1" applyFont="1" applyFill="1" applyBorder="1" applyProtection="1">
      <protection locked="0"/>
    </xf>
    <xf numFmtId="0" fontId="3" fillId="0" borderId="0" xfId="3" applyFont="1" applyBorder="1" applyAlignment="1">
      <alignment horizontal="right"/>
    </xf>
    <xf numFmtId="164" fontId="3" fillId="0" borderId="0" xfId="3" applyNumberFormat="1" applyFont="1" applyBorder="1"/>
    <xf numFmtId="43" fontId="3" fillId="0" borderId="0" xfId="1" applyFont="1" applyBorder="1"/>
    <xf numFmtId="0" fontId="3" fillId="0" borderId="0" xfId="0" applyFont="1" applyFill="1" applyBorder="1" applyProtection="1">
      <protection locked="0"/>
    </xf>
    <xf numFmtId="0" fontId="3" fillId="0" borderId="0" xfId="3" quotePrefix="1" applyFont="1" applyBorder="1" applyAlignment="1">
      <alignment horizontal="right"/>
    </xf>
    <xf numFmtId="41" fontId="3" fillId="0" borderId="6" xfId="3" applyNumberFormat="1" applyFont="1" applyBorder="1"/>
    <xf numFmtId="0" fontId="6" fillId="0" borderId="0" xfId="0" applyFont="1" applyBorder="1"/>
    <xf numFmtId="0" fontId="3" fillId="0" borderId="0" xfId="3" quotePrefix="1" applyFont="1" applyFill="1" applyBorder="1" applyAlignment="1">
      <alignment horizontal="left"/>
    </xf>
    <xf numFmtId="0" fontId="3" fillId="0" borderId="0" xfId="3" applyFont="1" applyBorder="1" applyAlignment="1">
      <alignment horizontal="left"/>
    </xf>
    <xf numFmtId="164" fontId="3" fillId="0" borderId="0" xfId="3" applyNumberFormat="1" applyFont="1" applyFill="1" applyBorder="1" applyProtection="1">
      <protection locked="0"/>
    </xf>
    <xf numFmtId="43" fontId="3" fillId="0" borderId="0" xfId="3" applyNumberFormat="1" applyFont="1" applyBorder="1"/>
    <xf numFmtId="10" fontId="3" fillId="0" borderId="0" xfId="2" applyNumberFormat="1" applyFont="1" applyFill="1" applyBorder="1" applyProtection="1">
      <protection locked="0"/>
    </xf>
    <xf numFmtId="10" fontId="3" fillId="0" borderId="0" xfId="2" applyNumberFormat="1" applyFont="1" applyBorder="1"/>
    <xf numFmtId="0" fontId="3" fillId="0" borderId="0" xfId="3" quotePrefix="1" applyFont="1" applyBorder="1" applyAlignment="1">
      <alignment horizontal="left"/>
    </xf>
    <xf numFmtId="0" fontId="3" fillId="0" borderId="0" xfId="0" applyFont="1" applyFill="1" applyBorder="1"/>
    <xf numFmtId="0" fontId="6" fillId="0" borderId="0" xfId="0" applyFont="1" applyFill="1" applyBorder="1"/>
    <xf numFmtId="41" fontId="3" fillId="0" borderId="0" xfId="0" applyNumberFormat="1" applyFont="1" applyFill="1" applyBorder="1" applyProtection="1">
      <protection locked="0"/>
    </xf>
    <xf numFmtId="0" fontId="3" fillId="0" borderId="0" xfId="0" quotePrefix="1" applyFont="1" applyFill="1" applyBorder="1" applyAlignment="1">
      <alignment horizontal="left"/>
    </xf>
    <xf numFmtId="10" fontId="3" fillId="0" borderId="0" xfId="3" applyNumberFormat="1" applyFont="1" applyBorder="1"/>
    <xf numFmtId="41" fontId="3" fillId="0" borderId="0" xfId="0" applyNumberFormat="1" applyFont="1" applyFill="1" applyBorder="1"/>
    <xf numFmtId="0" fontId="4" fillId="0" borderId="9" xfId="3" applyFont="1" applyFill="1" applyBorder="1" applyAlignment="1"/>
    <xf numFmtId="0" fontId="4" fillId="0" borderId="10" xfId="3" applyFont="1" applyFill="1" applyBorder="1" applyAlignment="1">
      <alignment horizontal="right" indent="1"/>
    </xf>
    <xf numFmtId="3" fontId="4" fillId="0" borderId="11" xfId="3" applyNumberFormat="1" applyFont="1" applyFill="1" applyBorder="1"/>
    <xf numFmtId="0" fontId="4" fillId="0" borderId="12" xfId="3" applyFont="1" applyBorder="1"/>
    <xf numFmtId="169" fontId="3" fillId="0" borderId="0" xfId="0" applyNumberFormat="1" applyFont="1" applyFill="1" applyBorder="1" applyProtection="1">
      <protection locked="0"/>
    </xf>
    <xf numFmtId="0" fontId="3" fillId="0" borderId="0" xfId="3" applyFont="1" applyFill="1" applyBorder="1" applyAlignment="1">
      <alignment horizontal="left" indent="1"/>
    </xf>
    <xf numFmtId="167" fontId="3" fillId="0" borderId="0" xfId="3" applyNumberFormat="1" applyFont="1" applyFill="1" applyBorder="1" applyProtection="1">
      <protection locked="0"/>
    </xf>
    <xf numFmtId="44" fontId="3" fillId="0" borderId="0" xfId="3" applyNumberFormat="1" applyFont="1" applyBorder="1"/>
    <xf numFmtId="3" fontId="4" fillId="0" borderId="0" xfId="3" applyNumberFormat="1" applyFont="1" applyFill="1" applyBorder="1"/>
    <xf numFmtId="0" fontId="4" fillId="0" borderId="0" xfId="3" applyFont="1" applyBorder="1"/>
    <xf numFmtId="168" fontId="3" fillId="0" borderId="0" xfId="3" applyNumberFormat="1" applyFont="1" applyFill="1" applyBorder="1" applyProtection="1">
      <protection locked="0"/>
    </xf>
    <xf numFmtId="0" fontId="3" fillId="0" borderId="0" xfId="0" applyFont="1" applyBorder="1" applyAlignment="1">
      <alignment horizontal="left" indent="1"/>
    </xf>
    <xf numFmtId="169" fontId="3" fillId="0" borderId="0" xfId="0" applyNumberFormat="1" applyFont="1" applyFill="1" applyBorder="1" applyProtection="1"/>
    <xf numFmtId="166" fontId="3" fillId="0" borderId="0" xfId="3" applyNumberFormat="1" applyFont="1" applyFill="1" applyBorder="1" applyAlignment="1">
      <alignment horizontal="left" indent="1"/>
    </xf>
    <xf numFmtId="0" fontId="3" fillId="0" borderId="0" xfId="0" applyFont="1" applyFill="1" applyBorder="1" applyAlignment="1" applyProtection="1">
      <alignment horizontal="center"/>
    </xf>
    <xf numFmtId="43" fontId="3" fillId="0" borderId="6" xfId="3" applyNumberFormat="1" applyFont="1" applyBorder="1"/>
    <xf numFmtId="0" fontId="3" fillId="0" borderId="0" xfId="3" applyFont="1" applyFill="1" applyBorder="1"/>
    <xf numFmtId="170" fontId="3" fillId="0" borderId="0" xfId="3" applyNumberFormat="1" applyFont="1" applyFill="1" applyBorder="1" applyProtection="1">
      <protection locked="0"/>
    </xf>
    <xf numFmtId="166" fontId="3" fillId="0" borderId="0" xfId="3" applyNumberFormat="1" applyFont="1" applyFill="1" applyBorder="1" applyAlignment="1">
      <alignment horizontal="left"/>
    </xf>
    <xf numFmtId="0" fontId="7" fillId="0" borderId="0" xfId="3" quotePrefix="1" applyFont="1" applyBorder="1" applyAlignment="1">
      <alignment horizontal="left"/>
    </xf>
    <xf numFmtId="0" fontId="7" fillId="0" borderId="0" xfId="3" applyFont="1" applyBorder="1"/>
    <xf numFmtId="0" fontId="7" fillId="0" borderId="0" xfId="0" applyFont="1" applyBorder="1"/>
    <xf numFmtId="0" fontId="3" fillId="0" borderId="7" xfId="0" applyFont="1" applyBorder="1"/>
    <xf numFmtId="0" fontId="3" fillId="0" borderId="6" xfId="0" applyFont="1" applyBorder="1"/>
    <xf numFmtId="0" fontId="3" fillId="0" borderId="8" xfId="0" applyFont="1" applyBorder="1"/>
    <xf numFmtId="166" fontId="3" fillId="0" borderId="0" xfId="3" applyNumberFormat="1" applyFont="1" applyBorder="1" applyAlignment="1">
      <alignment horizontal="right"/>
    </xf>
  </cellXfs>
  <cellStyles count="4">
    <cellStyle name="Comma" xfId="1" builtinId="3"/>
    <cellStyle name="Normal" xfId="0" builtinId="0"/>
    <cellStyle name="Normal 2" xfId="3"/>
    <cellStyle name="Percent" xfId="2" builtinId="5"/>
  </cellStyles>
  <dxfs count="0"/>
  <tableStyles count="0" defaultTableStyle="TableStyleMedium2" defaultPivotStyle="PivotStyleLight16"/>
  <colors>
    <mruColors>
      <color rgb="FF1509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S38"/>
  <sheetViews>
    <sheetView tabSelected="1" zoomScaleNormal="100" zoomScaleSheetLayoutView="100" workbookViewId="0">
      <selection activeCell="D9" sqref="D9"/>
    </sheetView>
  </sheetViews>
  <sheetFormatPr defaultRowHeight="12.75" x14ac:dyDescent="0.2"/>
  <cols>
    <col min="1" max="1" width="2" style="1" customWidth="1"/>
    <col min="2" max="2" width="2.140625" style="1" customWidth="1"/>
    <col min="3" max="3" width="14.5703125" style="1" bestFit="1" customWidth="1"/>
    <col min="4" max="4" width="34.42578125" style="1" bestFit="1" customWidth="1"/>
    <col min="5" max="5" width="12.28515625" style="1" customWidth="1"/>
    <col min="6" max="6" width="2.28515625" style="1" customWidth="1"/>
    <col min="7" max="8" width="3" style="1" customWidth="1"/>
    <col min="9" max="9" width="44.7109375" style="1" bestFit="1" customWidth="1"/>
    <col min="10" max="10" width="11" style="1" customWidth="1"/>
    <col min="11" max="11" width="9.140625" style="1"/>
    <col min="12" max="12" width="11.7109375" style="1" customWidth="1"/>
    <col min="13" max="13" width="10.7109375" style="1" customWidth="1"/>
    <col min="14" max="16384" width="9.140625" style="1"/>
  </cols>
  <sheetData>
    <row r="2" spans="2:19" x14ac:dyDescent="0.2">
      <c r="C2" s="2" t="s">
        <v>45</v>
      </c>
    </row>
    <row r="3" spans="2:19" x14ac:dyDescent="0.2">
      <c r="C3" s="3"/>
      <c r="D3" s="3"/>
      <c r="E3" s="3"/>
      <c r="F3" s="3"/>
    </row>
    <row r="4" spans="2:19" x14ac:dyDescent="0.2">
      <c r="B4" s="4"/>
      <c r="C4" s="5"/>
      <c r="D4" s="5"/>
      <c r="E4" s="6" t="s">
        <v>16</v>
      </c>
      <c r="F4" s="7"/>
      <c r="G4" s="3"/>
      <c r="H4" s="8"/>
      <c r="I4" s="9" t="s">
        <v>32</v>
      </c>
      <c r="J4" s="8"/>
      <c r="K4" s="8"/>
      <c r="L4" s="8"/>
      <c r="M4" s="8"/>
      <c r="N4" s="3"/>
      <c r="O4" s="3"/>
      <c r="P4" s="3"/>
      <c r="Q4" s="3"/>
      <c r="R4" s="3"/>
      <c r="S4" s="3"/>
    </row>
    <row r="5" spans="2:19" x14ac:dyDescent="0.2">
      <c r="B5" s="10"/>
      <c r="C5" s="11"/>
      <c r="D5" s="3"/>
      <c r="E5" s="3"/>
      <c r="F5" s="12"/>
      <c r="G5" s="3"/>
      <c r="H5" s="8"/>
      <c r="I5" s="9"/>
      <c r="J5" s="8"/>
      <c r="K5" s="8"/>
      <c r="L5" s="8"/>
      <c r="M5" s="8"/>
      <c r="N5" s="3"/>
      <c r="O5" s="3"/>
      <c r="P5" s="3"/>
      <c r="Q5" s="3"/>
      <c r="R5" s="3"/>
      <c r="S5" s="3"/>
    </row>
    <row r="6" spans="2:19" x14ac:dyDescent="0.2">
      <c r="B6" s="10"/>
      <c r="C6" s="3"/>
      <c r="D6" s="13" t="s">
        <v>17</v>
      </c>
      <c r="E6" s="14">
        <v>42887</v>
      </c>
      <c r="F6" s="12"/>
      <c r="G6" s="3"/>
      <c r="H6" s="8"/>
      <c r="I6" s="15" t="s">
        <v>1</v>
      </c>
      <c r="J6" s="16">
        <f>+$E$9</f>
        <v>3422564</v>
      </c>
      <c r="K6" s="8"/>
      <c r="L6" s="8"/>
      <c r="M6" s="17"/>
      <c r="N6" s="3"/>
      <c r="O6" s="3"/>
      <c r="P6" s="3"/>
      <c r="Q6" s="3"/>
      <c r="R6" s="3"/>
      <c r="S6" s="3"/>
    </row>
    <row r="7" spans="2:19" x14ac:dyDescent="0.2">
      <c r="B7" s="10"/>
      <c r="C7" s="3"/>
      <c r="D7" s="3"/>
      <c r="E7" s="18"/>
      <c r="F7" s="12"/>
      <c r="G7" s="3"/>
      <c r="H7" s="8"/>
      <c r="I7" s="19" t="s">
        <v>25</v>
      </c>
      <c r="J7" s="20">
        <f>+$E$22</f>
        <v>799112.2</v>
      </c>
      <c r="K7" s="8"/>
      <c r="L7" s="8"/>
      <c r="M7" s="8"/>
      <c r="N7" s="3"/>
      <c r="O7" s="3"/>
      <c r="P7" s="3"/>
      <c r="Q7" s="3"/>
      <c r="R7" s="3"/>
      <c r="S7" s="3"/>
    </row>
    <row r="8" spans="2:19" x14ac:dyDescent="0.2">
      <c r="B8" s="10"/>
      <c r="C8" s="21" t="s">
        <v>23</v>
      </c>
      <c r="D8" s="13"/>
      <c r="E8" s="18"/>
      <c r="F8" s="12"/>
      <c r="G8" s="3"/>
      <c r="H8" s="8"/>
      <c r="I8" s="15" t="s">
        <v>26</v>
      </c>
      <c r="J8" s="16">
        <f>SUM(J6:J7)</f>
        <v>4221676.2</v>
      </c>
      <c r="K8" s="8"/>
      <c r="L8" s="8"/>
      <c r="M8" s="8"/>
      <c r="N8" s="15"/>
      <c r="O8" s="3"/>
      <c r="P8" s="3"/>
      <c r="Q8" s="3"/>
      <c r="R8" s="3"/>
      <c r="S8" s="3"/>
    </row>
    <row r="9" spans="2:19" x14ac:dyDescent="0.2">
      <c r="B9" s="10"/>
      <c r="C9" s="22" t="s">
        <v>0</v>
      </c>
      <c r="D9" s="23" t="s">
        <v>1</v>
      </c>
      <c r="E9" s="24">
        <v>3422564</v>
      </c>
      <c r="F9" s="12"/>
      <c r="G9" s="3"/>
      <c r="H9" s="8"/>
      <c r="I9" s="15"/>
      <c r="J9" s="25"/>
      <c r="K9" s="8"/>
      <c r="L9" s="8"/>
      <c r="M9" s="8"/>
      <c r="N9" s="3"/>
      <c r="O9" s="3"/>
      <c r="P9" s="3"/>
      <c r="Q9" s="3"/>
      <c r="R9" s="3"/>
      <c r="S9" s="3"/>
    </row>
    <row r="10" spans="2:19" x14ac:dyDescent="0.2">
      <c r="B10" s="10"/>
      <c r="C10" s="22" t="s">
        <v>2</v>
      </c>
      <c r="D10" s="23" t="s">
        <v>3</v>
      </c>
      <c r="E10" s="26">
        <v>0.41930000000000001</v>
      </c>
      <c r="F10" s="12"/>
      <c r="G10" s="3"/>
      <c r="H10" s="8"/>
      <c r="I10" s="15" t="s">
        <v>3</v>
      </c>
      <c r="J10" s="27">
        <f>+$E$10</f>
        <v>0.41930000000000001</v>
      </c>
      <c r="K10" s="8"/>
      <c r="L10" s="8"/>
      <c r="M10" s="8"/>
      <c r="N10" s="3"/>
      <c r="O10" s="3"/>
      <c r="P10" s="3"/>
      <c r="Q10" s="3"/>
      <c r="R10" s="3"/>
      <c r="S10" s="3"/>
    </row>
    <row r="11" spans="2:19" x14ac:dyDescent="0.2">
      <c r="B11" s="10"/>
      <c r="C11" s="22" t="s">
        <v>27</v>
      </c>
      <c r="D11" s="23" t="s">
        <v>28</v>
      </c>
      <c r="E11" s="24">
        <v>1435081</v>
      </c>
      <c r="F11" s="12"/>
      <c r="G11" s="3"/>
      <c r="H11" s="8"/>
      <c r="I11" s="15" t="s">
        <v>4</v>
      </c>
      <c r="J11" s="16">
        <f>+$E$11</f>
        <v>1435081</v>
      </c>
      <c r="K11" s="8"/>
      <c r="L11" s="8"/>
      <c r="M11" s="8"/>
      <c r="N11" s="3"/>
      <c r="O11" s="3"/>
      <c r="P11" s="3"/>
      <c r="Q11" s="3"/>
      <c r="R11" s="3"/>
      <c r="S11" s="3"/>
    </row>
    <row r="12" spans="2:19" x14ac:dyDescent="0.2">
      <c r="B12" s="10"/>
      <c r="C12" s="22" t="s">
        <v>5</v>
      </c>
      <c r="D12" s="28" t="s">
        <v>43</v>
      </c>
      <c r="E12" s="24">
        <v>36113733</v>
      </c>
      <c r="F12" s="12"/>
      <c r="G12" s="3"/>
      <c r="H12" s="8"/>
      <c r="I12" s="15" t="s">
        <v>33</v>
      </c>
      <c r="J12" s="16">
        <f>+J8*J10</f>
        <v>1770148.8306600002</v>
      </c>
      <c r="K12" s="8"/>
      <c r="L12" s="8"/>
      <c r="M12" s="8"/>
      <c r="N12" s="3"/>
      <c r="O12" s="3"/>
      <c r="P12" s="3"/>
      <c r="Q12" s="3"/>
      <c r="R12" s="3"/>
      <c r="S12" s="3"/>
    </row>
    <row r="13" spans="2:19" x14ac:dyDescent="0.2">
      <c r="B13" s="10"/>
      <c r="C13" s="22" t="s">
        <v>46</v>
      </c>
      <c r="D13" s="23" t="s">
        <v>7</v>
      </c>
      <c r="E13" s="26">
        <v>3.9699999999999999E-2</v>
      </c>
      <c r="F13" s="12"/>
      <c r="G13" s="3"/>
      <c r="H13" s="8"/>
      <c r="I13" s="15"/>
      <c r="J13" s="25"/>
      <c r="K13" s="8"/>
      <c r="L13" s="8"/>
      <c r="M13" s="8"/>
      <c r="N13" s="3"/>
      <c r="O13" s="3"/>
      <c r="P13" s="3"/>
      <c r="Q13" s="3"/>
      <c r="R13" s="3"/>
      <c r="S13" s="3"/>
    </row>
    <row r="14" spans="2:19" x14ac:dyDescent="0.2">
      <c r="B14" s="10"/>
      <c r="C14" s="29"/>
      <c r="D14" s="3"/>
      <c r="E14" s="18"/>
      <c r="F14" s="12"/>
      <c r="G14" s="3"/>
      <c r="H14" s="8"/>
      <c r="I14" s="15" t="s">
        <v>6</v>
      </c>
      <c r="J14" s="16">
        <f>+E12</f>
        <v>36113733</v>
      </c>
      <c r="K14" s="8"/>
      <c r="L14" s="8"/>
      <c r="M14" s="8"/>
      <c r="N14" s="3"/>
      <c r="O14" s="3"/>
      <c r="P14" s="3"/>
      <c r="Q14" s="3"/>
      <c r="R14" s="3"/>
      <c r="S14" s="3"/>
    </row>
    <row r="15" spans="2:19" x14ac:dyDescent="0.2">
      <c r="B15" s="10"/>
      <c r="C15" s="30" t="s">
        <v>18</v>
      </c>
      <c r="D15" s="3"/>
      <c r="E15" s="14">
        <v>42917</v>
      </c>
      <c r="F15" s="12"/>
      <c r="G15" s="3"/>
      <c r="H15" s="8"/>
      <c r="I15" s="15" t="s">
        <v>35</v>
      </c>
      <c r="J15" s="27">
        <f>+E13</f>
        <v>3.9699999999999999E-2</v>
      </c>
      <c r="K15" s="8"/>
      <c r="L15" s="8"/>
      <c r="M15" s="8"/>
      <c r="N15" s="3"/>
      <c r="O15" s="3"/>
      <c r="P15" s="3"/>
      <c r="Q15" s="3"/>
      <c r="R15" s="3"/>
      <c r="S15" s="3"/>
    </row>
    <row r="16" spans="2:19" x14ac:dyDescent="0.2">
      <c r="B16" s="10"/>
      <c r="C16" s="29" t="s">
        <v>19</v>
      </c>
      <c r="D16" s="3" t="s">
        <v>20</v>
      </c>
      <c r="E16" s="31">
        <v>4121459879</v>
      </c>
      <c r="F16" s="12"/>
      <c r="G16" s="3"/>
      <c r="H16" s="8"/>
      <c r="I16" s="15" t="s">
        <v>34</v>
      </c>
      <c r="J16" s="27">
        <f>ROUND(+J12/$J$14,4)</f>
        <v>4.9000000000000002E-2</v>
      </c>
      <c r="K16" s="8"/>
      <c r="L16" s="8"/>
      <c r="M16" s="8"/>
      <c r="N16" s="3"/>
      <c r="O16" s="3"/>
      <c r="P16" s="3"/>
      <c r="Q16" s="3"/>
      <c r="R16" s="3"/>
      <c r="S16" s="3"/>
    </row>
    <row r="17" spans="2:19" ht="13.5" thickBot="1" x14ac:dyDescent="0.25">
      <c r="B17" s="10"/>
      <c r="C17" s="32" t="s">
        <v>44</v>
      </c>
      <c r="D17" s="3" t="s">
        <v>22</v>
      </c>
      <c r="E17" s="31">
        <v>357958</v>
      </c>
      <c r="F17" s="12"/>
      <c r="G17" s="3"/>
      <c r="H17" s="8"/>
      <c r="I17" s="15" t="s">
        <v>37</v>
      </c>
      <c r="J17" s="33">
        <f>+J16-J15</f>
        <v>9.3000000000000027E-3</v>
      </c>
      <c r="K17" s="8"/>
      <c r="L17" s="8"/>
      <c r="M17" s="8"/>
      <c r="N17" s="3"/>
      <c r="O17" s="3"/>
      <c r="P17" s="3"/>
      <c r="Q17" s="3"/>
      <c r="R17" s="3"/>
      <c r="S17" s="3"/>
    </row>
    <row r="18" spans="2:19" x14ac:dyDescent="0.2">
      <c r="B18" s="10"/>
      <c r="C18" s="29"/>
      <c r="D18" s="3" t="s">
        <v>21</v>
      </c>
      <c r="E18" s="34">
        <f>+E17*12</f>
        <v>4295496</v>
      </c>
      <c r="F18" s="12"/>
      <c r="G18" s="3"/>
      <c r="H18" s="8"/>
      <c r="I18" s="15"/>
      <c r="J18" s="8"/>
      <c r="K18" s="8"/>
      <c r="L18" s="35" t="s">
        <v>36</v>
      </c>
      <c r="M18" s="36"/>
      <c r="N18" s="3"/>
      <c r="O18" s="3"/>
      <c r="P18" s="3"/>
      <c r="Q18" s="3"/>
      <c r="R18" s="3"/>
      <c r="S18" s="3"/>
    </row>
    <row r="19" spans="2:19" ht="13.5" thickBot="1" x14ac:dyDescent="0.25">
      <c r="B19" s="10"/>
      <c r="C19" s="3"/>
      <c r="D19" s="3"/>
      <c r="E19" s="34"/>
      <c r="F19" s="12"/>
      <c r="G19" s="3"/>
      <c r="H19" s="8"/>
      <c r="I19" s="8" t="s">
        <v>8</v>
      </c>
      <c r="J19" s="8"/>
      <c r="K19" s="8"/>
      <c r="L19" s="37">
        <f>ROUND(E16/E18,0)</f>
        <v>959</v>
      </c>
      <c r="M19" s="38" t="s">
        <v>9</v>
      </c>
      <c r="N19" s="3"/>
      <c r="O19" s="3"/>
      <c r="P19" s="3"/>
      <c r="Q19" s="3"/>
      <c r="R19" s="3"/>
      <c r="S19" s="3"/>
    </row>
    <row r="20" spans="2:19" x14ac:dyDescent="0.2">
      <c r="B20" s="10"/>
      <c r="C20" s="3" t="s">
        <v>24</v>
      </c>
      <c r="D20" s="3" t="s">
        <v>25</v>
      </c>
      <c r="E20" s="39">
        <v>3995561</v>
      </c>
      <c r="F20" s="12"/>
      <c r="G20" s="3"/>
      <c r="H20" s="8"/>
      <c r="I20" s="40" t="s">
        <v>40</v>
      </c>
      <c r="J20" s="41">
        <f>+$E$25</f>
        <v>12.25</v>
      </c>
      <c r="K20" s="42">
        <f>+$J$20</f>
        <v>12.25</v>
      </c>
      <c r="L20" s="43"/>
      <c r="M20" s="44"/>
      <c r="N20" s="3"/>
      <c r="O20" s="3"/>
      <c r="P20" s="3"/>
      <c r="Q20" s="3"/>
      <c r="R20" s="3"/>
      <c r="S20" s="3"/>
    </row>
    <row r="21" spans="2:19" x14ac:dyDescent="0.2">
      <c r="B21" s="10"/>
      <c r="C21" s="3"/>
      <c r="D21" s="3" t="s">
        <v>38</v>
      </c>
      <c r="E21" s="31">
        <v>5</v>
      </c>
      <c r="F21" s="12"/>
      <c r="G21" s="3"/>
      <c r="H21" s="8"/>
      <c r="I21" s="40" t="s">
        <v>10</v>
      </c>
      <c r="J21" s="45">
        <f>+E26</f>
        <v>9.1619999999999993E-2</v>
      </c>
      <c r="K21" s="25">
        <f>ROUND(E26*$L$19,2)</f>
        <v>87.86</v>
      </c>
      <c r="L21" s="8"/>
      <c r="M21" s="8"/>
      <c r="N21" s="3"/>
      <c r="O21" s="3"/>
      <c r="P21" s="3"/>
      <c r="Q21" s="3"/>
      <c r="R21" s="3"/>
      <c r="S21" s="3"/>
    </row>
    <row r="22" spans="2:19" x14ac:dyDescent="0.2">
      <c r="B22" s="10"/>
      <c r="C22" s="3"/>
      <c r="D22" s="46" t="s">
        <v>39</v>
      </c>
      <c r="E22" s="47">
        <f>+E20/E21</f>
        <v>799112.2</v>
      </c>
      <c r="F22" s="12"/>
      <c r="G22" s="3"/>
      <c r="H22" s="8"/>
      <c r="I22" s="48" t="str">
        <f>"FAC for "&amp;TEXT($E$6,"MMM-YY")</f>
        <v>FAC for Jun-17</v>
      </c>
      <c r="J22" s="45">
        <f t="shared" ref="J22:J23" si="0">+E27</f>
        <v>-2.8300000000000001E-3</v>
      </c>
      <c r="K22" s="25">
        <f>ROUND(E27*$L$19,2)</f>
        <v>-2.71</v>
      </c>
      <c r="L22" s="8"/>
      <c r="M22" s="8"/>
      <c r="N22" s="3"/>
      <c r="O22" s="3"/>
      <c r="P22" s="3"/>
      <c r="Q22" s="3"/>
      <c r="R22" s="3"/>
      <c r="S22" s="3"/>
    </row>
    <row r="23" spans="2:19" x14ac:dyDescent="0.2">
      <c r="B23" s="10"/>
      <c r="C23" s="3"/>
      <c r="D23" s="3" t="s">
        <v>41</v>
      </c>
      <c r="E23" s="49" t="str">
        <f>IF(E20&gt;0,"UNDER","OVER")</f>
        <v>UNDER</v>
      </c>
      <c r="F23" s="12"/>
      <c r="G23" s="3"/>
      <c r="H23" s="8"/>
      <c r="I23" s="40" t="s">
        <v>11</v>
      </c>
      <c r="J23" s="45">
        <f t="shared" si="0"/>
        <v>4.2599999999999999E-3</v>
      </c>
      <c r="K23" s="50">
        <f>ROUND(E28*$L$19,2)</f>
        <v>4.09</v>
      </c>
      <c r="L23" s="8"/>
      <c r="M23" s="8"/>
      <c r="N23" s="3"/>
      <c r="O23" s="3"/>
      <c r="P23" s="3"/>
      <c r="Q23" s="3"/>
      <c r="R23" s="3"/>
      <c r="S23" s="3"/>
    </row>
    <row r="24" spans="2:19" x14ac:dyDescent="0.2">
      <c r="B24" s="10"/>
      <c r="C24" s="21" t="s">
        <v>29</v>
      </c>
      <c r="D24" s="3"/>
      <c r="E24" s="18"/>
      <c r="F24" s="12"/>
      <c r="G24" s="3"/>
      <c r="H24" s="8"/>
      <c r="I24" s="8"/>
      <c r="J24" s="8"/>
      <c r="K24" s="42">
        <f>SUM(K20:K23)</f>
        <v>101.49000000000001</v>
      </c>
      <c r="L24" s="8"/>
      <c r="M24" s="8"/>
      <c r="N24" s="3"/>
      <c r="O24" s="3"/>
      <c r="P24" s="3"/>
      <c r="Q24" s="3"/>
      <c r="R24" s="3"/>
      <c r="S24" s="3"/>
    </row>
    <row r="25" spans="2:19" x14ac:dyDescent="0.2">
      <c r="B25" s="10"/>
      <c r="C25" s="3" t="s">
        <v>30</v>
      </c>
      <c r="D25" s="51" t="s">
        <v>47</v>
      </c>
      <c r="E25" s="52">
        <v>12.25</v>
      </c>
      <c r="F25" s="12"/>
      <c r="G25" s="3"/>
      <c r="H25" s="8"/>
      <c r="I25" s="8"/>
      <c r="J25" s="8"/>
      <c r="K25" s="8"/>
      <c r="L25" s="8"/>
      <c r="M25" s="8"/>
      <c r="N25" s="3"/>
      <c r="O25" s="3"/>
      <c r="P25" s="3"/>
      <c r="Q25" s="3"/>
      <c r="R25" s="3"/>
      <c r="S25" s="3"/>
    </row>
    <row r="26" spans="2:19" x14ac:dyDescent="0.2">
      <c r="B26" s="10"/>
      <c r="C26" s="3" t="s">
        <v>30</v>
      </c>
      <c r="D26" s="51" t="s">
        <v>48</v>
      </c>
      <c r="E26" s="45">
        <v>9.1619999999999993E-2</v>
      </c>
      <c r="F26" s="12"/>
      <c r="G26" s="3"/>
      <c r="H26" s="8"/>
      <c r="I26" s="8" t="s">
        <v>12</v>
      </c>
      <c r="J26" s="33">
        <f>J15</f>
        <v>3.9699999999999999E-2</v>
      </c>
      <c r="K26" s="42">
        <f>ROUND(K24*J26,2)</f>
        <v>4.03</v>
      </c>
      <c r="L26" s="8"/>
      <c r="M26" s="8"/>
      <c r="N26" s="3"/>
      <c r="O26" s="3"/>
      <c r="P26" s="3"/>
      <c r="Q26" s="3"/>
      <c r="R26" s="3"/>
      <c r="S26" s="3"/>
    </row>
    <row r="27" spans="2:19" x14ac:dyDescent="0.2">
      <c r="B27" s="10"/>
      <c r="C27" s="3" t="s">
        <v>31</v>
      </c>
      <c r="D27" s="53" t="str">
        <f>"FAC for "&amp;TEXT($E$6,"MMM-YY")</f>
        <v>FAC for Jun-17</v>
      </c>
      <c r="E27" s="45">
        <v>-2.8300000000000001E-3</v>
      </c>
      <c r="F27" s="12"/>
      <c r="G27" s="3"/>
      <c r="H27" s="8"/>
      <c r="I27" s="8" t="s">
        <v>13</v>
      </c>
      <c r="J27" s="33">
        <f>+J16</f>
        <v>4.9000000000000002E-2</v>
      </c>
      <c r="K27" s="42">
        <f>ROUND(K24*J27,2)</f>
        <v>4.97</v>
      </c>
      <c r="L27" s="8"/>
      <c r="M27" s="8"/>
      <c r="N27" s="3"/>
      <c r="O27" s="3"/>
      <c r="P27" s="3"/>
      <c r="Q27" s="3"/>
      <c r="R27" s="3"/>
      <c r="S27" s="3"/>
    </row>
    <row r="28" spans="2:19" x14ac:dyDescent="0.2">
      <c r="B28" s="10"/>
      <c r="C28" s="3" t="s">
        <v>30</v>
      </c>
      <c r="D28" s="51" t="s">
        <v>11</v>
      </c>
      <c r="E28" s="45">
        <v>4.2599999999999999E-3</v>
      </c>
      <c r="F28" s="12"/>
      <c r="G28" s="3"/>
      <c r="H28" s="8"/>
      <c r="I28" s="8" t="s">
        <v>14</v>
      </c>
      <c r="J28" s="33">
        <f>+J27-J26</f>
        <v>9.3000000000000027E-3</v>
      </c>
      <c r="K28" s="42">
        <f>K27-K26</f>
        <v>0.9399999999999995</v>
      </c>
      <c r="L28" s="54"/>
      <c r="M28" s="55"/>
      <c r="N28" s="56"/>
      <c r="O28" s="3"/>
      <c r="P28" s="3"/>
      <c r="Q28" s="3"/>
      <c r="R28" s="3"/>
      <c r="S28" s="3"/>
    </row>
    <row r="29" spans="2:19" x14ac:dyDescent="0.2">
      <c r="B29" s="10"/>
      <c r="C29" s="3"/>
      <c r="D29" s="3"/>
      <c r="E29" s="29"/>
      <c r="F29" s="12"/>
      <c r="G29" s="3"/>
      <c r="H29" s="8"/>
      <c r="I29" s="8"/>
      <c r="J29" s="54" t="s">
        <v>42</v>
      </c>
      <c r="K29" s="8"/>
      <c r="L29" s="55"/>
      <c r="M29" s="55"/>
      <c r="N29" s="56"/>
      <c r="O29" s="3"/>
      <c r="P29" s="3"/>
      <c r="Q29" s="3"/>
      <c r="R29" s="3"/>
      <c r="S29" s="3"/>
    </row>
    <row r="30" spans="2:19" x14ac:dyDescent="0.2">
      <c r="B30" s="57"/>
      <c r="C30" s="58"/>
      <c r="D30" s="58"/>
      <c r="E30" s="58"/>
      <c r="F30" s="59"/>
      <c r="G30" s="3"/>
      <c r="H30" s="8"/>
      <c r="I30" s="8"/>
      <c r="J30" s="55" t="s">
        <v>15</v>
      </c>
      <c r="K30" s="8"/>
      <c r="L30" s="8"/>
      <c r="M30" s="8"/>
      <c r="N30" s="3"/>
      <c r="O30" s="3"/>
      <c r="P30" s="3"/>
      <c r="Q30" s="3"/>
      <c r="R30" s="3"/>
      <c r="S30" s="3"/>
    </row>
    <row r="31" spans="2:19" x14ac:dyDescent="0.2">
      <c r="C31" s="3"/>
      <c r="D31" s="3"/>
      <c r="E31" s="3"/>
      <c r="F31" s="3"/>
      <c r="G31" s="3"/>
      <c r="H31" s="3"/>
      <c r="I31" s="40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2:19" x14ac:dyDescent="0.2">
      <c r="C32" s="3"/>
      <c r="D32" s="3"/>
      <c r="E32" s="3"/>
      <c r="F32" s="3"/>
      <c r="G32" s="3"/>
      <c r="H32" s="3"/>
      <c r="I32" s="60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3:19" x14ac:dyDescent="0.2"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3:19" x14ac:dyDescent="0.2"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3:19" x14ac:dyDescent="0.2">
      <c r="C35" s="3"/>
      <c r="D35" s="3"/>
      <c r="E35" s="3"/>
      <c r="F35" s="3"/>
      <c r="H35" s="3"/>
      <c r="I35" s="3"/>
      <c r="J35" s="3"/>
      <c r="K35" s="3"/>
      <c r="L35" s="3"/>
      <c r="M35" s="3"/>
      <c r="N35" s="3"/>
      <c r="O35" s="3"/>
      <c r="P35" s="3"/>
    </row>
    <row r="36" spans="3:19" x14ac:dyDescent="0.2">
      <c r="C36" s="3"/>
      <c r="D36" s="3"/>
      <c r="E36" s="3"/>
      <c r="F36" s="3"/>
    </row>
    <row r="37" spans="3:19" x14ac:dyDescent="0.2">
      <c r="C37" s="3"/>
      <c r="D37" s="3"/>
      <c r="E37" s="3"/>
      <c r="F37" s="3"/>
    </row>
    <row r="38" spans="3:19" x14ac:dyDescent="0.2">
      <c r="C38" s="3"/>
      <c r="D38" s="3"/>
      <c r="E38" s="3"/>
      <c r="F38" s="3"/>
    </row>
  </sheetData>
  <pageMargins left="0.7" right="0.7" top="0.75" bottom="0.75" header="0.3" footer="0.3"/>
  <pageSetup scale="75" orientation="landscape" r:id="rId1"/>
  <headerFooter>
    <oddFooter>&amp;R&amp;"Times New Roman,Bold"&amp;10Attachment to Response to Question No. 6
Page 1 of 1
Rahn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10F20E04BCF41BE361D2F61EE6FFA" ma:contentTypeVersion="28" ma:contentTypeDescription="Create a new document." ma:contentTypeScope="" ma:versionID="20fc385a25ace3125cc1daef47bb7ee2">
  <xsd:schema xmlns:xsd="http://www.w3.org/2001/XMLSchema" xmlns:xs="http://www.w3.org/2001/XMLSchema" xmlns:p="http://schemas.microsoft.com/office/2006/metadata/properties" xmlns:ns2="65bfb563-8fe2-4d34-a09f-38a217d8feea" targetNamespace="http://schemas.microsoft.com/office/2006/metadata/properties" ma:root="true" ma:fieldsID="3ee5c1ea3907e0176d1c092d4662d47d" ns2:_="">
    <xsd:import namespace="65bfb563-8fe2-4d34-a09f-38a217d8feea"/>
    <xsd:element name="properties">
      <xsd:complexType>
        <xsd:sequence>
          <xsd:element name="documentManagement">
            <xsd:complexType>
              <xsd:all>
                <xsd:element ref="ns2:Company" minOccurs="0"/>
                <xsd:element ref="ns2:Year"/>
                <xsd:element ref="ns2:Document_x0020_Type" minOccurs="0"/>
                <xsd:element ref="ns2:Filing_x0020_Type" minOccurs="0"/>
                <xsd:element ref="ns2:Filings" minOccurs="0"/>
                <xsd:element ref="ns2:Filing_x0020_Doc_x0020_Types" minOccurs="0"/>
                <xsd:element ref="ns2:Filing_x0020_Case_x0020__x0023_" minOccurs="0"/>
                <xsd:element ref="ns2:Filing_x0020_Witness" minOccurs="0"/>
                <xsd:element ref="ns2:Review_x0020_Case_x0020_Expense_x0020_Period" minOccurs="0"/>
                <xsd:element ref="ns2:Review_x0020_Case_x0020_Doc_x0020_Types" minOccurs="0"/>
                <xsd:element ref="ns2:Case_x0020__x0023_" minOccurs="0"/>
                <xsd:element ref="ns2:Witness_x0020_Testimony" minOccurs="0"/>
                <xsd:element ref="ns2:Construction_x0020_Monitoring_x0020_Description" minOccurs="0"/>
                <xsd:element ref="ns2:Construction_x0020_Monitoring" minOccurs="0"/>
                <xsd:element ref="ns2: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bfb563-8fe2-4d34-a09f-38a217d8feea" elementFormDefault="qualified">
    <xsd:import namespace="http://schemas.microsoft.com/office/2006/documentManagement/types"/>
    <xsd:import namespace="http://schemas.microsoft.com/office/infopath/2007/PartnerControls"/>
    <xsd:element name="Company" ma:index="2" nillable="true" ma:displayName="Company" ma:internalName="Company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U"/>
                    <xsd:enumeration value="LGE"/>
                    <xsd:enumeration value="ODP"/>
                  </xsd:restriction>
                </xsd:simpleType>
              </xsd:element>
            </xsd:sequence>
          </xsd:extension>
        </xsd:complexContent>
      </xsd:complexType>
    </xsd:element>
    <xsd:element name="Year" ma:index="3" ma:displayName="Year" ma:format="Dropdown" ma:internalName="Year">
      <xsd:simpleType>
        <xsd:restriction base="dms:Choice">
          <xsd:enumeration value="2015"/>
          <xsd:enumeration value="2016"/>
          <xsd:enumeration value="2017"/>
        </xsd:restriction>
      </xsd:simpleType>
    </xsd:element>
    <xsd:element name="Document_x0020_Type" ma:index="4" nillable="true" ma:displayName="Document Type" ma:internalName="Document_x0020_Typ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DSM"/>
                    <xsd:enumeration value="ECR"/>
                    <xsd:enumeration value="FAC / OST"/>
                    <xsd:enumeration value="GLT"/>
                    <xsd:enumeration value="GSC"/>
                    <xsd:enumeration value="HEA"/>
                    <xsd:enumeration value="LFF"/>
                    <xsd:enumeration value="WNA"/>
                  </xsd:restriction>
                </xsd:simpleType>
              </xsd:element>
            </xsd:sequence>
          </xsd:extension>
        </xsd:complexContent>
      </xsd:complexType>
    </xsd:element>
    <xsd:element name="Filing_x0020_Type" ma:index="5" nillable="true" ma:displayName="Filing Type" ma:internalName="Filing_x0020_Typ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Monthly Filings (ECR/LFF)"/>
                    <xsd:enumeration value="Form A Filings (FAC/OST)"/>
                    <xsd:enumeration value="Form B Filings (FAC/OST)"/>
                    <xsd:enumeration value="Quarterly Filings (GSC)"/>
                    <xsd:enumeration value="Annual Filing (LFF/WNA)"/>
                    <xsd:enumeration value="Forecasted Annual Filing (GLT)"/>
                    <xsd:enumeration value="True-up Annual Filing (GLT)"/>
                    <xsd:enumeration value="Review Cases (ECR/FAC/OST)"/>
                    <xsd:enumeration value="Construction Monitoring (ECR)"/>
                    <xsd:enumeration value="Approved Project Detail (ECR)"/>
                  </xsd:restriction>
                </xsd:simpleType>
              </xsd:element>
            </xsd:sequence>
          </xsd:extension>
        </xsd:complexContent>
      </xsd:complexType>
    </xsd:element>
    <xsd:element name="Filings" ma:index="6" nillable="true" ma:displayName="Filing Expense Period" ma:format="Dropdown" ma:internalName="Filings">
      <xsd:simpleType>
        <xsd:restriction base="dms:Choice">
          <xsd:enumeration value="01-Jan"/>
          <xsd:enumeration value="02-Feb"/>
          <xsd:enumeration value="03-Mar"/>
          <xsd:enumeration value="04-Apr"/>
          <xsd:enumeration value="05-May"/>
          <xsd:enumeration value="06-Jun"/>
          <xsd:enumeration value="07-Jul"/>
          <xsd:enumeration value="08-Aug"/>
          <xsd:enumeration value="09-Sep"/>
          <xsd:enumeration value="10-Oct"/>
          <xsd:enumeration value="11-Nov"/>
          <xsd:enumeration value="12-Dec"/>
          <xsd:enumeration value="Nov-Jan (GSC)"/>
          <xsd:enumeration value="Feb-Apr (GSC)"/>
          <xsd:enumeration value="May-Jul (GSC)"/>
          <xsd:enumeration value="Aug-Oct (GSC)"/>
          <xsd:enumeration value="Apr-May (LFF)"/>
          <xsd:enumeration value="Jan-Dec (GLT/WNA)"/>
          <xsd:enumeration value="N/A"/>
        </xsd:restriction>
      </xsd:simpleType>
    </xsd:element>
    <xsd:element name="Filing_x0020_Doc_x0020_Types" ma:index="7" nillable="true" ma:displayName="Filing Doc Types" ma:format="Dropdown" ma:internalName="Filing_x0020_Doc_x0020_Types">
      <xsd:simpleType>
        <xsd:restriction base="dms:Choice">
          <xsd:enumeration value="00 – Orders"/>
          <xsd:enumeration value="01 – 1st Data Request and Testimony"/>
          <xsd:enumeration value="02 – 2nd Data Request and Testimony"/>
          <xsd:enumeration value="03 – 3rd Data Request and Testimony"/>
          <xsd:enumeration value="04 – Post Hearing Data Request, Testimony, or Briefs"/>
          <xsd:enumeration value="05 – Technical Conference or Hearings"/>
          <xsd:enumeration value="06 – Support"/>
          <xsd:enumeration value="07 – Application"/>
          <xsd:enumeration value="08 – Tariffs"/>
          <xsd:enumeration value="10 – eFiled/Filed Documents"/>
        </xsd:restriction>
      </xsd:simpleType>
    </xsd:element>
    <xsd:element name="Filing_x0020_Case_x0020__x0023_" ma:index="8" nillable="true" ma:displayName="Filing Case #" ma:internalName="Filing_x0020_Case_x0020__x0023_">
      <xsd:simpleType>
        <xsd:restriction base="dms:Text">
          <xsd:maxLength value="255"/>
        </xsd:restriction>
      </xsd:simpleType>
    </xsd:element>
    <xsd:element name="Filing_x0020_Witness" ma:index="9" nillable="true" ma:displayName="Filing Witness" ma:format="Dropdown" ma:internalName="Filing_x0020_Witness">
      <xsd:simpleType>
        <xsd:restriction base="dms:Choice">
          <xsd:enumeration value="Billiter, Delbert"/>
          <xsd:enumeration value="Garrett, Chris"/>
          <xsd:enumeration value="Schram, Chuck"/>
          <xsd:enumeration value="Wilson, Stuart"/>
        </xsd:restriction>
      </xsd:simpleType>
    </xsd:element>
    <xsd:element name="Review_x0020_Case_x0020_Expense_x0020_Period" ma:index="10" nillable="true" ma:displayName="Review Case Expense Period" ma:format="Dropdown" ma:internalName="Review_x0020_Case_x0020_Expense_x0020_Period">
      <xsd:simpleType>
        <xsd:restriction base="dms:Choice">
          <xsd:enumeration value="Mar-Aug (ECR)"/>
          <xsd:enumeration value="Sep-Feb (ECR)"/>
          <xsd:enumeration value="Mar-Feb (ECR)"/>
          <xsd:enumeration value="May-Oct (FAC)"/>
          <xsd:enumeration value="Nov-Apr (FAC)"/>
          <xsd:enumeration value="Nov-Oct (FAC)"/>
        </xsd:restriction>
      </xsd:simpleType>
    </xsd:element>
    <xsd:element name="Review_x0020_Case_x0020_Doc_x0020_Types" ma:index="11" nillable="true" ma:displayName="Review Case Doc Types" ma:format="Dropdown" ma:internalName="Review_x0020_Case_x0020_Doc_x0020_Types">
      <xsd:simpleType>
        <xsd:restriction base="dms:Choice">
          <xsd:enumeration value="00.1 – Orders"/>
          <xsd:enumeration value="00.2 – Requests for Information"/>
          <xsd:enumeration value="00.4 – Other Communications/eFilings"/>
          <xsd:enumeration value="01.1 – 1st Data Request Responses/Testimony"/>
          <xsd:enumeration value="01.2 – 1st Data Request Attachments"/>
          <xsd:enumeration value="01.3 – 1st Data Request Confidentiality Petition"/>
          <xsd:enumeration value="01.4 – 1st Data Request/Testimony - As Filed"/>
          <xsd:enumeration value="02.1 – 2nd Data Request Responses/Testimony"/>
          <xsd:enumeration value="02.2 – 2nd Data Request Attachments"/>
          <xsd:enumeration value="02.3 – 2nd Data Request Confidentiality Petition"/>
          <xsd:enumeration value="02.4 – 2nd Data Request/Testimony - As Filed"/>
          <xsd:enumeration value="03.1 – 3rd Data Request Responses/Testimony"/>
          <xsd:enumeration value="03.2 – 3rd Data Request Attachments"/>
          <xsd:enumeration value="03.3 – 3rd Data Request Confidentiality Petition"/>
          <xsd:enumeration value="03.4 – 3rd Data Request/Testimony - As Filed"/>
          <xsd:enumeration value="04.1 – Post Hearing Data Request Responses/Testimony/Briefs"/>
          <xsd:enumeration value="04.2 – Post Hearing Data Request Attachments"/>
          <xsd:enumeration value="04.3 – Post Hearing Data Request Confidentiality Petition"/>
          <xsd:enumeration value="04.4 – Post Hearing Data Request/Testimony - As Filed"/>
          <xsd:enumeration value="05 – Technical Conference or Hearings"/>
          <xsd:enumeration value="10 – Application"/>
          <xsd:enumeration value="10.1 – Application - As Filed"/>
        </xsd:restriction>
      </xsd:simpleType>
    </xsd:element>
    <xsd:element name="Case_x0020__x0023_" ma:index="12" nillable="true" ma:displayName="Review Case #" ma:internalName="Case_x0020__x0023_">
      <xsd:simpleType>
        <xsd:restriction base="dms:Text">
          <xsd:maxLength value="255"/>
        </xsd:restriction>
      </xsd:simpleType>
    </xsd:element>
    <xsd:element name="Witness_x0020_Testimony" ma:index="13" nillable="true" ma:displayName="Review Case Witness" ma:format="Dropdown" ma:internalName="Witness_x0020_Testimony">
      <xsd:simpleType>
        <xsd:restriction base="dms:Choice">
          <xsd:enumeration value="Dotson, Mike"/>
          <xsd:enumeration value="Garrett, Christopher"/>
          <xsd:enumeration value="Metts, Heather"/>
          <xsd:enumeration value="Multiple"/>
          <xsd:enumeration value="N/A"/>
          <xsd:enumeration value="Rahn, Derek"/>
          <xsd:enumeration value="Saunders, Eileen"/>
          <xsd:enumeration value="Schram, Chuck"/>
          <xsd:enumeration value="Wilson, Stuart"/>
        </xsd:restriction>
      </xsd:simpleType>
    </xsd:element>
    <xsd:element name="Construction_x0020_Monitoring_x0020_Description" ma:index="14" nillable="true" ma:displayName="Construction Monitoring Description" ma:format="Dropdown" ma:internalName="Construction_x0020_Monitoring_x0020_Description">
      <xsd:simpleType>
        <xsd:restriction base="dms:Choice">
          <xsd:enumeration value="2011 ECR Plan"/>
          <xsd:enumeration value="2016 ECR Plan"/>
          <xsd:enumeration value="TC Landfill"/>
        </xsd:restriction>
      </xsd:simpleType>
    </xsd:element>
    <xsd:element name="Construction_x0020_Monitoring" ma:index="15" nillable="true" ma:displayName="Construction Monitoring Period" ma:format="Dropdown" ma:internalName="Construction_x0020_Monitoring">
      <xsd:simpleType>
        <xsd:restriction base="dms:Choice">
          <xsd:enumeration value="Q1"/>
          <xsd:enumeration value="Q2"/>
          <xsd:enumeration value="Q3"/>
          <xsd:enumeration value="Q4"/>
        </xsd:restriction>
      </xsd:simpleType>
    </xsd:element>
    <xsd:element name="Status" ma:index="23" nillable="true" ma:displayName="Status (Internal Use Only)" ma:internalName="Status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Final"/>
                    <xsd:enumeration value="Filed"/>
                  </xsd:restriction>
                </xsd:simple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8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_x0020_Testimony xmlns="65bfb563-8fe2-4d34-a09f-38a217d8feea" xsi:nil="true"/>
    <Review_x0020_Case_x0020_Expense_x0020_Period xmlns="65bfb563-8fe2-4d34-a09f-38a217d8feea">Mar-Feb (ECR)</Review_x0020_Case_x0020_Expense_x0020_Period>
    <Construction_x0020_Monitoring xmlns="65bfb563-8fe2-4d34-a09f-38a217d8feea" xsi:nil="true"/>
    <Year xmlns="65bfb563-8fe2-4d34-a09f-38a217d8feea">2017</Year>
    <Filing_x0020_Type xmlns="65bfb563-8fe2-4d34-a09f-38a217d8feea">
      <Value>Review Cases (ECR/FAC/OST)</Value>
    </Filing_x0020_Type>
    <Review_x0020_Case_x0020_Doc_x0020_Types xmlns="65bfb563-8fe2-4d34-a09f-38a217d8feea">01.2 – 1st Data Request Attachments</Review_x0020_Case_x0020_Doc_x0020_Types>
    <Status xmlns="65bfb563-8fe2-4d34-a09f-38a217d8feea"/>
    <Document_x0020_Type xmlns="65bfb563-8fe2-4d34-a09f-38a217d8feea">
      <Value>ECR</Value>
    </Document_x0020_Type>
    <Filings xmlns="65bfb563-8fe2-4d34-a09f-38a217d8feea" xsi:nil="true"/>
    <Filing_x0020_Case_x0020__x0023_ xmlns="65bfb563-8fe2-4d34-a09f-38a217d8feea" xsi:nil="true"/>
    <Filing_x0020_Witness xmlns="65bfb563-8fe2-4d34-a09f-38a217d8feea" xsi:nil="true"/>
    <Case_x0020__x0023_ xmlns="65bfb563-8fe2-4d34-a09f-38a217d8feea">2017-00267</Case_x0020__x0023_>
    <Company xmlns="65bfb563-8fe2-4d34-a09f-38a217d8feea">
      <Value>LGE</Value>
    </Company>
    <Filing_x0020_Doc_x0020_Types xmlns="65bfb563-8fe2-4d34-a09f-38a217d8feea" xsi:nil="true"/>
    <Construction_x0020_Monitoring_x0020_Description xmlns="65bfb563-8fe2-4d34-a09f-38a217d8feea" xsi:nil="true"/>
  </documentManagement>
</p:properties>
</file>

<file path=customXml/itemProps1.xml><?xml version="1.0" encoding="utf-8"?>
<ds:datastoreItem xmlns:ds="http://schemas.openxmlformats.org/officeDocument/2006/customXml" ds:itemID="{1C5D048B-1294-4A29-BAED-9A273D2C02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5bfb563-8fe2-4d34-a09f-38a217d8fee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0011485-F2DF-412B-AEA4-DCA3E9B23C1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B7AABC-B01C-4743-96C2-22A0D4DC300C}">
  <ds:schemaRefs>
    <ds:schemaRef ds:uri="http://www.w3.org/XML/1998/namespace"/>
    <ds:schemaRef ds:uri="http://purl.org/dc/dcmitype/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65bfb563-8fe2-4d34-a09f-38a217d8feea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Q6-LGE RS Bill Impact</vt:lpstr>
      <vt:lpstr>'Q6-LGE RS Bill Impact'!Print_Area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2017-08-17T21:47:46Z</dcterms:created>
  <dcterms:modified xsi:type="dcterms:W3CDTF">2017-08-18T19:16:21Z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0x010100FF510F20E04BCF41BE361D2F61EE6FFA</vt:lpwstr>
  </property>
</Properties>
</file>