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ternal\Regulatory Services\2017 KY Rate Case\Rate Case Data Request - Working Files\"/>
    </mc:Choice>
  </mc:AlternateContent>
  <bookViews>
    <workbookView xWindow="0" yWindow="0" windowWidth="19200" windowHeight="7236"/>
  </bookViews>
  <sheets>
    <sheet name="Rockport" sheetId="1" r:id="rId1"/>
    <sheet name="Non-FGD" sheetId="2" r:id="rId2"/>
  </sheets>
  <externalReferences>
    <externalReference r:id="rId3"/>
    <externalReference r:id="rId4"/>
    <externalReference r:id="rId5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_xlnm.Print_Area" localSheetId="1">'Non-FGD'!$A$1:$N$8</definedName>
    <definedName name="_xlnm.Print_Area" localSheetId="0">Rockport!$A$1:$S$8</definedName>
    <definedName name="Rev_End">#REF!</definedName>
    <definedName name="search_directory_name">"R:\fcm90prd\nvision\rpts\Fin_Reports\"</definedName>
    <definedName name="tim">#REF!</definedName>
    <definedName name="WV_List">'[3]Property Tax'!$B$4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O6" i="2"/>
  <c r="N6" i="2"/>
  <c r="M6" i="2"/>
  <c r="L6" i="2"/>
  <c r="K6" i="2"/>
  <c r="J6" i="2"/>
  <c r="I6" i="2"/>
  <c r="H6" i="2"/>
  <c r="G6" i="2"/>
  <c r="F6" i="2"/>
  <c r="E6" i="2"/>
  <c r="P4" i="2"/>
  <c r="P7" i="2" s="1"/>
  <c r="O4" i="2"/>
  <c r="O7" i="2" s="1"/>
  <c r="N4" i="2"/>
  <c r="N7" i="2" s="1"/>
  <c r="M4" i="2"/>
  <c r="M7" i="2" s="1"/>
  <c r="L4" i="2"/>
  <c r="L7" i="2" s="1"/>
  <c r="K4" i="2"/>
  <c r="K7" i="2" s="1"/>
  <c r="J4" i="2"/>
  <c r="J7" i="2" s="1"/>
  <c r="I4" i="2"/>
  <c r="I7" i="2" s="1"/>
  <c r="H4" i="2"/>
  <c r="H7" i="2" s="1"/>
  <c r="G4" i="2"/>
  <c r="G7" i="2" s="1"/>
  <c r="F4" i="2"/>
  <c r="F7" i="2" s="1"/>
  <c r="E4" i="2"/>
  <c r="E7" i="2" s="1"/>
  <c r="O1" i="2"/>
  <c r="P1" i="2" s="1"/>
  <c r="A4" i="2" l="1"/>
  <c r="A5" i="2" s="1"/>
  <c r="A6" i="2" s="1"/>
  <c r="A7" i="2" s="1"/>
  <c r="M5" i="1"/>
  <c r="M4" i="1"/>
  <c r="L4" i="1"/>
  <c r="L6" i="1" s="1"/>
  <c r="L7" i="1" s="1"/>
  <c r="J4" i="1"/>
  <c r="J6" i="1" s="1"/>
  <c r="J7" i="1" s="1"/>
  <c r="I4" i="1"/>
  <c r="I6" i="1" s="1"/>
  <c r="I7" i="1" s="1"/>
  <c r="E4" i="1"/>
  <c r="E6" i="1" s="1"/>
  <c r="E7" i="1" s="1"/>
  <c r="D4" i="1"/>
  <c r="D6" i="1" s="1"/>
  <c r="D7" i="1" s="1"/>
  <c r="N4" i="1"/>
  <c r="N6" i="1" s="1"/>
  <c r="N7" i="1" s="1"/>
  <c r="K4" i="1"/>
  <c r="K6" i="1" s="1"/>
  <c r="H4" i="1"/>
  <c r="H6" i="1" s="1"/>
  <c r="H7" i="1" s="1"/>
  <c r="G4" i="1"/>
  <c r="G6" i="1" s="1"/>
  <c r="F4" i="1"/>
  <c r="F6" i="1" s="1"/>
  <c r="F7" i="1" s="1"/>
  <c r="C4" i="1"/>
  <c r="C6" i="1" s="1"/>
  <c r="C7" i="1" s="1"/>
  <c r="M1" i="1"/>
  <c r="N1" i="1" s="1"/>
  <c r="K7" i="1" l="1"/>
  <c r="G7" i="1"/>
  <c r="M6" i="1"/>
  <c r="M7" i="1" s="1"/>
</calcChain>
</file>

<file path=xl/sharedStrings.xml><?xml version="1.0" encoding="utf-8"?>
<sst xmlns="http://schemas.openxmlformats.org/spreadsheetml/2006/main" count="17" uniqueCount="11">
  <si>
    <t xml:space="preserve"> </t>
  </si>
  <si>
    <t>Activated Carbon (1540025)</t>
  </si>
  <si>
    <t>Sodium Bicarbonate (1540029)</t>
  </si>
  <si>
    <t>Total Rate Base</t>
  </si>
  <si>
    <t>Weighted Average Cost of Capital</t>
  </si>
  <si>
    <t>Monthly Weighted Avg. Cost of Capital</t>
  </si>
  <si>
    <t>Monthly Return on Rate Base</t>
  </si>
  <si>
    <t>8a</t>
  </si>
  <si>
    <t>Adjustment to Include Urea Inventory (1540012)</t>
  </si>
  <si>
    <t>Adjustment to Include Urea-In Transit-Inventory (1540023)</t>
  </si>
  <si>
    <t>KPCo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</si>
</sst>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2" borderId="6" xfId="2" applyFont="1" applyFill="1" applyBorder="1"/>
    <xf numFmtId="17" fontId="0" fillId="0" borderId="7" xfId="0" applyNumberFormat="1" applyBorder="1"/>
    <xf numFmtId="0" fontId="1" fillId="2" borderId="0" xfId="2" applyFill="1"/>
    <xf numFmtId="0" fontId="1" fillId="0" borderId="4" xfId="2" applyFill="1" applyBorder="1"/>
    <xf numFmtId="0" fontId="0" fillId="0" borderId="4" xfId="2" applyFont="1" applyFill="1" applyBorder="1"/>
    <xf numFmtId="164" fontId="1" fillId="0" borderId="0" xfId="2" applyNumberFormat="1" applyFill="1" applyBorder="1"/>
    <xf numFmtId="164" fontId="1" fillId="0" borderId="4" xfId="2" applyNumberFormat="1" applyFill="1" applyBorder="1"/>
    <xf numFmtId="164" fontId="1" fillId="0" borderId="5" xfId="2" applyNumberFormat="1" applyFill="1" applyBorder="1"/>
    <xf numFmtId="164" fontId="1" fillId="0" borderId="8" xfId="2" applyNumberFormat="1" applyFill="1" applyBorder="1"/>
    <xf numFmtId="164" fontId="1" fillId="0" borderId="0" xfId="2" applyNumberFormat="1" applyFont="1" applyFill="1" applyBorder="1"/>
    <xf numFmtId="164" fontId="1" fillId="0" borderId="4" xfId="2" applyNumberFormat="1" applyFont="1" applyFill="1" applyBorder="1"/>
    <xf numFmtId="0" fontId="2" fillId="2" borderId="0" xfId="2" applyFont="1" applyFill="1"/>
    <xf numFmtId="0" fontId="2" fillId="0" borderId="4" xfId="2" applyFont="1" applyFill="1" applyBorder="1" applyAlignment="1">
      <alignment horizontal="right"/>
    </xf>
    <xf numFmtId="164" fontId="2" fillId="0" borderId="9" xfId="2" applyNumberFormat="1" applyFont="1" applyFill="1" applyBorder="1"/>
    <xf numFmtId="164" fontId="2" fillId="0" borderId="10" xfId="2" applyNumberFormat="1" applyFont="1" applyFill="1" applyBorder="1"/>
    <xf numFmtId="164" fontId="2" fillId="0" borderId="11" xfId="2" applyNumberFormat="1" applyFont="1" applyFill="1" applyBorder="1"/>
    <xf numFmtId="164" fontId="2" fillId="0" borderId="12" xfId="2" applyNumberFormat="1" applyFont="1" applyFill="1" applyBorder="1"/>
    <xf numFmtId="10" fontId="1" fillId="0" borderId="0" xfId="4" applyNumberFormat="1" applyFont="1" applyFill="1" applyBorder="1"/>
    <xf numFmtId="10" fontId="1" fillId="0" borderId="4" xfId="4" applyNumberFormat="1" applyFont="1" applyFill="1" applyBorder="1"/>
    <xf numFmtId="10" fontId="1" fillId="0" borderId="5" xfId="4" applyNumberFormat="1" applyFont="1" applyFill="1" applyBorder="1"/>
    <xf numFmtId="10" fontId="1" fillId="0" borderId="8" xfId="4" applyNumberFormat="1" applyFont="1" applyFill="1" applyBorder="1"/>
    <xf numFmtId="10" fontId="0" fillId="0" borderId="4" xfId="4" applyNumberFormat="1" applyFont="1" applyFill="1" applyBorder="1"/>
    <xf numFmtId="164" fontId="1" fillId="0" borderId="0" xfId="1" applyNumberFormat="1" applyFont="1"/>
    <xf numFmtId="164" fontId="0" fillId="0" borderId="0" xfId="0" applyNumberFormat="1"/>
    <xf numFmtId="0" fontId="1" fillId="0" borderId="4" xfId="2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Border="1"/>
    <xf numFmtId="0" fontId="2" fillId="0" borderId="13" xfId="2" applyFont="1" applyBorder="1" applyAlignment="1">
      <alignment horizontal="center"/>
    </xf>
    <xf numFmtId="17" fontId="0" fillId="0" borderId="13" xfId="0" applyNumberFormat="1" applyBorder="1"/>
    <xf numFmtId="164" fontId="0" fillId="0" borderId="14" xfId="0" applyNumberFormat="1" applyBorder="1"/>
    <xf numFmtId="0" fontId="2" fillId="0" borderId="13" xfId="2" applyFont="1" applyFill="1" applyBorder="1" applyAlignment="1">
      <alignment horizontal="right"/>
    </xf>
    <xf numFmtId="0" fontId="0" fillId="0" borderId="0" xfId="2" applyFont="1" applyFill="1" applyBorder="1"/>
    <xf numFmtId="43" fontId="3" fillId="0" borderId="13" xfId="5" applyFont="1" applyFill="1" applyBorder="1"/>
    <xf numFmtId="10" fontId="1" fillId="0" borderId="13" xfId="4" applyNumberFormat="1" applyFont="1" applyBorder="1"/>
    <xf numFmtId="0" fontId="1" fillId="0" borderId="2" xfId="2" applyBorder="1"/>
    <xf numFmtId="43" fontId="3" fillId="0" borderId="16" xfId="5" applyFont="1" applyFill="1" applyBorder="1"/>
    <xf numFmtId="10" fontId="1" fillId="0" borderId="16" xfId="4" applyNumberFormat="1" applyFont="1" applyBorder="1"/>
    <xf numFmtId="0" fontId="1" fillId="0" borderId="1" xfId="2" applyBorder="1"/>
    <xf numFmtId="0" fontId="0" fillId="0" borderId="17" xfId="2" applyFont="1" applyBorder="1"/>
    <xf numFmtId="0" fontId="2" fillId="0" borderId="17" xfId="2" applyFont="1" applyBorder="1" applyAlignment="1">
      <alignment horizontal="right"/>
    </xf>
    <xf numFmtId="0" fontId="1" fillId="0" borderId="17" xfId="2" applyBorder="1"/>
    <xf numFmtId="0" fontId="1" fillId="0" borderId="18" xfId="2" applyBorder="1"/>
    <xf numFmtId="0" fontId="1" fillId="0" borderId="19" xfId="2" applyBorder="1"/>
    <xf numFmtId="0" fontId="2" fillId="0" borderId="19" xfId="2" applyFont="1" applyBorder="1"/>
    <xf numFmtId="165" fontId="1" fillId="0" borderId="19" xfId="4" applyNumberFormat="1" applyFont="1" applyBorder="1"/>
    <xf numFmtId="17" fontId="0" fillId="0" borderId="20" xfId="0" applyNumberFormat="1" applyBorder="1"/>
    <xf numFmtId="17" fontId="0" fillId="0" borderId="1" xfId="0" applyNumberFormat="1" applyBorder="1"/>
    <xf numFmtId="17" fontId="0" fillId="0" borderId="2" xfId="0" applyNumberFormat="1" applyBorder="1"/>
    <xf numFmtId="17" fontId="0" fillId="0" borderId="3" xfId="0" applyNumberFormat="1" applyBorder="1"/>
    <xf numFmtId="164" fontId="1" fillId="0" borderId="21" xfId="2" applyNumberFormat="1" applyFill="1" applyBorder="1"/>
    <xf numFmtId="164" fontId="1" fillId="0" borderId="22" xfId="2" applyNumberFormat="1" applyFill="1" applyBorder="1"/>
    <xf numFmtId="43" fontId="3" fillId="0" borderId="22" xfId="5" applyFont="1" applyFill="1" applyBorder="1"/>
    <xf numFmtId="43" fontId="3" fillId="0" borderId="23" xfId="5" applyFont="1" applyFill="1" applyBorder="1"/>
    <xf numFmtId="43" fontId="3" fillId="0" borderId="15" xfId="5" applyFont="1" applyFill="1" applyBorder="1"/>
    <xf numFmtId="10" fontId="1" fillId="0" borderId="15" xfId="4" applyNumberFormat="1" applyFont="1" applyBorder="1"/>
    <xf numFmtId="0" fontId="1" fillId="0" borderId="24" xfId="2" applyBorder="1"/>
    <xf numFmtId="164" fontId="1" fillId="0" borderId="25" xfId="2" applyNumberFormat="1" applyBorder="1"/>
    <xf numFmtId="164" fontId="1" fillId="0" borderId="14" xfId="2" applyNumberFormat="1" applyBorder="1"/>
    <xf numFmtId="164" fontId="1" fillId="0" borderId="26" xfId="2" applyNumberFormat="1" applyBorder="1"/>
    <xf numFmtId="0" fontId="1" fillId="0" borderId="27" xfId="2" applyBorder="1"/>
    <xf numFmtId="0" fontId="1" fillId="0" borderId="28" xfId="2" applyBorder="1"/>
    <xf numFmtId="0" fontId="1" fillId="0" borderId="29" xfId="2" applyBorder="1"/>
    <xf numFmtId="164" fontId="2" fillId="0" borderId="25" xfId="2" applyNumberFormat="1" applyFont="1" applyBorder="1"/>
    <xf numFmtId="164" fontId="2" fillId="0" borderId="14" xfId="2" applyNumberFormat="1" applyFont="1" applyBorder="1"/>
    <xf numFmtId="164" fontId="2" fillId="0" borderId="26" xfId="2" applyNumberFormat="1" applyFont="1" applyBorder="1"/>
  </cellXfs>
  <cellStyles count="7">
    <cellStyle name="Comma 10" xfId="5"/>
    <cellStyle name="Currency" xfId="1" builtinId="4"/>
    <cellStyle name="Currency 3" xfId="3"/>
    <cellStyle name="Normal" xfId="0" builtinId="0"/>
    <cellStyle name="Normal 10" xfId="6"/>
    <cellStyle name="Normal 4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B16" sqref="B16"/>
    </sheetView>
  </sheetViews>
  <sheetFormatPr defaultRowHeight="14.4" x14ac:dyDescent="0.3"/>
  <cols>
    <col min="1" max="1" width="0.44140625" customWidth="1"/>
    <col min="2" max="2" width="48.6640625" customWidth="1"/>
    <col min="3" max="12" width="18.109375" customWidth="1"/>
    <col min="13" max="13" width="21.5546875" customWidth="1"/>
    <col min="14" max="14" width="22.109375" customWidth="1"/>
  </cols>
  <sheetData>
    <row r="1" spans="1:14" ht="15" thickBot="1" x14ac:dyDescent="0.35">
      <c r="A1" s="1"/>
      <c r="B1" s="31" t="s">
        <v>0</v>
      </c>
      <c r="C1" s="32">
        <v>42432</v>
      </c>
      <c r="D1" s="32">
        <v>42463</v>
      </c>
      <c r="E1" s="32">
        <v>42494</v>
      </c>
      <c r="F1" s="32">
        <v>42525</v>
      </c>
      <c r="G1" s="32">
        <v>42556</v>
      </c>
      <c r="H1" s="32">
        <v>42587</v>
      </c>
      <c r="I1" s="32">
        <v>42618</v>
      </c>
      <c r="J1" s="32">
        <v>42649</v>
      </c>
      <c r="K1" s="32">
        <v>42680</v>
      </c>
      <c r="L1" s="32">
        <v>42711</v>
      </c>
      <c r="M1" s="32">
        <f>L1+30</f>
        <v>42741</v>
      </c>
      <c r="N1" s="32">
        <f>M1+30</f>
        <v>42771</v>
      </c>
    </row>
    <row r="2" spans="1:14" x14ac:dyDescent="0.3">
      <c r="A2" s="3"/>
      <c r="B2" s="5" t="s">
        <v>1</v>
      </c>
      <c r="C2" s="10">
        <v>544298.34</v>
      </c>
      <c r="D2" s="11">
        <v>640359.43000000005</v>
      </c>
      <c r="E2" s="10">
        <v>543419.18999999994</v>
      </c>
      <c r="F2" s="11">
        <v>578777.89</v>
      </c>
      <c r="G2" s="10">
        <v>720138.52</v>
      </c>
      <c r="H2" s="10">
        <v>181177.72</v>
      </c>
      <c r="I2" s="10">
        <v>385959.48</v>
      </c>
      <c r="J2" s="11">
        <v>288183.05</v>
      </c>
      <c r="K2" s="10">
        <v>631749.67000000004</v>
      </c>
      <c r="L2" s="11">
        <v>657832.72</v>
      </c>
      <c r="M2" s="11">
        <v>1187323.3800000001</v>
      </c>
      <c r="N2" s="11">
        <v>1089758.26</v>
      </c>
    </row>
    <row r="3" spans="1:14" x14ac:dyDescent="0.3">
      <c r="A3" s="3"/>
      <c r="B3" s="5" t="s">
        <v>2</v>
      </c>
      <c r="C3" s="10">
        <v>491013.72000000003</v>
      </c>
      <c r="D3" s="11">
        <v>312334.03999999998</v>
      </c>
      <c r="E3" s="10">
        <v>440795.05</v>
      </c>
      <c r="F3" s="11">
        <v>697869.52</v>
      </c>
      <c r="G3" s="10">
        <v>698301.1</v>
      </c>
      <c r="H3" s="10">
        <v>836507.14</v>
      </c>
      <c r="I3" s="10">
        <v>566178.78</v>
      </c>
      <c r="J3" s="11">
        <v>695844.36</v>
      </c>
      <c r="K3" s="10">
        <v>500845.48</v>
      </c>
      <c r="L3" s="11">
        <v>673995.48</v>
      </c>
      <c r="M3" s="11">
        <v>674284.87</v>
      </c>
      <c r="N3" s="11">
        <v>640074.07999999996</v>
      </c>
    </row>
    <row r="4" spans="1:14" ht="15" thickBot="1" x14ac:dyDescent="0.35">
      <c r="A4" s="12"/>
      <c r="B4" s="13" t="s">
        <v>3</v>
      </c>
      <c r="C4" s="14">
        <f>SUM(C2:C3)</f>
        <v>1035312.06</v>
      </c>
      <c r="D4" s="15">
        <f>SUM(D2:D3)</f>
        <v>952693.47</v>
      </c>
      <c r="E4" s="14">
        <f>SUM(E2:E3)</f>
        <v>984214.24</v>
      </c>
      <c r="F4" s="15">
        <f>SUM(F2:F3)</f>
        <v>1276647.4100000001</v>
      </c>
      <c r="G4" s="16">
        <f>SUM(G2:G3)</f>
        <v>1418439.62</v>
      </c>
      <c r="H4" s="15">
        <f>SUM(H2:H3)</f>
        <v>1017684.86</v>
      </c>
      <c r="I4" s="17">
        <f>SUM(I2:I3)</f>
        <v>952138.26</v>
      </c>
      <c r="J4" s="15">
        <f>SUM(J2:J3)</f>
        <v>984027.40999999992</v>
      </c>
      <c r="K4" s="14">
        <f>SUM(K2:K3)</f>
        <v>1132595.1499999999</v>
      </c>
      <c r="L4" s="15">
        <f>SUM(L2:L3)</f>
        <v>1331828.2</v>
      </c>
      <c r="M4" s="15">
        <f>SUM(M2:M3)</f>
        <v>1861608.25</v>
      </c>
      <c r="N4" s="15">
        <f>SUM(N2:N3)</f>
        <v>1729832.3399999999</v>
      </c>
    </row>
    <row r="5" spans="1:14" ht="15" thickTop="1" x14ac:dyDescent="0.3">
      <c r="A5" s="3"/>
      <c r="B5" s="4" t="s">
        <v>5</v>
      </c>
      <c r="C5" s="18">
        <v>7.2728333333333325E-3</v>
      </c>
      <c r="D5" s="19">
        <v>7.2976666666666667E-3</v>
      </c>
      <c r="E5" s="18">
        <v>7.2976666666666667E-3</v>
      </c>
      <c r="F5" s="19">
        <v>7.1102499999999994E-3</v>
      </c>
      <c r="G5" s="20">
        <v>6.4846666666666664E-3</v>
      </c>
      <c r="H5" s="20">
        <v>6.5901666666666669E-3</v>
      </c>
      <c r="I5" s="21">
        <v>6.8582499999999998E-3</v>
      </c>
      <c r="J5" s="19">
        <v>6.8941666666666665E-3</v>
      </c>
      <c r="K5" s="18">
        <v>7.2255833333333339E-3</v>
      </c>
      <c r="L5" s="19">
        <v>7.3147499999999992E-3</v>
      </c>
      <c r="M5" s="19">
        <f>ROUND(0.0852/12,4)</f>
        <v>7.1000000000000004E-3</v>
      </c>
      <c r="N5" s="22">
        <v>7.4000000000000003E-3</v>
      </c>
    </row>
    <row r="6" spans="1:14" x14ac:dyDescent="0.3">
      <c r="A6" s="3"/>
      <c r="B6" s="4" t="s">
        <v>6</v>
      </c>
      <c r="C6" s="6">
        <f>C4*C5</f>
        <v>7529.6520603699992</v>
      </c>
      <c r="D6" s="7">
        <f>D4*D5</f>
        <v>6952.4393795699998</v>
      </c>
      <c r="E6" s="6">
        <f>E4*E5</f>
        <v>7182.4674521066663</v>
      </c>
      <c r="F6" s="7">
        <f>F4*F5</f>
        <v>9077.2822469524999</v>
      </c>
      <c r="G6" s="8">
        <f>G4*G5</f>
        <v>9198.1081224933332</v>
      </c>
      <c r="H6" s="7">
        <f>H4*H5</f>
        <v>6706.7128415433335</v>
      </c>
      <c r="I6" s="9">
        <f>I4*I5</f>
        <v>6530.0022216449997</v>
      </c>
      <c r="J6" s="7">
        <f>J4*J5</f>
        <v>6784.048969108333</v>
      </c>
      <c r="K6" s="6">
        <f>K4*K5</f>
        <v>8183.6606392541662</v>
      </c>
      <c r="L6" s="7">
        <f>L4*L5</f>
        <v>9741.9903259499988</v>
      </c>
      <c r="M6" s="7">
        <f>M4*M5</f>
        <v>13217.418575000002</v>
      </c>
      <c r="N6" s="7">
        <f>N4*N5</f>
        <v>12800.759316</v>
      </c>
    </row>
    <row r="7" spans="1:14" ht="15" thickBot="1" x14ac:dyDescent="0.35">
      <c r="A7" s="3"/>
      <c r="B7" s="34" t="s">
        <v>10</v>
      </c>
      <c r="C7" s="33">
        <f>ROUND(C6*0.15,0)</f>
        <v>1129</v>
      </c>
      <c r="D7" s="33">
        <f t="shared" ref="D7:N7" si="0">ROUND(D6*0.15,0)</f>
        <v>1043</v>
      </c>
      <c r="E7" s="33">
        <f t="shared" si="0"/>
        <v>1077</v>
      </c>
      <c r="F7" s="33">
        <f t="shared" si="0"/>
        <v>1362</v>
      </c>
      <c r="G7" s="33">
        <f t="shared" si="0"/>
        <v>1380</v>
      </c>
      <c r="H7" s="33">
        <f t="shared" si="0"/>
        <v>1006</v>
      </c>
      <c r="I7" s="33">
        <f t="shared" si="0"/>
        <v>980</v>
      </c>
      <c r="J7" s="33">
        <f t="shared" si="0"/>
        <v>1018</v>
      </c>
      <c r="K7" s="33">
        <f t="shared" si="0"/>
        <v>1228</v>
      </c>
      <c r="L7" s="33">
        <f t="shared" si="0"/>
        <v>1461</v>
      </c>
      <c r="M7" s="33">
        <f t="shared" si="0"/>
        <v>1983</v>
      </c>
      <c r="N7" s="33">
        <f t="shared" si="0"/>
        <v>1920</v>
      </c>
    </row>
    <row r="8" spans="1:14" ht="15" thickTop="1" x14ac:dyDescent="0.3">
      <c r="B8" s="35" t="s">
        <v>0</v>
      </c>
    </row>
    <row r="9" spans="1:14" x14ac:dyDescent="0.3">
      <c r="C9" s="23"/>
      <c r="D9" s="23"/>
      <c r="E9" s="23"/>
      <c r="F9" s="23"/>
      <c r="G9" s="23"/>
      <c r="H9" s="23"/>
      <c r="I9" s="23"/>
      <c r="J9" s="23"/>
      <c r="K9" s="23"/>
      <c r="L9" s="23"/>
    </row>
    <row r="11" spans="1:14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C1" zoomScale="80" zoomScaleNormal="80" workbookViewId="0">
      <pane xSplit="2" ySplit="1" topLeftCell="E2" activePane="bottomRight" state="frozen"/>
      <selection activeCell="E29" activeCellId="1" sqref="D18 E29"/>
      <selection pane="topRight" activeCell="E29" activeCellId="1" sqref="D18 E29"/>
      <selection pane="bottomLeft" activeCell="E29" activeCellId="1" sqref="D18 E29"/>
      <selection pane="bottomRight" activeCell="H6" sqref="H6"/>
    </sheetView>
  </sheetViews>
  <sheetFormatPr defaultRowHeight="14.4" x14ac:dyDescent="0.3"/>
  <cols>
    <col min="1" max="1" width="5.33203125" customWidth="1"/>
    <col min="2" max="2" width="0.33203125" customWidth="1"/>
    <col min="3" max="3" width="52.33203125" customWidth="1"/>
    <col min="4" max="4" width="15.5546875" customWidth="1"/>
    <col min="5" max="16" width="18.109375" customWidth="1"/>
    <col min="17" max="17" width="12.33203125" bestFit="1" customWidth="1"/>
  </cols>
  <sheetData>
    <row r="1" spans="1:19" ht="15" thickBot="1" x14ac:dyDescent="0.35">
      <c r="A1" s="25"/>
      <c r="B1" s="3"/>
      <c r="C1" s="41"/>
      <c r="D1" s="38"/>
      <c r="E1" s="2">
        <v>42432</v>
      </c>
      <c r="F1" s="49">
        <v>42463</v>
      </c>
      <c r="G1" s="50">
        <v>42494</v>
      </c>
      <c r="H1" s="51">
        <v>42525</v>
      </c>
      <c r="I1" s="50">
        <v>42556</v>
      </c>
      <c r="J1" s="51">
        <v>42587</v>
      </c>
      <c r="K1" s="50">
        <v>42618</v>
      </c>
      <c r="L1" s="51">
        <v>42649</v>
      </c>
      <c r="M1" s="50">
        <v>42680</v>
      </c>
      <c r="N1" s="51">
        <v>42711</v>
      </c>
      <c r="O1" s="50">
        <f>N1+30</f>
        <v>42741</v>
      </c>
      <c r="P1" s="52">
        <f>O1+30</f>
        <v>42771</v>
      </c>
    </row>
    <row r="2" spans="1:19" x14ac:dyDescent="0.3">
      <c r="A2" s="26" t="s">
        <v>7</v>
      </c>
      <c r="B2" s="3"/>
      <c r="C2" s="42" t="s">
        <v>8</v>
      </c>
      <c r="D2" s="46"/>
      <c r="E2" s="53">
        <v>214494.76</v>
      </c>
      <c r="F2" s="54">
        <v>158270.51</v>
      </c>
      <c r="G2" s="54">
        <v>86607.05</v>
      </c>
      <c r="H2" s="54">
        <v>152042.55000000002</v>
      </c>
      <c r="I2" s="54">
        <v>41561.410000000003</v>
      </c>
      <c r="J2" s="54">
        <v>112195.74</v>
      </c>
      <c r="K2" s="54">
        <v>217438.52000000002</v>
      </c>
      <c r="L2" s="54">
        <v>200550.16</v>
      </c>
      <c r="M2" s="54">
        <v>110001.8</v>
      </c>
      <c r="N2" s="54">
        <v>-0.15</v>
      </c>
      <c r="O2" s="55">
        <v>67991.14</v>
      </c>
      <c r="P2" s="56">
        <v>181206.62</v>
      </c>
      <c r="Q2" s="27"/>
      <c r="R2" s="27"/>
      <c r="S2" s="27"/>
    </row>
    <row r="3" spans="1:19" x14ac:dyDescent="0.3">
      <c r="A3" s="26"/>
      <c r="B3" s="3"/>
      <c r="C3" s="42" t="s">
        <v>9</v>
      </c>
      <c r="D3" s="46"/>
      <c r="E3" s="57">
        <v>139758.58000000002</v>
      </c>
      <c r="F3" s="36">
        <v>295202.52</v>
      </c>
      <c r="G3" s="36">
        <v>295202.51</v>
      </c>
      <c r="H3" s="36">
        <v>294215.39</v>
      </c>
      <c r="I3" s="36">
        <v>294215.39</v>
      </c>
      <c r="J3" s="36">
        <v>269431.71000000002</v>
      </c>
      <c r="K3" s="36">
        <v>130660.26000000001</v>
      </c>
      <c r="L3" s="36">
        <v>264767.91000000003</v>
      </c>
      <c r="M3" s="36">
        <v>419650.10000000003</v>
      </c>
      <c r="N3" s="36">
        <v>419650.10000000003</v>
      </c>
      <c r="O3" s="36">
        <v>288989.84000000003</v>
      </c>
      <c r="P3" s="39">
        <v>154882.19</v>
      </c>
      <c r="Q3" s="27"/>
      <c r="R3" s="27"/>
      <c r="S3" s="27"/>
    </row>
    <row r="4" spans="1:19" ht="15" thickBot="1" x14ac:dyDescent="0.35">
      <c r="A4" s="26" t="e">
        <f>#REF!+1</f>
        <v>#REF!</v>
      </c>
      <c r="B4" s="12"/>
      <c r="C4" s="43" t="s">
        <v>3</v>
      </c>
      <c r="D4" s="47"/>
      <c r="E4" s="66">
        <f t="shared" ref="E4:P4" si="0">E2+E3</f>
        <v>354253.34</v>
      </c>
      <c r="F4" s="67">
        <f t="shared" si="0"/>
        <v>453473.03</v>
      </c>
      <c r="G4" s="67">
        <f t="shared" si="0"/>
        <v>381809.56</v>
      </c>
      <c r="H4" s="67">
        <f t="shared" si="0"/>
        <v>446257.94000000006</v>
      </c>
      <c r="I4" s="67">
        <f t="shared" si="0"/>
        <v>335776.80000000005</v>
      </c>
      <c r="J4" s="67">
        <f t="shared" si="0"/>
        <v>381627.45</v>
      </c>
      <c r="K4" s="67">
        <f t="shared" si="0"/>
        <v>348098.78</v>
      </c>
      <c r="L4" s="67">
        <f t="shared" si="0"/>
        <v>465318.07000000007</v>
      </c>
      <c r="M4" s="67">
        <f t="shared" si="0"/>
        <v>529651.9</v>
      </c>
      <c r="N4" s="67">
        <f t="shared" si="0"/>
        <v>419649.95</v>
      </c>
      <c r="O4" s="67">
        <f t="shared" si="0"/>
        <v>356980.98000000004</v>
      </c>
      <c r="P4" s="68">
        <f t="shared" si="0"/>
        <v>336088.81</v>
      </c>
    </row>
    <row r="5" spans="1:19" ht="15" thickTop="1" x14ac:dyDescent="0.3">
      <c r="A5" s="26" t="e">
        <f>A4+1</f>
        <v>#REF!</v>
      </c>
      <c r="B5" s="3"/>
      <c r="C5" s="44" t="s">
        <v>4</v>
      </c>
      <c r="D5" s="48">
        <v>9.5291000000000001E-2</v>
      </c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9" x14ac:dyDescent="0.3">
      <c r="A6" s="26" t="e">
        <f>A5+1</f>
        <v>#REF!</v>
      </c>
      <c r="B6" s="3"/>
      <c r="C6" s="44" t="s">
        <v>5</v>
      </c>
      <c r="D6" s="46"/>
      <c r="E6" s="58">
        <f t="shared" ref="E6:P6" si="1">ROUND($D$5/12,6)</f>
        <v>7.9410000000000001E-3</v>
      </c>
      <c r="F6" s="37">
        <f t="shared" si="1"/>
        <v>7.9410000000000001E-3</v>
      </c>
      <c r="G6" s="37">
        <f t="shared" si="1"/>
        <v>7.9410000000000001E-3</v>
      </c>
      <c r="H6" s="37">
        <f t="shared" si="1"/>
        <v>7.9410000000000001E-3</v>
      </c>
      <c r="I6" s="37">
        <f t="shared" si="1"/>
        <v>7.9410000000000001E-3</v>
      </c>
      <c r="J6" s="37">
        <f t="shared" si="1"/>
        <v>7.9410000000000001E-3</v>
      </c>
      <c r="K6" s="37">
        <f t="shared" si="1"/>
        <v>7.9410000000000001E-3</v>
      </c>
      <c r="L6" s="37">
        <f t="shared" si="1"/>
        <v>7.9410000000000001E-3</v>
      </c>
      <c r="M6" s="37">
        <f t="shared" si="1"/>
        <v>7.9410000000000001E-3</v>
      </c>
      <c r="N6" s="37">
        <f t="shared" si="1"/>
        <v>7.9410000000000001E-3</v>
      </c>
      <c r="O6" s="37">
        <f t="shared" si="1"/>
        <v>7.9410000000000001E-3</v>
      </c>
      <c r="P6" s="40">
        <f t="shared" si="1"/>
        <v>7.9410000000000001E-3</v>
      </c>
    </row>
    <row r="7" spans="1:19" ht="15" thickBot="1" x14ac:dyDescent="0.35">
      <c r="A7" s="26" t="e">
        <f>A6+1</f>
        <v>#REF!</v>
      </c>
      <c r="B7" s="3"/>
      <c r="C7" s="45" t="s">
        <v>6</v>
      </c>
      <c r="D7" s="59"/>
      <c r="E7" s="60">
        <f t="shared" ref="E7:P7" si="2">ROUND(E4*E6,2)</f>
        <v>2813.13</v>
      </c>
      <c r="F7" s="61">
        <f t="shared" si="2"/>
        <v>3601.03</v>
      </c>
      <c r="G7" s="61">
        <f t="shared" si="2"/>
        <v>3031.95</v>
      </c>
      <c r="H7" s="61">
        <f t="shared" si="2"/>
        <v>3543.73</v>
      </c>
      <c r="I7" s="61">
        <f t="shared" si="2"/>
        <v>2666.4</v>
      </c>
      <c r="J7" s="61">
        <f t="shared" si="2"/>
        <v>3030.5</v>
      </c>
      <c r="K7" s="61">
        <f t="shared" si="2"/>
        <v>2764.25</v>
      </c>
      <c r="L7" s="61">
        <f t="shared" si="2"/>
        <v>3695.09</v>
      </c>
      <c r="M7" s="61">
        <f t="shared" si="2"/>
        <v>4205.97</v>
      </c>
      <c r="N7" s="61">
        <f t="shared" si="2"/>
        <v>3332.44</v>
      </c>
      <c r="O7" s="61">
        <f t="shared" si="2"/>
        <v>2834.79</v>
      </c>
      <c r="P7" s="62">
        <f t="shared" si="2"/>
        <v>2668.88</v>
      </c>
    </row>
    <row r="8" spans="1:19" x14ac:dyDescent="0.3">
      <c r="C8" s="29" t="s">
        <v>0</v>
      </c>
      <c r="D8" s="2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4"/>
    </row>
    <row r="10" spans="1:19" x14ac:dyDescent="0.3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2" spans="1:19" x14ac:dyDescent="0.3"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4" spans="1:19" x14ac:dyDescent="0.3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22" spans="16:16" x14ac:dyDescent="0.3">
      <c r="P22" t="s">
        <v>0</v>
      </c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Rockport</vt:lpstr>
      <vt:lpstr>Non-FGD</vt:lpstr>
      <vt:lpstr>'Non-FGD'!Print_Area</vt:lpstr>
      <vt:lpstr>Rockport!Print_Area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2017-08-15T17:09:31Z</dcterms:created>
  <dcterms:modified xsi:type="dcterms:W3CDTF">2017-08-20T18:58:03Z</dcterms:modified>
</cp:coreProperties>
</file>